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drawings/drawing1.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bivv.sharepoint.com/sites/KCC2/Shared Documents/KE-20-KPI-EU/Database/"/>
    </mc:Choice>
  </mc:AlternateContent>
  <xr:revisionPtr revIDLastSave="104" documentId="8_{FC8EC1D7-E74C-41AC-8D28-10CBE0AA4E16}" xr6:coauthVersionLast="47" xr6:coauthVersionMax="47" xr10:uidLastSave="{E98F2B81-CB22-42CF-9D95-C7FD2BD1FB73}"/>
  <bookViews>
    <workbookView xWindow="-108" yWindow="-108" windowWidth="23256" windowHeight="13176" xr2:uid="{4D0A87C1-8F9C-4D96-A0D5-B5489B8C0166}"/>
  </bookViews>
  <sheets>
    <sheet name="Austria" sheetId="44" r:id="rId1"/>
    <sheet name="AT Metadata" sheetId="4" r:id="rId2"/>
    <sheet name="AT Agg CRS" sheetId="3" r:id="rId3"/>
    <sheet name="AT Semiagg Seatbelt &amp; CRS" sheetId="41" r:id="rId4"/>
    <sheet name="AT Agg Seatbelt &amp; CRS" sheetId="2" r:id="rId5"/>
    <sheet name="Belgium" sheetId="45" r:id="rId6"/>
    <sheet name="BE Metadata" sheetId="5" r:id="rId7"/>
    <sheet name="BE Agg Seat belts &amp; CRS" sheetId="6" r:id="rId8"/>
    <sheet name="Bulgaria" sheetId="46" r:id="rId9"/>
    <sheet name="BG Metadata" sheetId="9" r:id="rId10"/>
    <sheet name="BG Agg Seat belts &amp; CRS" sheetId="7" r:id="rId11"/>
    <sheet name="BG Agg CRS- in-vehicle" sheetId="8" r:id="rId12"/>
    <sheet name="Cyprus" sheetId="47" r:id="rId13"/>
    <sheet name="CY Metadata" sheetId="11" r:id="rId14"/>
    <sheet name="CY SemAgg Seat belts &amp; CRS" sheetId="10" r:id="rId15"/>
    <sheet name="Czech rep" sheetId="48" r:id="rId16"/>
    <sheet name="CZ Metadata" sheetId="12" r:id="rId17"/>
    <sheet name="CZ Agg Seat belts &amp; CRS" sheetId="13" r:id="rId18"/>
    <sheet name="CZ SemAgg Seat belts &amp; CRS" sheetId="14" r:id="rId19"/>
    <sheet name="Germany" sheetId="49" r:id="rId20"/>
    <sheet name="DE Metadata" sheetId="15" r:id="rId21"/>
    <sheet name="DE Agg Seat belts &amp; CRS" sheetId="16" r:id="rId22"/>
    <sheet name="Greece" sheetId="50" r:id="rId23"/>
    <sheet name="GR Metadata" sheetId="17" r:id="rId24"/>
    <sheet name="GR SemAg Seat belts &amp; CRS" sheetId="18" r:id="rId25"/>
    <sheet name="Hungary" sheetId="51" r:id="rId26"/>
    <sheet name="HU Metadata" sheetId="20" r:id="rId27"/>
    <sheet name="HU SemAg Seat belts &amp; CRS" sheetId="19" r:id="rId28"/>
    <sheet name="Ireland" sheetId="52" r:id="rId29"/>
    <sheet name="IE CRS in-vehicle" sheetId="42" r:id="rId30"/>
    <sheet name="Italy" sheetId="53" r:id="rId31"/>
    <sheet name="IT Metadata" sheetId="21" r:id="rId32"/>
    <sheet name="IT Agg Seat belts &amp; CRS" sheetId="22" r:id="rId33"/>
    <sheet name="IT Agg CRS- in-vehicle" sheetId="23" r:id="rId34"/>
    <sheet name="Latvia" sheetId="54" r:id="rId35"/>
    <sheet name="LAT Agg Seat belts &amp; CRS" sheetId="24" r:id="rId36"/>
    <sheet name="LAT Agg CRS- in-vehi" sheetId="25" r:id="rId37"/>
    <sheet name="LAT Metadata" sheetId="26" r:id="rId38"/>
    <sheet name="Lithuania" sheetId="55" r:id="rId39"/>
    <sheet name="LIT Metadata" sheetId="27" r:id="rId40"/>
    <sheet name="LIT Agg Seat belts &amp; CRS" sheetId="28" r:id="rId41"/>
    <sheet name="LIT Agg CRS in-vehicle" sheetId="43" r:id="rId42"/>
    <sheet name="Poland" sheetId="56" r:id="rId43"/>
    <sheet name="POL Metadata" sheetId="29" r:id="rId44"/>
    <sheet name="POL Agg Seat belts &amp; CRS" sheetId="30" r:id="rId45"/>
    <sheet name="Portugal" sheetId="57" r:id="rId46"/>
    <sheet name="PT Metadata" sheetId="31" r:id="rId47"/>
    <sheet name="PT Agg Seat belts &amp; CRS" sheetId="32" r:id="rId48"/>
    <sheet name="PT CRS- in-vehicle" sheetId="33" r:id="rId49"/>
    <sheet name="Spain" sheetId="58" r:id="rId50"/>
    <sheet name="SP Agg Seat belts &amp; CRS" sheetId="34" r:id="rId51"/>
    <sheet name="SP Agg CRS- in-vehic" sheetId="35" r:id="rId52"/>
    <sheet name="SP Metadata" sheetId="36" r:id="rId53"/>
    <sheet name="SP SemAgg Seat belts &amp; CRS" sheetId="37" r:id="rId54"/>
    <sheet name="SP SemAgg CRS" sheetId="38" r:id="rId55"/>
    <sheet name="Sweden" sheetId="59" r:id="rId56"/>
    <sheet name="SE Metadata" sheetId="39" r:id="rId57"/>
    <sheet name="SE Agg Seat belts &amp; CRS" sheetId="40" r:id="rId58"/>
  </sheets>
  <definedNames>
    <definedName name="_xlnm._FilterDatabase" localSheetId="14" hidden="1">'CY SemAgg Seat belts &amp; CRS'!$B$3:$AM$518</definedName>
    <definedName name="_xlnm._FilterDatabase" localSheetId="18" hidden="1">'CZ SemAgg Seat belts &amp; CRS'!$B$3:$AM$518</definedName>
    <definedName name="_xlnm._FilterDatabase" localSheetId="24" hidden="1">'GR SemAg Seat belts &amp; CRS'!$B$3:$AM$518</definedName>
    <definedName name="_xlnm._FilterDatabase" localSheetId="27" hidden="1">'HU SemAg Seat belts &amp; CRS'!$B$3:$AQ$309</definedName>
    <definedName name="_xlnm._FilterDatabase" localSheetId="54" hidden="1">'SP SemAgg CRS'!$B$2:$M$242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7" i="42" l="1"/>
  <c r="P7" i="42" s="1"/>
  <c r="N7" i="42"/>
  <c r="M7" i="42"/>
  <c r="O6" i="42"/>
  <c r="P6" i="42" s="1"/>
  <c r="N6" i="42"/>
  <c r="M6" i="42"/>
  <c r="P5" i="42"/>
  <c r="O5" i="42"/>
  <c r="N5" i="42"/>
  <c r="M5" i="42"/>
  <c r="O4" i="42"/>
  <c r="P4" i="42" s="1"/>
  <c r="N4" i="42"/>
  <c r="M4" i="42"/>
  <c r="O3" i="42"/>
  <c r="P3" i="42" s="1"/>
  <c r="N3" i="42"/>
  <c r="M3" i="42"/>
  <c r="E16" i="35" l="1"/>
  <c r="F16" i="35"/>
  <c r="G16" i="35"/>
  <c r="H16" i="35"/>
  <c r="I16" i="35"/>
  <c r="J16" i="35"/>
  <c r="K16" i="35"/>
  <c r="E19" i="35"/>
  <c r="F19" i="35"/>
  <c r="G19" i="35"/>
  <c r="H19" i="35"/>
  <c r="I19" i="35"/>
  <c r="J19" i="35"/>
  <c r="K19" i="35"/>
  <c r="E22" i="35"/>
  <c r="F22" i="35"/>
  <c r="G22" i="35"/>
  <c r="H22" i="35"/>
  <c r="I22" i="35"/>
  <c r="J22" i="35"/>
  <c r="K22" i="35"/>
  <c r="E25" i="35"/>
  <c r="F25" i="35"/>
  <c r="G25" i="35"/>
  <c r="H25" i="35"/>
  <c r="I25" i="35"/>
  <c r="J25" i="35"/>
  <c r="K25" i="35"/>
  <c r="E26" i="35"/>
  <c r="F26" i="35"/>
  <c r="G26" i="35"/>
  <c r="H26" i="35"/>
  <c r="I26" i="35"/>
  <c r="J26" i="35"/>
  <c r="K26" i="35"/>
  <c r="E27" i="35"/>
  <c r="F27" i="35"/>
  <c r="G27" i="35"/>
  <c r="H27" i="35"/>
  <c r="I27" i="35"/>
  <c r="J27" i="35"/>
  <c r="K27" i="35"/>
  <c r="E28" i="35"/>
  <c r="F28" i="35"/>
  <c r="G28" i="35"/>
  <c r="H28" i="35"/>
  <c r="I28" i="35"/>
  <c r="J28" i="35"/>
  <c r="K28" i="35"/>
  <c r="F5" i="34"/>
  <c r="G5" i="34"/>
  <c r="F6" i="34"/>
  <c r="G6" i="34"/>
  <c r="F7" i="34"/>
  <c r="G7" i="34"/>
  <c r="F8" i="34"/>
  <c r="G8" i="34"/>
  <c r="F9" i="34"/>
  <c r="F10" i="34"/>
  <c r="G10" i="34"/>
  <c r="F11" i="34"/>
  <c r="G21" i="34"/>
  <c r="G27" i="34"/>
  <c r="G30" i="34"/>
  <c r="G47" i="30" l="1"/>
  <c r="G45" i="30"/>
  <c r="G44" i="30"/>
  <c r="G42" i="30"/>
  <c r="G46" i="30" s="1"/>
  <c r="G41" i="30"/>
  <c r="G40" i="30"/>
  <c r="G39" i="30"/>
  <c r="G38" i="30"/>
  <c r="G37" i="30"/>
  <c r="G36" i="30"/>
  <c r="G35" i="30"/>
  <c r="G34" i="30"/>
  <c r="G33" i="30"/>
  <c r="G32" i="30"/>
  <c r="G31" i="30"/>
  <c r="G30" i="30"/>
  <c r="G29" i="30"/>
  <c r="G28" i="30"/>
  <c r="G27" i="30"/>
  <c r="G26" i="30"/>
  <c r="G25" i="30"/>
  <c r="G24" i="30"/>
  <c r="G23" i="30"/>
  <c r="G22" i="30"/>
  <c r="G21" i="30"/>
  <c r="G20" i="30"/>
  <c r="G19" i="30"/>
  <c r="G18" i="30"/>
  <c r="G17" i="30"/>
  <c r="G16" i="30"/>
  <c r="G15" i="30"/>
  <c r="G43" i="30" l="1"/>
  <c r="H4" i="25"/>
  <c r="J4" i="25" s="1"/>
  <c r="H5" i="25"/>
  <c r="J5" i="25" s="1"/>
  <c r="H6" i="25"/>
  <c r="J6" i="25" s="1"/>
  <c r="K6" i="25"/>
  <c r="H7" i="25"/>
  <c r="J7" i="25" s="1"/>
  <c r="H8" i="25"/>
  <c r="K8" i="25" s="1"/>
  <c r="J8" i="25"/>
  <c r="H9" i="25"/>
  <c r="J9" i="25" s="1"/>
  <c r="H13" i="25"/>
  <c r="J13" i="25" s="1"/>
  <c r="H14" i="25"/>
  <c r="J14" i="25" s="1"/>
  <c r="H15" i="25"/>
  <c r="J15" i="25" s="1"/>
  <c r="H16" i="25"/>
  <c r="J16" i="25" s="1"/>
  <c r="K16" i="25"/>
  <c r="H17" i="25"/>
  <c r="J17" i="25"/>
  <c r="K17" i="25"/>
  <c r="H18" i="25"/>
  <c r="K18" i="25" s="1"/>
  <c r="H19" i="25"/>
  <c r="J19" i="25" s="1"/>
  <c r="K19" i="25"/>
  <c r="H20" i="25"/>
  <c r="J20" i="25" s="1"/>
  <c r="H21" i="25"/>
  <c r="J21" i="25" s="1"/>
  <c r="H22" i="25"/>
  <c r="J22" i="25" s="1"/>
  <c r="H23" i="25"/>
  <c r="J23" i="25" s="1"/>
  <c r="H24" i="25"/>
  <c r="J24" i="25" s="1"/>
  <c r="K24" i="25"/>
  <c r="J5" i="24"/>
  <c r="L5" i="24" s="1"/>
  <c r="P5" i="24"/>
  <c r="S5" i="24" s="1"/>
  <c r="R5" i="24"/>
  <c r="V5" i="24"/>
  <c r="X5" i="24"/>
  <c r="Y5" i="24"/>
  <c r="AB5" i="24"/>
  <c r="AD5" i="24" s="1"/>
  <c r="P6" i="24"/>
  <c r="R6" i="24" s="1"/>
  <c r="AQ6" i="24"/>
  <c r="AR6" i="24"/>
  <c r="P7" i="24"/>
  <c r="R7" i="24"/>
  <c r="S7" i="24"/>
  <c r="AQ7" i="24"/>
  <c r="AR7" i="24"/>
  <c r="P8" i="24"/>
  <c r="R8" i="24" s="1"/>
  <c r="S8" i="24"/>
  <c r="AQ8" i="24"/>
  <c r="AR8" i="24"/>
  <c r="P9" i="24"/>
  <c r="R9" i="24" s="1"/>
  <c r="AQ9" i="24"/>
  <c r="AR9" i="24"/>
  <c r="AQ10" i="24"/>
  <c r="AR10" i="24"/>
  <c r="J15" i="24"/>
  <c r="L15" i="24" s="1"/>
  <c r="P15" i="24"/>
  <c r="R15" i="24" s="1"/>
  <c r="S15" i="24"/>
  <c r="V15" i="24"/>
  <c r="X15" i="24" s="1"/>
  <c r="Y15" i="24"/>
  <c r="AB15" i="24"/>
  <c r="AD15" i="24" s="1"/>
  <c r="J16" i="24"/>
  <c r="M16" i="24" s="1"/>
  <c r="L16" i="24"/>
  <c r="P16" i="24"/>
  <c r="R16" i="24"/>
  <c r="S16" i="24"/>
  <c r="V16" i="24"/>
  <c r="X16" i="24" s="1"/>
  <c r="AB16" i="24"/>
  <c r="AD16" i="24" s="1"/>
  <c r="J17" i="24"/>
  <c r="L17" i="24" s="1"/>
  <c r="P17" i="24"/>
  <c r="R17" i="24"/>
  <c r="S17" i="24"/>
  <c r="V17" i="24"/>
  <c r="X17" i="24" s="1"/>
  <c r="Y17" i="24"/>
  <c r="AB17" i="24"/>
  <c r="AD17" i="24" s="1"/>
  <c r="J18" i="24"/>
  <c r="M18" i="24" s="1"/>
  <c r="L18" i="24"/>
  <c r="P18" i="24"/>
  <c r="R18" i="24"/>
  <c r="S18" i="24"/>
  <c r="V18" i="24"/>
  <c r="X18" i="24" s="1"/>
  <c r="Y18" i="24"/>
  <c r="AB18" i="24"/>
  <c r="AD18" i="24" s="1"/>
  <c r="J19" i="24"/>
  <c r="L19" i="24" s="1"/>
  <c r="P19" i="24"/>
  <c r="R19" i="24"/>
  <c r="S19" i="24"/>
  <c r="V19" i="24"/>
  <c r="X19" i="24" s="1"/>
  <c r="Y19" i="24"/>
  <c r="AB19" i="24"/>
  <c r="AD19" i="24" s="1"/>
  <c r="J20" i="24"/>
  <c r="M20" i="24" s="1"/>
  <c r="L20" i="24"/>
  <c r="P20" i="24"/>
  <c r="R20" i="24"/>
  <c r="S20" i="24"/>
  <c r="V20" i="24"/>
  <c r="X20" i="24" s="1"/>
  <c r="Y20" i="24"/>
  <c r="AB20" i="24"/>
  <c r="AD20" i="24" s="1"/>
  <c r="J21" i="24"/>
  <c r="L21" i="24" s="1"/>
  <c r="P21" i="24"/>
  <c r="R21" i="24"/>
  <c r="S21" i="24"/>
  <c r="V21" i="24"/>
  <c r="X21" i="24" s="1"/>
  <c r="Y21" i="24"/>
  <c r="AB21" i="24"/>
  <c r="AD21" i="24" s="1"/>
  <c r="J22" i="24"/>
  <c r="M22" i="24" s="1"/>
  <c r="L22" i="24"/>
  <c r="P22" i="24"/>
  <c r="R22" i="24"/>
  <c r="S22" i="24"/>
  <c r="V22" i="24"/>
  <c r="X22" i="24" s="1"/>
  <c r="Y22" i="24"/>
  <c r="AB22" i="24"/>
  <c r="AD22" i="24" s="1"/>
  <c r="J23" i="24"/>
  <c r="L23" i="24" s="1"/>
  <c r="P23" i="24"/>
  <c r="R23" i="24"/>
  <c r="S23" i="24"/>
  <c r="V23" i="24"/>
  <c r="X23" i="24" s="1"/>
  <c r="Y23" i="24"/>
  <c r="AB23" i="24"/>
  <c r="AD23" i="24" s="1"/>
  <c r="J24" i="24"/>
  <c r="J30" i="24" s="1"/>
  <c r="L24" i="24"/>
  <c r="P24" i="24"/>
  <c r="R24" i="24"/>
  <c r="S24" i="24"/>
  <c r="V24" i="24"/>
  <c r="X24" i="24" s="1"/>
  <c r="Y24" i="24"/>
  <c r="AB24" i="24"/>
  <c r="AB42" i="24" s="1"/>
  <c r="AQ24" i="24"/>
  <c r="AR24" i="24"/>
  <c r="AS24" i="24" s="1"/>
  <c r="J25" i="24"/>
  <c r="L25" i="24"/>
  <c r="M25" i="24"/>
  <c r="P25" i="24"/>
  <c r="R25" i="24"/>
  <c r="S25" i="24"/>
  <c r="V25" i="24"/>
  <c r="X25" i="24" s="1"/>
  <c r="AB25" i="24"/>
  <c r="AE25" i="24" s="1"/>
  <c r="AD25" i="24"/>
  <c r="J26" i="24"/>
  <c r="L26" i="24"/>
  <c r="M26" i="24"/>
  <c r="P26" i="24"/>
  <c r="R26" i="24" s="1"/>
  <c r="S26" i="24"/>
  <c r="V26" i="24"/>
  <c r="X26" i="24" s="1"/>
  <c r="AB26" i="24"/>
  <c r="AD26" i="24" s="1"/>
  <c r="J27" i="24"/>
  <c r="L27" i="24"/>
  <c r="M27" i="24"/>
  <c r="P27" i="24"/>
  <c r="R27" i="24"/>
  <c r="S27" i="24"/>
  <c r="V27" i="24"/>
  <c r="X27" i="24" s="1"/>
  <c r="AB27" i="24"/>
  <c r="AE27" i="24" s="1"/>
  <c r="AD27" i="24"/>
  <c r="AQ27" i="24"/>
  <c r="AR27" i="24"/>
  <c r="AS27" i="24" s="1"/>
  <c r="J28" i="24"/>
  <c r="L28" i="24" s="1"/>
  <c r="M28" i="24"/>
  <c r="P28" i="24"/>
  <c r="R28" i="24" s="1"/>
  <c r="V28" i="24"/>
  <c r="X28" i="24" s="1"/>
  <c r="AB28" i="24"/>
  <c r="AD28" i="24"/>
  <c r="AE28" i="24"/>
  <c r="J29" i="24"/>
  <c r="L29" i="24"/>
  <c r="M29" i="24"/>
  <c r="P29" i="24"/>
  <c r="R29" i="24" s="1"/>
  <c r="V29" i="24"/>
  <c r="Y29" i="24" s="1"/>
  <c r="X29" i="24"/>
  <c r="AB29" i="24"/>
  <c r="AD29" i="24"/>
  <c r="AE29" i="24"/>
  <c r="G30" i="24"/>
  <c r="P30" i="24"/>
  <c r="R30" i="24"/>
  <c r="S30" i="24"/>
  <c r="V30" i="24"/>
  <c r="X30" i="24" s="1"/>
  <c r="AQ30" i="24"/>
  <c r="AR30" i="24"/>
  <c r="J31" i="24"/>
  <c r="L31" i="24" s="1"/>
  <c r="M31" i="24"/>
  <c r="P31" i="24"/>
  <c r="R31" i="24" s="1"/>
  <c r="V31" i="24"/>
  <c r="X31" i="24" s="1"/>
  <c r="AB31" i="24"/>
  <c r="AD31" i="24"/>
  <c r="AE31" i="24"/>
  <c r="J32" i="24"/>
  <c r="L32" i="24"/>
  <c r="M32" i="24"/>
  <c r="P32" i="24"/>
  <c r="R32" i="24" s="1"/>
  <c r="V32" i="24"/>
  <c r="Y32" i="24" s="1"/>
  <c r="X32" i="24"/>
  <c r="AB32" i="24"/>
  <c r="AD32" i="24"/>
  <c r="AE32" i="24"/>
  <c r="J33" i="24"/>
  <c r="L33" i="24" s="1"/>
  <c r="M33" i="24"/>
  <c r="P33" i="24"/>
  <c r="P48" i="24" s="1"/>
  <c r="V33" i="24"/>
  <c r="X33" i="24" s="1"/>
  <c r="AB33" i="24"/>
  <c r="AD33" i="24"/>
  <c r="AE33" i="24"/>
  <c r="AQ33" i="24"/>
  <c r="AR33" i="24"/>
  <c r="AS33" i="24"/>
  <c r="J34" i="24"/>
  <c r="L34" i="24" s="1"/>
  <c r="P34" i="24"/>
  <c r="S34" i="24" s="1"/>
  <c r="R34" i="24"/>
  <c r="V34" i="24"/>
  <c r="X34" i="24"/>
  <c r="Y34" i="24"/>
  <c r="AB34" i="24"/>
  <c r="AD34" i="24" s="1"/>
  <c r="AE34" i="24"/>
  <c r="J35" i="24"/>
  <c r="L35" i="24" s="1"/>
  <c r="P35" i="24"/>
  <c r="R35" i="24" s="1"/>
  <c r="V35" i="24"/>
  <c r="X35" i="24"/>
  <c r="Y35" i="24"/>
  <c r="AB35" i="24"/>
  <c r="AD35" i="24"/>
  <c r="AE35" i="24"/>
  <c r="J36" i="24"/>
  <c r="L36" i="24" s="1"/>
  <c r="P36" i="24"/>
  <c r="S36" i="24" s="1"/>
  <c r="R36" i="24"/>
  <c r="V36" i="24"/>
  <c r="X36" i="24"/>
  <c r="Y36" i="24"/>
  <c r="AB36" i="24"/>
  <c r="AD36" i="24" s="1"/>
  <c r="AE36" i="24"/>
  <c r="AQ36" i="24"/>
  <c r="AS36" i="24" s="1"/>
  <c r="AR36" i="24"/>
  <c r="J37" i="24"/>
  <c r="L37" i="24" s="1"/>
  <c r="P37" i="24"/>
  <c r="R37" i="24"/>
  <c r="S37" i="24"/>
  <c r="V37" i="24"/>
  <c r="X37" i="24"/>
  <c r="Y37" i="24"/>
  <c r="AB37" i="24"/>
  <c r="AD37" i="24" s="1"/>
  <c r="J38" i="24"/>
  <c r="M38" i="24" s="1"/>
  <c r="L38" i="24"/>
  <c r="P38" i="24"/>
  <c r="R38" i="24"/>
  <c r="S38" i="24"/>
  <c r="V38" i="24"/>
  <c r="X38" i="24" s="1"/>
  <c r="Y38" i="24"/>
  <c r="AB38" i="24"/>
  <c r="AD38" i="24" s="1"/>
  <c r="G39" i="24"/>
  <c r="J39" i="24" s="1"/>
  <c r="P39" i="24"/>
  <c r="S39" i="24" s="1"/>
  <c r="R39" i="24"/>
  <c r="AQ39" i="24"/>
  <c r="AR39" i="24"/>
  <c r="J40" i="24"/>
  <c r="L40" i="24" s="1"/>
  <c r="P40" i="24"/>
  <c r="R40" i="24"/>
  <c r="S40" i="24"/>
  <c r="V40" i="24"/>
  <c r="X40" i="24"/>
  <c r="Y40" i="24"/>
  <c r="AB40" i="24"/>
  <c r="AD40" i="24" s="1"/>
  <c r="J41" i="24"/>
  <c r="M41" i="24" s="1"/>
  <c r="L41" i="24"/>
  <c r="P41" i="24"/>
  <c r="R41" i="24"/>
  <c r="S41" i="24"/>
  <c r="V41" i="24"/>
  <c r="X41" i="24" s="1"/>
  <c r="Y41" i="24"/>
  <c r="AB41" i="24"/>
  <c r="AD41" i="24" s="1"/>
  <c r="G42" i="24"/>
  <c r="J42" i="24" s="1"/>
  <c r="P42" i="24"/>
  <c r="S42" i="24" s="1"/>
  <c r="R42" i="24"/>
  <c r="AQ42" i="24"/>
  <c r="AR42" i="24"/>
  <c r="J43" i="24"/>
  <c r="L43" i="24" s="1"/>
  <c r="P43" i="24"/>
  <c r="R43" i="24"/>
  <c r="S43" i="24"/>
  <c r="V43" i="24"/>
  <c r="X43" i="24"/>
  <c r="Y43" i="24"/>
  <c r="AB43" i="24"/>
  <c r="AD43" i="24" s="1"/>
  <c r="G44" i="24"/>
  <c r="AB44" i="24" s="1"/>
  <c r="J44" i="24"/>
  <c r="J9" i="24" s="1"/>
  <c r="P44" i="24"/>
  <c r="R44" i="24" s="1"/>
  <c r="AQ44" i="24"/>
  <c r="AR44" i="24"/>
  <c r="J45" i="24"/>
  <c r="M45" i="24" s="1"/>
  <c r="L45" i="24"/>
  <c r="P45" i="24"/>
  <c r="R45" i="24"/>
  <c r="S45" i="24"/>
  <c r="V45" i="24"/>
  <c r="X45" i="24" s="1"/>
  <c r="Y45" i="24"/>
  <c r="AB45" i="24"/>
  <c r="AD45" i="24" s="1"/>
  <c r="J46" i="24"/>
  <c r="M46" i="24" s="1"/>
  <c r="L46" i="24"/>
  <c r="P46" i="24"/>
  <c r="R46" i="24"/>
  <c r="S46" i="24"/>
  <c r="V46" i="24"/>
  <c r="X46" i="24"/>
  <c r="Y46" i="24"/>
  <c r="AB46" i="24"/>
  <c r="AD46" i="24" s="1"/>
  <c r="J47" i="24"/>
  <c r="M47" i="24" s="1"/>
  <c r="L47" i="24"/>
  <c r="P47" i="24"/>
  <c r="R47" i="24"/>
  <c r="S47" i="24"/>
  <c r="V47" i="24"/>
  <c r="X47" i="24" s="1"/>
  <c r="Y47" i="24"/>
  <c r="AB47" i="24"/>
  <c r="AD47" i="24" s="1"/>
  <c r="J48" i="24"/>
  <c r="J10" i="24" s="1"/>
  <c r="L48" i="24"/>
  <c r="AB48" i="24"/>
  <c r="AB10" i="24" s="1"/>
  <c r="AQ48" i="24"/>
  <c r="AR48" i="24"/>
  <c r="J49" i="24"/>
  <c r="L49" i="24"/>
  <c r="M49" i="24"/>
  <c r="P49" i="24"/>
  <c r="R49" i="24" s="1"/>
  <c r="S49" i="24"/>
  <c r="V49" i="24"/>
  <c r="X49" i="24" s="1"/>
  <c r="AB49" i="24"/>
  <c r="AE49" i="24" s="1"/>
  <c r="AD49" i="24"/>
  <c r="J50" i="24"/>
  <c r="L50" i="24"/>
  <c r="M50" i="24"/>
  <c r="P50" i="24"/>
  <c r="R50" i="24"/>
  <c r="S50" i="24"/>
  <c r="V50" i="24"/>
  <c r="X50" i="24" s="1"/>
  <c r="AB50" i="24"/>
  <c r="AE50" i="24" s="1"/>
  <c r="AD50" i="24"/>
  <c r="J18" i="25" l="1"/>
  <c r="K14" i="25"/>
  <c r="K22" i="25"/>
  <c r="K5" i="25"/>
  <c r="K21" i="25"/>
  <c r="K13" i="25"/>
  <c r="K7" i="25"/>
  <c r="K23" i="25"/>
  <c r="K15" i="25"/>
  <c r="K4" i="25"/>
  <c r="K20" i="25"/>
  <c r="K9" i="25"/>
  <c r="AS30" i="24"/>
  <c r="AS6" i="24" s="1"/>
  <c r="AS48" i="24"/>
  <c r="AS10" i="24" s="1"/>
  <c r="AS42" i="24"/>
  <c r="AS8" i="24" s="1"/>
  <c r="AD42" i="24"/>
  <c r="AB8" i="24"/>
  <c r="AE42" i="24"/>
  <c r="L42" i="24"/>
  <c r="J8" i="24"/>
  <c r="M42" i="24"/>
  <c r="AS39" i="24"/>
  <c r="AS7" i="24" s="1"/>
  <c r="L39" i="24"/>
  <c r="M39" i="24"/>
  <c r="J7" i="24"/>
  <c r="M30" i="24"/>
  <c r="L30" i="24"/>
  <c r="J6" i="24"/>
  <c r="S48" i="24"/>
  <c r="P10" i="24"/>
  <c r="R48" i="24"/>
  <c r="AS44" i="24"/>
  <c r="AS9" i="24" s="1"/>
  <c r="L9" i="24"/>
  <c r="M9" i="24"/>
  <c r="L10" i="24"/>
  <c r="M10" i="24"/>
  <c r="AD10" i="24"/>
  <c r="AE10" i="24"/>
  <c r="AB9" i="24"/>
  <c r="AD44" i="24"/>
  <c r="AE44" i="24"/>
  <c r="Y49" i="24"/>
  <c r="AE47" i="24"/>
  <c r="AE45" i="24"/>
  <c r="V42" i="24"/>
  <c r="AE41" i="24"/>
  <c r="V39" i="24"/>
  <c r="AE38" i="24"/>
  <c r="M35" i="24"/>
  <c r="S33" i="24"/>
  <c r="S31" i="24"/>
  <c r="S28" i="24"/>
  <c r="Y26" i="24"/>
  <c r="AE24" i="24"/>
  <c r="AE22" i="24"/>
  <c r="AE20" i="24"/>
  <c r="AE18" i="24"/>
  <c r="AE16" i="24"/>
  <c r="S9" i="24"/>
  <c r="M44" i="24"/>
  <c r="V48" i="24"/>
  <c r="L44" i="24"/>
  <c r="R33" i="24"/>
  <c r="AD24" i="24"/>
  <c r="M24" i="24"/>
  <c r="AB30" i="24"/>
  <c r="Y16" i="24"/>
  <c r="AE5" i="24"/>
  <c r="Y50" i="24"/>
  <c r="AE48" i="24"/>
  <c r="AE46" i="24"/>
  <c r="V44" i="24"/>
  <c r="AE43" i="24"/>
  <c r="AE40" i="24"/>
  <c r="AE37" i="24"/>
  <c r="M36" i="24"/>
  <c r="M34" i="24"/>
  <c r="S32" i="24"/>
  <c r="Y30" i="24"/>
  <c r="S29" i="24"/>
  <c r="Y27" i="24"/>
  <c r="Y25" i="24"/>
  <c r="AE23" i="24"/>
  <c r="AE21" i="24"/>
  <c r="AE19" i="24"/>
  <c r="AE17" i="24"/>
  <c r="AE15" i="24"/>
  <c r="V6" i="24"/>
  <c r="M5" i="24"/>
  <c r="AD48" i="24"/>
  <c r="M48" i="24"/>
  <c r="S44" i="24"/>
  <c r="M43" i="24"/>
  <c r="M40" i="24"/>
  <c r="AB39" i="24"/>
  <c r="M37" i="24"/>
  <c r="S35" i="24"/>
  <c r="Y33" i="24"/>
  <c r="Y31" i="24"/>
  <c r="Y28" i="24"/>
  <c r="AE26" i="24"/>
  <c r="M23" i="24"/>
  <c r="M21" i="24"/>
  <c r="M19" i="24"/>
  <c r="M17" i="24"/>
  <c r="M15" i="24"/>
  <c r="S6" i="24"/>
  <c r="V8" i="24" l="1"/>
  <c r="Y42" i="24"/>
  <c r="X42" i="24"/>
  <c r="L8" i="24"/>
  <c r="M8" i="24"/>
  <c r="L6" i="24"/>
  <c r="M6" i="24"/>
  <c r="AD30" i="24"/>
  <c r="AB6" i="24"/>
  <c r="AE30" i="24"/>
  <c r="Y48" i="24"/>
  <c r="V10" i="24"/>
  <c r="X48" i="24"/>
  <c r="L7" i="24"/>
  <c r="M7" i="24"/>
  <c r="AD8" i="24"/>
  <c r="AE8" i="24"/>
  <c r="X6" i="24"/>
  <c r="Y6" i="24"/>
  <c r="X44" i="24"/>
  <c r="Y44" i="24"/>
  <c r="V9" i="24"/>
  <c r="AE39" i="24"/>
  <c r="AD39" i="24"/>
  <c r="AB7" i="24"/>
  <c r="Y39" i="24"/>
  <c r="V7" i="24"/>
  <c r="X39" i="24"/>
  <c r="AD9" i="24"/>
  <c r="AE9" i="24"/>
  <c r="R10" i="24"/>
  <c r="S10" i="24"/>
  <c r="AD7" i="24" l="1"/>
  <c r="AE7" i="24"/>
  <c r="X8" i="24"/>
  <c r="Y8" i="24"/>
  <c r="X9" i="24"/>
  <c r="Y9" i="24"/>
  <c r="X7" i="24"/>
  <c r="Y7" i="24"/>
  <c r="AD6" i="24"/>
  <c r="AE6" i="24"/>
  <c r="Y10" i="24"/>
  <c r="X10" i="24"/>
  <c r="H4" i="23" l="1"/>
  <c r="H5" i="23"/>
  <c r="H6" i="23"/>
  <c r="H7" i="23"/>
  <c r="H8" i="23"/>
  <c r="H9" i="23"/>
  <c r="J5" i="22"/>
  <c r="P5" i="22"/>
  <c r="V5" i="22"/>
  <c r="Z5" i="22"/>
  <c r="AA5" i="22"/>
  <c r="AB5" i="22" s="1"/>
  <c r="AH5" i="22"/>
  <c r="J6" i="22"/>
  <c r="P6" i="22"/>
  <c r="V6" i="22"/>
  <c r="Z6" i="22"/>
  <c r="AA6" i="22"/>
  <c r="AB6" i="22" s="1"/>
  <c r="AH6" i="22"/>
  <c r="J7" i="22"/>
  <c r="P7" i="22"/>
  <c r="V7" i="22"/>
  <c r="Z7" i="22"/>
  <c r="AA7" i="22"/>
  <c r="AB7" i="22"/>
  <c r="AH7" i="22"/>
  <c r="J8" i="22"/>
  <c r="P8" i="22"/>
  <c r="V8" i="22"/>
  <c r="Z8" i="22"/>
  <c r="AB8" i="22" s="1"/>
  <c r="AA8" i="22"/>
  <c r="AH8" i="22"/>
  <c r="J9" i="22"/>
  <c r="P9" i="22"/>
  <c r="V9" i="22"/>
  <c r="Z9" i="22"/>
  <c r="AA9" i="22"/>
  <c r="AB9" i="22" s="1"/>
  <c r="AH9" i="22"/>
  <c r="J10" i="22"/>
  <c r="P10" i="22"/>
  <c r="V10" i="22"/>
  <c r="Z10" i="22"/>
  <c r="AA10" i="22"/>
  <c r="AB10" i="22"/>
  <c r="AH10" i="22"/>
  <c r="K21" i="19"/>
  <c r="K294" i="19" s="1"/>
  <c r="R21" i="19"/>
  <c r="Y21" i="19"/>
  <c r="Y300" i="19" s="1"/>
  <c r="AD21" i="19"/>
  <c r="AE21" i="19"/>
  <c r="AF21" i="19"/>
  <c r="AF98" i="19" s="1"/>
  <c r="AM21" i="19"/>
  <c r="AM98" i="19" s="1"/>
  <c r="K65" i="19"/>
  <c r="R65" i="19"/>
  <c r="R98" i="19" s="1"/>
  <c r="Y65" i="19"/>
  <c r="AD65" i="19"/>
  <c r="AE65" i="19"/>
  <c r="AF65" i="19" s="1"/>
  <c r="AM65" i="19"/>
  <c r="AM296" i="19" s="1"/>
  <c r="J98" i="19"/>
  <c r="AE98" i="19" s="1"/>
  <c r="M98" i="19"/>
  <c r="P98" i="19"/>
  <c r="Q98" i="19"/>
  <c r="T98" i="19"/>
  <c r="W98" i="19"/>
  <c r="AD98" i="19" s="1"/>
  <c r="X98" i="19"/>
  <c r="AA98" i="19"/>
  <c r="Y98" i="19" s="1"/>
  <c r="AH98" i="19"/>
  <c r="AI98" i="19"/>
  <c r="AJ98" i="19"/>
  <c r="AK98" i="19"/>
  <c r="AL98" i="19"/>
  <c r="AO98" i="19"/>
  <c r="K118" i="19"/>
  <c r="R118" i="19"/>
  <c r="Y118" i="19"/>
  <c r="Y194" i="19" s="1"/>
  <c r="AD118" i="19"/>
  <c r="AE118" i="19"/>
  <c r="AF118" i="19"/>
  <c r="AF294" i="19" s="1"/>
  <c r="AM118" i="19"/>
  <c r="K162" i="19"/>
  <c r="R162" i="19"/>
  <c r="Y162" i="19"/>
  <c r="AD162" i="19"/>
  <c r="AE162" i="19"/>
  <c r="AF162" i="19"/>
  <c r="AM162" i="19"/>
  <c r="AM194" i="19" s="1"/>
  <c r="J194" i="19"/>
  <c r="K194" i="19"/>
  <c r="M194" i="19"/>
  <c r="P194" i="19"/>
  <c r="Q194" i="19"/>
  <c r="T194" i="19"/>
  <c r="R194" i="19" s="1"/>
  <c r="W194" i="19"/>
  <c r="AD194" i="19" s="1"/>
  <c r="X194" i="19"/>
  <c r="AA194" i="19"/>
  <c r="AE194" i="19"/>
  <c r="AH194" i="19"/>
  <c r="AI194" i="19"/>
  <c r="AJ194" i="19"/>
  <c r="AK194" i="19"/>
  <c r="AL194" i="19"/>
  <c r="AO194" i="19"/>
  <c r="K214" i="19"/>
  <c r="K291" i="19" s="1"/>
  <c r="R214" i="19"/>
  <c r="R291" i="19" s="1"/>
  <c r="Y214" i="19"/>
  <c r="Y294" i="19" s="1"/>
  <c r="AD214" i="19"/>
  <c r="AE214" i="19"/>
  <c r="AF214" i="19" s="1"/>
  <c r="AM214" i="19"/>
  <c r="K258" i="19"/>
  <c r="R258" i="19"/>
  <c r="Y258" i="19"/>
  <c r="AD258" i="19"/>
  <c r="AF258" i="19" s="1"/>
  <c r="AE258" i="19"/>
  <c r="AM258" i="19"/>
  <c r="J291" i="19"/>
  <c r="M291" i="19"/>
  <c r="P291" i="19"/>
  <c r="AD291" i="19" s="1"/>
  <c r="Q291" i="19"/>
  <c r="T291" i="19"/>
  <c r="W291" i="19"/>
  <c r="X291" i="19"/>
  <c r="AA291" i="19"/>
  <c r="AE291" i="19"/>
  <c r="AH291" i="19"/>
  <c r="AI291" i="19"/>
  <c r="AJ291" i="19"/>
  <c r="AK291" i="19"/>
  <c r="AL291" i="19"/>
  <c r="AO291" i="19"/>
  <c r="AM291" i="19" s="1"/>
  <c r="J294" i="19"/>
  <c r="M294" i="19"/>
  <c r="P294" i="19"/>
  <c r="Q294" i="19"/>
  <c r="T294" i="19"/>
  <c r="W294" i="19"/>
  <c r="W300" i="19" s="1"/>
  <c r="X294" i="19"/>
  <c r="AA294" i="19"/>
  <c r="AE294" i="19"/>
  <c r="AH294" i="19"/>
  <c r="AI294" i="19"/>
  <c r="AJ294" i="19"/>
  <c r="AK294" i="19"/>
  <c r="AK300" i="19" s="1"/>
  <c r="AL294" i="19"/>
  <c r="AO294" i="19"/>
  <c r="J296" i="19"/>
  <c r="AE296" i="19" s="1"/>
  <c r="M296" i="19"/>
  <c r="K296" i="19" s="1"/>
  <c r="P296" i="19"/>
  <c r="Q296" i="19"/>
  <c r="T296" i="19"/>
  <c r="W296" i="19"/>
  <c r="AD296" i="19" s="1"/>
  <c r="X296" i="19"/>
  <c r="X300" i="19" s="1"/>
  <c r="AA296" i="19"/>
  <c r="Y296" i="19" s="1"/>
  <c r="AH296" i="19"/>
  <c r="AI296" i="19"/>
  <c r="AJ296" i="19"/>
  <c r="AK296" i="19"/>
  <c r="AL296" i="19"/>
  <c r="AL300" i="19" s="1"/>
  <c r="AO296" i="19"/>
  <c r="M300" i="19"/>
  <c r="P300" i="19"/>
  <c r="AD300" i="19" s="1"/>
  <c r="Q300" i="19"/>
  <c r="R300" i="19"/>
  <c r="T300" i="19"/>
  <c r="AA300" i="19"/>
  <c r="AH300" i="19"/>
  <c r="AI300" i="19"/>
  <c r="AJ300" i="19"/>
  <c r="AO300" i="19"/>
  <c r="AF291" i="19" l="1"/>
  <c r="AF300" i="19"/>
  <c r="AF296" i="19"/>
  <c r="K98" i="19"/>
  <c r="AM300" i="19"/>
  <c r="R294" i="19"/>
  <c r="AF194" i="19"/>
  <c r="Y291" i="19"/>
  <c r="K300" i="19"/>
  <c r="AM294" i="19"/>
  <c r="AD294" i="19"/>
  <c r="J300" i="19"/>
  <c r="AE300" i="19" s="1"/>
  <c r="R296" i="19"/>
  <c r="K9" i="8" l="1"/>
  <c r="J9" i="8"/>
  <c r="K8" i="8"/>
  <c r="J8" i="8"/>
  <c r="K7" i="8"/>
  <c r="J7" i="8"/>
  <c r="K6" i="8"/>
  <c r="J6" i="8"/>
  <c r="K5" i="8"/>
  <c r="J5" i="8"/>
  <c r="K4" i="8"/>
  <c r="J4" i="8"/>
  <c r="O50" i="6" l="1"/>
  <c r="N50" i="6"/>
  <c r="O49" i="6"/>
  <c r="N49" i="6"/>
  <c r="O48" i="6"/>
  <c r="N48" i="6"/>
  <c r="O47" i="6"/>
  <c r="N47" i="6"/>
  <c r="O46" i="6"/>
  <c r="N46" i="6"/>
  <c r="O45" i="6"/>
  <c r="N45" i="6"/>
  <c r="O44" i="6"/>
  <c r="N44" i="6"/>
  <c r="O43" i="6"/>
  <c r="N43" i="6"/>
  <c r="O42" i="6"/>
  <c r="N42" i="6"/>
  <c r="O41" i="6"/>
  <c r="N41" i="6"/>
  <c r="O40" i="6"/>
  <c r="N40" i="6"/>
  <c r="O39" i="6"/>
  <c r="N39" i="6"/>
  <c r="O38" i="6"/>
  <c r="N38" i="6"/>
  <c r="O37" i="6"/>
  <c r="N37" i="6"/>
  <c r="O36" i="6"/>
  <c r="N36" i="6"/>
  <c r="O35" i="6"/>
  <c r="N35" i="6"/>
  <c r="O34" i="6"/>
  <c r="N34" i="6"/>
  <c r="O33" i="6"/>
  <c r="N33" i="6"/>
  <c r="O32" i="6"/>
  <c r="N32" i="6"/>
  <c r="O31" i="6"/>
  <c r="N31" i="6"/>
  <c r="O30" i="6"/>
  <c r="N30" i="6"/>
  <c r="O29" i="6"/>
  <c r="N29" i="6"/>
  <c r="O28" i="6"/>
  <c r="N28" i="6"/>
  <c r="O27" i="6"/>
  <c r="N27" i="6"/>
  <c r="O26" i="6"/>
  <c r="N26" i="6"/>
  <c r="O25" i="6"/>
  <c r="N25" i="6"/>
  <c r="O24" i="6"/>
  <c r="N24" i="6"/>
  <c r="O23" i="6"/>
  <c r="N23" i="6"/>
  <c r="O22" i="6"/>
  <c r="N22" i="6"/>
  <c r="O21" i="6"/>
  <c r="N21" i="6"/>
  <c r="O20" i="6"/>
  <c r="N20" i="6"/>
  <c r="O19" i="6"/>
  <c r="N19" i="6"/>
  <c r="O18" i="6"/>
  <c r="N18" i="6"/>
  <c r="O17" i="6"/>
  <c r="N17" i="6"/>
  <c r="O16" i="6"/>
  <c r="N16" i="6"/>
  <c r="O15" i="6"/>
  <c r="N15" i="6"/>
  <c r="O10" i="6"/>
  <c r="N10" i="6"/>
  <c r="O9" i="6"/>
  <c r="N9" i="6"/>
  <c r="O8" i="6"/>
  <c r="N8" i="6"/>
  <c r="O7" i="6"/>
  <c r="N7" i="6"/>
  <c r="O6" i="6"/>
  <c r="N6" i="6"/>
  <c r="O5" i="6"/>
  <c r="N5" i="6"/>
</calcChain>
</file>

<file path=xl/sharedStrings.xml><?xml version="1.0" encoding="utf-8"?>
<sst xmlns="http://schemas.openxmlformats.org/spreadsheetml/2006/main" count="25016" uniqueCount="732">
  <si>
    <t>BASELINE - SeatBelt&amp;CRS</t>
  </si>
  <si>
    <t>Minimum Level (required)</t>
  </si>
  <si>
    <t>Driver (optional)</t>
  </si>
  <si>
    <t>Front occupant</t>
  </si>
  <si>
    <t>Rear passenger</t>
  </si>
  <si>
    <t>Total - seat belt</t>
  </si>
  <si>
    <t>CRS</t>
  </si>
  <si>
    <t>Road Type</t>
  </si>
  <si>
    <t>Time period</t>
  </si>
  <si>
    <t>Vehicle Type</t>
  </si>
  <si>
    <t>Nr of Locations</t>
  </si>
  <si>
    <t>Traffic Counts</t>
  </si>
  <si>
    <t>Weight proportion</t>
  </si>
  <si>
    <t>N-driver</t>
  </si>
  <si>
    <t>Nused-driver</t>
  </si>
  <si>
    <t>KPI-driver</t>
  </si>
  <si>
    <t>SE1</t>
  </si>
  <si>
    <t>CI (95%) - lower bound1</t>
  </si>
  <si>
    <t>CI (95%) - upper bound1</t>
  </si>
  <si>
    <t>N-front</t>
  </si>
  <si>
    <t>Nused-front</t>
  </si>
  <si>
    <t>KPI-front</t>
  </si>
  <si>
    <t>SE2</t>
  </si>
  <si>
    <t>CI (95%) - lower bound2</t>
  </si>
  <si>
    <t>CI (95%) - upper bound2</t>
  </si>
  <si>
    <t>N-rear</t>
  </si>
  <si>
    <t>Nused-rear</t>
  </si>
  <si>
    <t>KPI-rear</t>
  </si>
  <si>
    <t>SE3</t>
  </si>
  <si>
    <t>CI (95%) - lower bound3</t>
  </si>
  <si>
    <t>CI (95%) - upper bound3</t>
  </si>
  <si>
    <t>Ntotal</t>
  </si>
  <si>
    <t>Nused-total</t>
  </si>
  <si>
    <t>KPI-total</t>
  </si>
  <si>
    <t>SE4</t>
  </si>
  <si>
    <t>CI (95%) - lower bound4</t>
  </si>
  <si>
    <t>CI (95%) - upper bound4</t>
  </si>
  <si>
    <t>N-children</t>
  </si>
  <si>
    <t>Nused-CRS</t>
  </si>
  <si>
    <t>KPI-CRS</t>
  </si>
  <si>
    <t>SE5</t>
  </si>
  <si>
    <t>CI (95%) - lower bound5</t>
  </si>
  <si>
    <t>CI (95%) - upper bound5</t>
  </si>
  <si>
    <t>motorways</t>
  </si>
  <si>
    <t>(all periods)</t>
  </si>
  <si>
    <t>passenger car-Total</t>
  </si>
  <si>
    <t>rural roads</t>
  </si>
  <si>
    <t>urban roads</t>
  </si>
  <si>
    <t>(all roads)</t>
  </si>
  <si>
    <t>weekday/daytime</t>
  </si>
  <si>
    <t>weekend/daytime</t>
  </si>
  <si>
    <t>Minimum level (recommended options)</t>
  </si>
  <si>
    <t>goods vehicle-Total</t>
  </si>
  <si>
    <t>weekday/daytime-Total</t>
  </si>
  <si>
    <t>(all modes)</t>
  </si>
  <si>
    <t>weekend/daytime-Total</t>
  </si>
  <si>
    <t>motorways-Total</t>
  </si>
  <si>
    <t>rural roads-Total</t>
  </si>
  <si>
    <t>urban roads-Total</t>
  </si>
  <si>
    <t>Legend</t>
  </si>
  <si>
    <t>Level 0</t>
  </si>
  <si>
    <t>no disaggregation</t>
  </si>
  <si>
    <t>Level 1</t>
  </si>
  <si>
    <t>1st level of disaggregation: available data for each stratum/variable</t>
  </si>
  <si>
    <t>Level 2</t>
  </si>
  <si>
    <t>2nd level of disaggregation: available data for 2 strata/variables’ crossings</t>
  </si>
  <si>
    <t>Level 3</t>
  </si>
  <si>
    <t>3rd level of disaggregation: available data for 3 strata/variables’ crossings</t>
  </si>
  <si>
    <t>Nr of locations</t>
  </si>
  <si>
    <t>Number of locations where measurements take place</t>
  </si>
  <si>
    <t>N</t>
  </si>
  <si>
    <t>Number of observed drivers and/or passengers</t>
  </si>
  <si>
    <t>KPI</t>
  </si>
  <si>
    <t>as defined in the methodological guidelines</t>
  </si>
  <si>
    <t>SE</t>
  </si>
  <si>
    <t>Standard Error</t>
  </si>
  <si>
    <t>CI</t>
  </si>
  <si>
    <t>Confidence Interval</t>
  </si>
  <si>
    <t>BASELINE - CRS (in-vehicle inspections)</t>
  </si>
  <si>
    <t>Ncorrect</t>
  </si>
  <si>
    <t>CI (95%) - lower bound</t>
  </si>
  <si>
    <t>CI (95%) - upper bound</t>
  </si>
  <si>
    <t>passenger car</t>
  </si>
  <si>
    <t>2 levels of disaggregation (time period and age group)</t>
  </si>
  <si>
    <t>Number of locations where in-vehicle inspections take place</t>
  </si>
  <si>
    <t>Number of observed occupants</t>
  </si>
  <si>
    <t>KPI Speed</t>
  </si>
  <si>
    <t>KPI Seat belts</t>
  </si>
  <si>
    <t>KPI CRS (in-vehicle inspections)</t>
  </si>
  <si>
    <t>KPI Cycle Helmet</t>
  </si>
  <si>
    <t>KPI PTWs Helmet</t>
  </si>
  <si>
    <t>KPI Alcohol</t>
  </si>
  <si>
    <t>KPI Alcohol (Questionnaire Survey)</t>
  </si>
  <si>
    <t>KPI Distraction</t>
  </si>
  <si>
    <t>KPI Speed - Example</t>
  </si>
  <si>
    <t>KPIs Definition and Methodology</t>
  </si>
  <si>
    <t>Note</t>
  </si>
  <si>
    <t>Name the KPIs delivered (per type of road, user, vehicle, time period) - 
including the main national KPI</t>
  </si>
  <si>
    <t>KPI on Speed; KPI on speed by road type, KPI speed by vehicle type</t>
  </si>
  <si>
    <t>KPI Seat belts; by road type; by vehicle type; by time periode</t>
  </si>
  <si>
    <t>KPI on helmet; KPI on helmet use by road type, vehicle type and time period</t>
  </si>
  <si>
    <t>KPI handheld mobile device-prof; by vehicle type; by road type</t>
  </si>
  <si>
    <t>Data collection method</t>
  </si>
  <si>
    <t>Automated measurements</t>
  </si>
  <si>
    <t>Except Motorways: observations</t>
  </si>
  <si>
    <t>Roadside observations by researchers</t>
  </si>
  <si>
    <t>Please select</t>
  </si>
  <si>
    <t>Type of survey</t>
  </si>
  <si>
    <t>Definition of road types selected for observations:</t>
  </si>
  <si>
    <t>Roads inside urban boundary signs, motorways not included.</t>
  </si>
  <si>
    <t xml:space="preserve">Roads inside urban AND built up areas </t>
  </si>
  <si>
    <t>Roads outside urban boundary signs, motorways not included.</t>
  </si>
  <si>
    <t>Roads inside or outside urban areas, but NOT built up areas (like large parks, along rivers, leisure areas)</t>
  </si>
  <si>
    <t>Public road with dual carriageways and at least two lanes each way. All entrances and exits are signposted and all interchanges are grade separated. Central barrier or median present throughout the road. No crossing is permitted, while stopping is permitted only in an emergency. Restricted access to motor vehicles, prohibited to pedestrians, animals, pedal cycles, mopeds, agricultural vehicles.</t>
  </si>
  <si>
    <t>n/a</t>
  </si>
  <si>
    <t>Definition of time periods selected for observations:</t>
  </si>
  <si>
    <t>Monday - Friday; 07:00 to 20:59</t>
  </si>
  <si>
    <t>Monday - Friday, daylight</t>
  </si>
  <si>
    <t>-</t>
  </si>
  <si>
    <t>weekday/night-time</t>
  </si>
  <si>
    <t>Monday - Friday; 21:00 to 06:59</t>
  </si>
  <si>
    <t>Saturday - Sunday; 07:00 to 20:59</t>
  </si>
  <si>
    <t>Saturday - Sunday, daylight</t>
  </si>
  <si>
    <t>weekend/night-time</t>
  </si>
  <si>
    <t>Saturday - Sunday; 21:00 to 06:59</t>
  </si>
  <si>
    <t>weekday/daytime peak</t>
  </si>
  <si>
    <t>Monday - Friday, 07:00-08:59 and 15:00 - 18:59</t>
  </si>
  <si>
    <t>weekday/daytime off-peak</t>
  </si>
  <si>
    <t>Monday - Friday, other</t>
  </si>
  <si>
    <t>Define child groups used for cycle helmet use</t>
  </si>
  <si>
    <t>&lt;= 12 years estimated by observer</t>
  </si>
  <si>
    <t>Actual max speed limits (km/h) on measurement locations by road type and vehicle type (in case sections with different speed limits are selected per road type, please fill in all related values)</t>
  </si>
  <si>
    <t>fixed speed limits have been selected for all measurement locations per road type</t>
  </si>
  <si>
    <t>passenger cars</t>
  </si>
  <si>
    <t>vans/small trucks</t>
  </si>
  <si>
    <t>trucks/buses/heavy goods vehicles</t>
  </si>
  <si>
    <t>motorcycles</t>
  </si>
  <si>
    <t>Actual questions included</t>
  </si>
  <si>
    <t>Sample design</t>
  </si>
  <si>
    <t>Define sampling units</t>
  </si>
  <si>
    <t>Vehicle</t>
  </si>
  <si>
    <t>Driver and Passenger</t>
  </si>
  <si>
    <t>Rider and Passenger</t>
  </si>
  <si>
    <t>Driver</t>
  </si>
  <si>
    <t>Sampling of locations</t>
  </si>
  <si>
    <t>Stratified random</t>
  </si>
  <si>
    <t>Type of locations selected for in-vehicle inspections of CRS (e.g. parking lots, rest areas, etc.)</t>
  </si>
  <si>
    <t>Total sample size</t>
  </si>
  <si>
    <t>ca. 17 Mio. Vehicles; 8,5 Mio vehicles are free flowing traffic (= sample size)</t>
  </si>
  <si>
    <t>ca. 46.000</t>
  </si>
  <si>
    <t>ca. 28.000</t>
  </si>
  <si>
    <t>ca. 14.000</t>
  </si>
  <si>
    <t>ca. 41.500</t>
  </si>
  <si>
    <t>Stratification levels (please specify)</t>
  </si>
  <si>
    <t>road type</t>
  </si>
  <si>
    <t>urban&amp;weekday     //    leisure&amp;weekend</t>
  </si>
  <si>
    <t>road type, vehicle type</t>
  </si>
  <si>
    <t>Total sample size per minimum stratification level:</t>
  </si>
  <si>
    <t>per road type (if applicable)</t>
  </si>
  <si>
    <t>urban roads: 4,6 Mio, rural roads: 3,9 Mio, motorways: ca. 7000</t>
  </si>
  <si>
    <t>motorways: ca. 9.000; rural: ca. 15.000; urban: ca. 22.800</t>
  </si>
  <si>
    <t>ca. 50% per stratum</t>
  </si>
  <si>
    <t>motorways: ca. 540; rural: ca. 7.400; urban ca. 9000</t>
  </si>
  <si>
    <t>motorways: ca. 7.800; rural: ca. 12.900; urban: ca. 20.800</t>
  </si>
  <si>
    <t>urban roads: 40800, rural roads: 40800, motorways:24000</t>
  </si>
  <si>
    <t>per period time (if applicable)</t>
  </si>
  <si>
    <t>weekday: ca. 36.000; weekend: ca. 10.000</t>
  </si>
  <si>
    <t>weekday: ca. 10.600; weekend ca. 6.300</t>
  </si>
  <si>
    <t>no stratification</t>
  </si>
  <si>
    <t>per vehicle type (if applicable)</t>
  </si>
  <si>
    <t>passenger cars: 6,8 Mio., vans/small trucks: 0,8 Mio., trucks/ buses/ heavy goods vehicles: 0,6 Mio, motorcycles: 0,2 Mio.</t>
  </si>
  <si>
    <t>passenger cars: 99336, vans/small trucks: 2010, trucks/ buses/ heavy goods vehicles: 4254</t>
  </si>
  <si>
    <t>For online/telephone alcohol survey:</t>
  </si>
  <si>
    <t>Sample source</t>
  </si>
  <si>
    <t>Sample descriptive data:</t>
  </si>
  <si>
    <t>Sample size by age and gender and by vehicle type (if applicable)</t>
  </si>
  <si>
    <t>Non-response rate (if applicable)</t>
  </si>
  <si>
    <t>Brief description on the sampling and sample representativity (min. for age and gender based on national demographics)</t>
  </si>
  <si>
    <t>Data collection</t>
  </si>
  <si>
    <t>Observation/ Survey period:</t>
  </si>
  <si>
    <t>start - end date (dd/mm/yy)</t>
  </si>
  <si>
    <t>1/3/2021 to 30/11/2021</t>
  </si>
  <si>
    <t>01/05/2021 - 30/07/2021</t>
  </si>
  <si>
    <t>01/06/2021 to 30/8/2021</t>
  </si>
  <si>
    <t>02/08/2021 - 10/09/2021</t>
  </si>
  <si>
    <t>4/10/2021-8/10/2021</t>
  </si>
  <si>
    <t>data collection timeslots (hh:mm - hh:mm)</t>
  </si>
  <si>
    <t>00:00 - 23:59</t>
  </si>
  <si>
    <t>06:00 - 22:00</t>
  </si>
  <si>
    <t>8.30am-5.30pm</t>
  </si>
  <si>
    <t>Number of locations for measurements:</t>
  </si>
  <si>
    <t>Number of measurement sessions:</t>
  </si>
  <si>
    <t>Average duration of measurements/sessions (in hours: hh:mm)</t>
  </si>
  <si>
    <t xml:space="preserve">ca. 150 hours </t>
  </si>
  <si>
    <t>5h per day</t>
  </si>
  <si>
    <t>Number of locations for in-vehicle inspections of CRS (if applicable)</t>
  </si>
  <si>
    <t>Vehicle types observed</t>
  </si>
  <si>
    <t>passenger cars; vans/small trucks; trucks/ buses/ heavy goods vehicles</t>
  </si>
  <si>
    <t>passenger cars &amp; vans</t>
  </si>
  <si>
    <t>bikes and electric bikes</t>
  </si>
  <si>
    <t>motorcycles and mopeds</t>
  </si>
  <si>
    <t>passenger cars, bus, light good vehicles</t>
  </si>
  <si>
    <t>Source of traffic volume data (please select more than one options, if applicable)</t>
  </si>
  <si>
    <t>Automatic traffic measuring points</t>
  </si>
  <si>
    <t xml:space="preserve">Motorways: estimation </t>
  </si>
  <si>
    <t>Other (please specify)</t>
  </si>
  <si>
    <t>Estimate</t>
  </si>
  <si>
    <t>Traffic counts during measurements</t>
  </si>
  <si>
    <t>If national traffic volume data are available, please describe the existing data (e.g. by road type, time period, road type x time period, vehicle types included, etc.)</t>
  </si>
  <si>
    <t>Traffic volumes in Mio. km  per road and vehicle type are estimated by the ministry of environment: "Ergebnisse der österreichischen Luftschadstoffinventur"</t>
  </si>
  <si>
    <t>Traffic count duration per session</t>
  </si>
  <si>
    <t>10 min</t>
  </si>
  <si>
    <t>before the observation session</t>
  </si>
  <si>
    <t>Traffic conditions (short description - included/excluded situations)</t>
  </si>
  <si>
    <t>free flowing traffic; using 8 second headway between the vehicles</t>
  </si>
  <si>
    <t>free flowing traffic; using 5 second headway between the vehicles</t>
  </si>
  <si>
    <t>Weather conditions (short description - included/excluded situations)</t>
  </si>
  <si>
    <t>all weather</t>
  </si>
  <si>
    <t>Motorways: no rain</t>
  </si>
  <si>
    <t>good weather</t>
  </si>
  <si>
    <t>sunny weather, Mean temperature: 20-25 ◦C</t>
  </si>
  <si>
    <t>Brief description on data collection</t>
  </si>
  <si>
    <t>Data analysis</t>
  </si>
  <si>
    <t>Total traffic count results per vehicle type</t>
  </si>
  <si>
    <t>passenger cars: 13,9 Mio., vans/small trucks: 1,5 Mio., trucks/ buses/ heavy goods vehicles: 0,8 Mio, motorcycles: 0,4 Mio.</t>
  </si>
  <si>
    <t>bikes: ca. 25.000; electric bikes: ca. 2.800</t>
  </si>
  <si>
    <t>Moped: ca. 2.600; motorcycles: ca. 14.300</t>
  </si>
  <si>
    <t>35500 passenger cars; 710 vans/ small trucks; 1520 trucks/ buses/ heavy goods vehicles</t>
  </si>
  <si>
    <t>Traffic count results per vehicle type extrapolated to total duration of all sessions</t>
  </si>
  <si>
    <t>213000 passenger cars; 4260 vans/ small trucks; 9120 trucks/ buses/ heavy goods vehicles</t>
  </si>
  <si>
    <t>Traffic volume (total and per stratum) based on national data (if applicable)</t>
  </si>
  <si>
    <t>Motorways 39%; Rural 35%; Urban 26%.</t>
  </si>
  <si>
    <t>motorway 39%; rural 35%; urban 26%</t>
  </si>
  <si>
    <t>motorway 18%; rural 56%; urban 26%</t>
  </si>
  <si>
    <t>Estimate of length of relevant road network (total and per road type stratum) (if applicable)</t>
  </si>
  <si>
    <t>Brief description of post stratification weighting and statistical analysis</t>
  </si>
  <si>
    <t>Motorway data is measured in a different way than urban and rural roads (observations of passenger cars only for 1 hour per session / side based radar all vehicle types for an entire week).
Weighting according to Vehiclekilometers as described above.
In case no speed limit is explicitly mentioned, fixed speed limits are set (130 / 100 / 50) according to road type.
Analysis (except KPI) is done in two steps: 1) Aggregation per location (Mean, v85); 2) Average and CI 95% are calculated on these aggregations (N of locations is the 'sample size').  Thus the v85 is the unweighted average of the v85 per location. Data of different speed limits are never combined!</t>
  </si>
  <si>
    <t>Weighting: by road type (see above) and time periode (weekday 78%; weekend 22%).
Analysis was done by counting for fulfilling KPI divided by number of observations, including the weight, ignoring the locations. Confidence Intervals are calculated for N &gt; 30.</t>
  </si>
  <si>
    <t>Weighting: 70% for urban&amp;weekday; 30% for leisure&amp;weekend (estimation, no statistics available).
Analysis was done by counting for fulfilling KPI divided by number of observations, including the weight, ignoring the locations. Confidence Intervals are calculated for N &gt; 30.</t>
  </si>
  <si>
    <t>Weighting: by road type (see above).
Analysis was done by counting for fulfilling KPI divided by number of observations, including the weight, ignoring the locations. Confidence Intervals are calculated for N &gt; 30.</t>
  </si>
  <si>
    <t>Two ways of aggregation are considered, using different road types and different vehicle types. Simple random sampling within considered strata is assumed, while design effects are not accounted for. The value of the KPI and 95% CIs are computed for each stratum considered. The value of the KPI and the 95% CIs are further computed for the combination of the two strata, by taking into account the portion of total exposure to traffic attributable to individuals travelling on
different road types or by different vehicle types. Thus, KPIs by road type and vehicle type, as well as a total KPI at national level are computed. Further information is included in the methodological report.</t>
  </si>
  <si>
    <t>Total weight</t>
  </si>
  <si>
    <t>Country characteristics</t>
  </si>
  <si>
    <t>Related laws, regulations and procedures</t>
  </si>
  <si>
    <t>The general speed limits are 50km/h on urban roads, 100 km/h on rural roads and 130 km/h on motorways. Speed limits are differentaited for heavy goods vehicles and buses on rural roads and motorways. More precisely, on rural roads speed limits are 70 km/h for heavy goods vehicles and 80 km/h for buses, while on motorways the speed limits are 80 km/h for heavy goods vehicles and 100km/h for buses.</t>
  </si>
  <si>
    <t>mandatory on all seats</t>
  </si>
  <si>
    <t>Children up to 12 years are obliged to wear a helmet.</t>
  </si>
  <si>
    <t>mandatory</t>
  </si>
  <si>
    <t>ban of use of hand-held mobile phones</t>
  </si>
  <si>
    <t>The general speed limits are 50km/h on urban roads, 90 km/h on rural roads and 130 km/h on motorways. Speed limits are differentaited for heavy goods vehicles and buses on rural roads and motorways. More precisely, on rural roads speed limits are 80km/h for both heavy goods vehicles and buses, while on motorways the speed limits are 85km/h for heavy goods vehicles and 100km/h for buses.</t>
  </si>
  <si>
    <t>Through observational study, seat belt use was measured as "correct use", "incorrect use" and "no use". In this file, we provide data on the correct use of seatbelt  while the use of CRS was measured as "use" or "not use". The correct use of CRS was measured in a separate qualitative study. Also, it was not possible to identify through observational study when a booster seat without back was used. As children sitting on a booster seat without back used the seat belt installed in the car, they are part of the results on seat belt use and they are not included in CRS use.</t>
  </si>
  <si>
    <t>Road observations by trained observers</t>
  </si>
  <si>
    <t xml:space="preserve">We chose a non-proportional stratified random sample (i.e. regardless of the size of the population in the 3 Belgian regions: Flemish region, Walloon region and Brussels region). A total of 125 locations were selected. The number of observation locations in built-up areas was therefore the same in the Flemish and Walloon region (between 20 and 25) while 35 locations were selected in Brussels region as there are no locations outside built-up areas in the Brussels region. In the Walloon and Flemish regions, we also selected between 10 to 15 locations outside built-up area where speed was limited to 70 or 90 and 10 locations on highways (at the entrance or exit) for each of the two regions. </t>
  </si>
  <si>
    <t>3 road types : motorways, rural non-motorway roads, and urban roads; 2 time periods: Weekday and weekend day; 2 vehicle types: passenger cars and vans.</t>
  </si>
  <si>
    <t>During the training of the observers, pictures were used to illustrate the two types of vehicles.
Passenger cars were defined as cars requiring a B driver's licence, without rear cargo space and with front AND rear seats.
Vans were defined as vehicles requiring a B driver's licence with rear cargo space and with front seats only.
Emergency vehicles, taxis and post office vehicles were excluded from the study because seatbelts are not compulsory in these vehicles.</t>
  </si>
  <si>
    <t>National traffic volume data by region x road type AND traffic counts during measurements</t>
  </si>
  <si>
    <t>Not applicable</t>
  </si>
  <si>
    <t xml:space="preserve">The use of a weight based on road length led to an unbalanced distribution between the Belgian regions and the road types that did not reflect reality. We used 4 steps in the weighting procedure. (1) Weight factor 1: sample selection phase 1 (session level). Correction of the number of sessions per weekperiod: (% duration of each weekperiod in a week) divided by (number of sessions per weekperiod). (2) Weight factor 2: sample selection phase 2 (vehicle level). Correction for the probability that a vehicle is observed in a session: (number of counted vehicles per minute in the session) divided by (number of observed vehicles per minute * session duration). (3) Weight factor 1 and 2 were multiplied, and based on this weight the proportion of weighted frequencies per region x road type were calculated. (4) Weight factor 3. Correction for traffic volume per road type x region based on national traffic volume data: (% vehicle kilometers per road type x region) divided by (3). </t>
  </si>
  <si>
    <t>Percentage of new vehicles in relation to the entire vehicle fleet per year:</t>
  </si>
  <si>
    <t>Issues encountered during the linking process</t>
  </si>
  <si>
    <t>Percentage of the new registered passenger cars missing (e.g. due to incomplete database, no Euro NCAP ratings available, etc.)</t>
  </si>
  <si>
    <t>Types and models of cars missing from database (e.g. due to incomplete database, no Euro NCAP ratings available, etc.)</t>
  </si>
  <si>
    <t>Database covers the whole country</t>
  </si>
  <si>
    <t>Source of data</t>
  </si>
  <si>
    <t>Standard Indicator</t>
  </si>
  <si>
    <t>Year(s) data refer to</t>
  </si>
  <si>
    <t>Name the KPIs on vehicle safety delivered (definition selected)</t>
  </si>
  <si>
    <t>KPI Definition and Methodology</t>
  </si>
  <si>
    <t>KPI Vehicle Safety</t>
  </si>
  <si>
    <t xml:space="preserve">According to EU regulations. </t>
  </si>
  <si>
    <t>Wearing a seatbelt by all vehicle occupants at all times is mandatory in Bulgaria. There are three exeptions in Bulgaria: Taxi drivers, pregnant women and other people, whose medical condition does not allow them to wear a belt, and police officers while carring out their police duties. (Road Traffic Law).</t>
  </si>
  <si>
    <t>According to Project methodological giudelines</t>
  </si>
  <si>
    <t>Two ways of aggregation are considered, using different road types and different time periods (weekday and weekend day). Simple random sampling for locations witthin each type of road is performed. The value of the KPI and 95% CIs are computed for each stratum considered. The value of the KPI and the 95% CIs are further computed for the combination of the two strata, by taking into account the portion of total exposure to traffic attributable to individuals travelling on different road types or during different periods of time. Thus, KPIs by road type and time period, as well as a total KPI at national level are computed. Additionally are computed KPI for Driver, KPI for Front passenger, KPI for Rear passenger and KPI CRS.</t>
  </si>
  <si>
    <t>Total length estimate of motorways (806 km), of rural roads (37791 km) and of urban roads (122000 km).</t>
  </si>
  <si>
    <t>N/A</t>
  </si>
  <si>
    <t>Passenger cars: 68694, Vans &amp; small trucks: 10746, Trucks, buses &amp; HGV: 8472, Motorcycles: 576.</t>
  </si>
  <si>
    <t>Passenger cars: 11449, Vans &amp; small trucks: 1791, Trucks, buses &amp; HGV: 1412, Motorcycles: 96.</t>
  </si>
  <si>
    <t>good weather conditions (from sunny to overcast with light drizzle), which allow drivers to chose their own speed. Temperature varies from 16 C to 32 C</t>
  </si>
  <si>
    <t>10 minutes before start of session and 10 minutes after end of session</t>
  </si>
  <si>
    <t>National traffic volume data are NOT available</t>
  </si>
  <si>
    <t>passenger vehicles</t>
  </si>
  <si>
    <t>5 locations</t>
  </si>
  <si>
    <t>11 locations on weekdays; other 10 locations on weekends</t>
  </si>
  <si>
    <t>For rural roads and motorways: 09:00 - 11:00, 13:00 - 15:00, 13:00 - 17:00; For urban roads: for Street Shopping Malls and Playgrounds from 10:00 h to 12:00 h and from 14:00 h to 17:00 h. For Kindergardens and Schools from 07:00 to 08:30 h</t>
  </si>
  <si>
    <t>10:00 - 12:00 and 13:00 - 15:00</t>
  </si>
  <si>
    <t>07/04/22 - 08/06/22</t>
  </si>
  <si>
    <t>02/10/21 - 07/11/2021, 14/03/21 - 31/05/22</t>
  </si>
  <si>
    <t>Weekday: 26606, Weekend day: 25985</t>
  </si>
  <si>
    <t>Motorways: 19309, Rural: 18051, Urban: 15231</t>
  </si>
  <si>
    <t>road types and time periods</t>
  </si>
  <si>
    <t>32934 Drivers &amp; 19657 Passengers</t>
  </si>
  <si>
    <t>rest areas, parking lots, kindergardens, schools, playgrounds, shopping malls (big and small)</t>
  </si>
  <si>
    <t>Simple random</t>
  </si>
  <si>
    <t>Passenger</t>
  </si>
  <si>
    <t>All observations conducted during daytime</t>
  </si>
  <si>
    <t>For Street Shopping Malls and Playgrounds from 10:00 h to 12:00 h and from 14:00 h to 17:00 h</t>
  </si>
  <si>
    <t xml:space="preserve">from 09:00 h to 11:00 h and from 15:00 h to 17:00 h </t>
  </si>
  <si>
    <t>from 10:00 h to 12:00 h and from 13:00 h to 15:00 h</t>
  </si>
  <si>
    <t>For Kindergardens and Schools from 07:00 to 08:30 h</t>
  </si>
  <si>
    <t xml:space="preserve">from 09:00 h to 11:00 h and from 13:00 h to 15:00 h </t>
  </si>
  <si>
    <t>Parking spaces and lots: Gas stations and Rest Areas</t>
  </si>
  <si>
    <t>Parking spaces and lots: Gas stations,  Rest Areas, Shopping malls</t>
  </si>
  <si>
    <t>Roads 1st and 2nd category outside urban boundary signs, motorways not included. These roads have enough traffic so as to fulfill the minimum number of vehicles passing per hour.</t>
  </si>
  <si>
    <t>Roads 1st and 2nd class outside urban boundary signs, motorways not included. These roads have enough traffic so as to fulfill the minimum number of vehicles passing per hour.</t>
  </si>
  <si>
    <t>Parking spaces and lots: Kindergardens, Schools, Playgrounds, Street shopping malls</t>
  </si>
  <si>
    <t xml:space="preserve">Combination of methods: Parking spaces and parking lots observation, Self-reported data (weight and height of children, airbag functioning etc.), In-vehicle inspections of child seats (mounting, seat belts tension, homologation label etc.) </t>
  </si>
  <si>
    <t>KPI CRS on motorways, on rural roads and in urban areas; For passenger cars during daytime on weekdays and weekends</t>
  </si>
  <si>
    <t>KPI Seat betls on motorways, on rural roads and in urban areas; For passenger cars during daytime on weekdays and weekends</t>
  </si>
  <si>
    <t>5th level of disaggregation: available data for 5 strata/variables’ crossings</t>
  </si>
  <si>
    <t>Level 5</t>
  </si>
  <si>
    <t>4th level of disaggregation: available data for 4 strata/variables’ crossings</t>
  </si>
  <si>
    <t>Level 4</t>
  </si>
  <si>
    <t>(both genders)</t>
  </si>
  <si>
    <t>(all ages)</t>
  </si>
  <si>
    <t>Female-Total</t>
  </si>
  <si>
    <t>Male-Total</t>
  </si>
  <si>
    <t>65+-Total</t>
  </si>
  <si>
    <t>25-64-Total</t>
  </si>
  <si>
    <t>18-24-Total</t>
  </si>
  <si>
    <t>15-17-Total</t>
  </si>
  <si>
    <t>0-14-Total</t>
  </si>
  <si>
    <t>65+</t>
  </si>
  <si>
    <t>25-64</t>
  </si>
  <si>
    <t>18-24</t>
  </si>
  <si>
    <t>15-17</t>
  </si>
  <si>
    <t>0-15</t>
  </si>
  <si>
    <t>0-14</t>
  </si>
  <si>
    <t>goods vehicle</t>
  </si>
  <si>
    <t>Female</t>
  </si>
  <si>
    <t>Male</t>
  </si>
  <si>
    <t>Gender</t>
  </si>
  <si>
    <t>Age Group</t>
  </si>
  <si>
    <t>% of interventions for which both the timestamps are unknown</t>
  </si>
  <si>
    <t>% of interventions for which the timestamp ‘arrival at the scene of the road crash’ is unknown</t>
  </si>
  <si>
    <t>% of interventions for which the timestamp ‘emergency call’ is unknown</t>
  </si>
  <si>
    <t>% of emergency calls relating to road crashes within the total number of emergency calls</t>
  </si>
  <si>
    <t>annual number of emergency calls related to road crashes</t>
  </si>
  <si>
    <t>annual number of emergency calls</t>
  </si>
  <si>
    <t>number of EMS stations</t>
  </si>
  <si>
    <t>number of EMS transportation units</t>
  </si>
  <si>
    <t>number of dispatching centres</t>
  </si>
  <si>
    <t>Contextual information</t>
  </si>
  <si>
    <t>Please describe the estimation method</t>
  </si>
  <si>
    <t>Has a recalculated or estimated value been provided?</t>
  </si>
  <si>
    <t>Proportion of interventions for which the response times are unknown/ erroneous</t>
  </si>
  <si>
    <t>Number of EMS cases (unweighted) per stratum</t>
  </si>
  <si>
    <t>Number of EMS cases (unweighted)</t>
  </si>
  <si>
    <t>Number of EMS stations</t>
  </si>
  <si>
    <t>Time period that data refer to</t>
  </si>
  <si>
    <t>Data</t>
  </si>
  <si>
    <t>Is the sample biased in some way? Please specify</t>
  </si>
  <si>
    <t>Sampling of EMS stations</t>
  </si>
  <si>
    <t>night-time</t>
  </si>
  <si>
    <t>daytime</t>
  </si>
  <si>
    <t>Definition of time period of day (if applicable):</t>
  </si>
  <si>
    <t>motorways/highways</t>
  </si>
  <si>
    <t>Definition of road types used (if applicable):</t>
  </si>
  <si>
    <t xml:space="preserve">All EMS related interventions (with and without a medical doctor) included </t>
  </si>
  <si>
    <t>EMS response times refer only to road crashes</t>
  </si>
  <si>
    <t>Sampling has been used</t>
  </si>
  <si>
    <t>Administrative database covers the whole country</t>
  </si>
  <si>
    <t>Methodology</t>
  </si>
  <si>
    <t>KPI Post crash care</t>
  </si>
  <si>
    <t>Description of sampling design principles used and weighting variables</t>
  </si>
  <si>
    <t>Sample includes all types of roads</t>
  </si>
  <si>
    <t>Sampling</t>
  </si>
  <si>
    <t>Source of accident data (if applicable)</t>
  </si>
  <si>
    <t>Source of road length data</t>
  </si>
  <si>
    <t>Traffic counts duration (if applicable)</t>
  </si>
  <si>
    <t>How traffic exposure is measured/estimated in the country</t>
  </si>
  <si>
    <t>Source of traffic exposure data</t>
  </si>
  <si>
    <t>Data Collection</t>
  </si>
  <si>
    <t>Urban areas included in the calculation of KPI</t>
  </si>
  <si>
    <t>Thresholds used (if applicable)</t>
  </si>
  <si>
    <t>Methodology of safety rating (if applicable)</t>
  </si>
  <si>
    <t>Type of road classification used</t>
  </si>
  <si>
    <t>Name the KPIs on Infrastructure delivered (definition selected)</t>
  </si>
  <si>
    <t>KPI Infrastructure</t>
  </si>
  <si>
    <t>Issues encountered during the calculation process</t>
  </si>
  <si>
    <t>Why is this part of the fleet missing (e.g. no need for vehicle inspection)?</t>
  </si>
  <si>
    <t>Which part of the fleet is excluded from the data?</t>
  </si>
  <si>
    <t>Are only passenger cars included?</t>
  </si>
  <si>
    <t>Roadworthiness criteria used</t>
  </si>
  <si>
    <t>Roadworthiness Indicators</t>
  </si>
  <si>
    <t xml:space="preserve">The use of seat belts is mandatory for all vehicle occupants. CRS use is mandatory for children.
</t>
  </si>
  <si>
    <t>Data weighted based on the Baseline weight formula, including strata sampling weight (road type x time period) and session sampling weight (traffic counts)</t>
  </si>
  <si>
    <t>8552 km Total road network length: 
3,2% motorways, 44,0% rural roads; 52,8% urban roads</t>
  </si>
  <si>
    <t>94752 Passenger Cars,
26211 goods vehicles</t>
  </si>
  <si>
    <t>7174 Passenger Cars, 
2043 goods vehicles</t>
  </si>
  <si>
    <t>good weather conditions</t>
  </si>
  <si>
    <t>all traffic conditions included</t>
  </si>
  <si>
    <t>passenger cars, goods vehicles</t>
  </si>
  <si>
    <t>09:00-12:00, 13:00-16:00</t>
  </si>
  <si>
    <t>01/09/2022-13/10/2022</t>
  </si>
  <si>
    <t>Front Occupants
passenger cars: 24700, goods vehicles: 7200
Rear Passengers
passenger cars: 1016</t>
  </si>
  <si>
    <t>Front Occupants
weekdays: 29177, weekends: 2723
Rear Passengers
weekdays: 875, weekends: 141</t>
  </si>
  <si>
    <t>Front Occupants
urban roads: 12705, rural roads: 7928, motorways:11267
Rear Passengers
urban roads: 382, rural roads: 275, motorways: 359</t>
  </si>
  <si>
    <t>road type, time period, vehicle type</t>
  </si>
  <si>
    <t>26021 Drivers, 31900 Front Occupants (driver+front passenger), 1016 Rear Passengers (passenger cars only), 8536 Total Occupants (passenger cars only)</t>
  </si>
  <si>
    <t>Saturday, 08:00 to 18:00</t>
  </si>
  <si>
    <t>Monday to Friday, 08:00 to 18:00</t>
  </si>
  <si>
    <t>Public road with dual carriageways and at least two lanes each way. All entrances and exits are signposted and all interchanges are grade separated. Central barrier or median present throughout the road. No crossing is permitted, while stopping is permitted only in an emergency. Restricted access to motor vehicles, prohibited to pedestrians, animals, pedal cycles,
mopeds, agricultural vehicles. The minimum speed is not lower than 50 km/h and the maximum speed is not higher than 100 km/h.</t>
  </si>
  <si>
    <t>roads outside built-up areas, motorways not inclued
roads with 1 lane per direction were selected</t>
  </si>
  <si>
    <t>roads inside built-up areas; 
Main arterials with 2/3 lanes per direction were selected</t>
  </si>
  <si>
    <t>CRS use was also observed and KPI CRS per road type was calculated.
Rear and total occupants refer only to passenger cars</t>
  </si>
  <si>
    <t>KPI Seat Belt, KPI per road type, KPI per time period, KPI  per vehicle type, per road user type (driver, front occupant, rear passenger, total)</t>
  </si>
  <si>
    <t>https://www.zakonyprolidi.cz/cs/2000-361</t>
  </si>
  <si>
    <t>Requirements of The Road Traffic Law are that all road users (drivers, front/rear passengers) must be wearing by safety belts. The child restraint system (CRS) must be used for every child up to 150 cm or weight 36 kg. For trucks with weight more than 7,5 tuns and trucks with trailer with weight more than 3,5 tuns is forbidden to drive on motorways and I. class roads:
a) on sundays and holidays from 1.00 pm - 10 pm
b) on saturdays from 1. July - 31. August from 7.00 am - 1.00 pm
c) on fridays from 1. July - 31. August from 5.00 pm - 9.00 am. Does not apply to exceptions - https://www.zakonyprolidi.cz/cs/2000-361#cast1</t>
  </si>
  <si>
    <t>Total number of vehicles registrated in the Czech Republic (31.12.2021) are available on: https://portal.sda-cia.cz/stat.php?v#str=vpp
Total population by gender (2019) available on: https://www.czso.cz/csu/czso/casova_rada_demografie</t>
  </si>
  <si>
    <t xml:space="preserve">We used the methodological guidelines created by the expert group for calculation of weighting and statistical analysis (confidence interval, standard error…). Weight proportion is based on ratio combination of national road network (km of motorways, rural roads and urban roads), total number of registrated vehicles in the Czech Republic (passenger cars, goods vehicles), time period (weekdays/daytime, weekend/daytime) and total population in the Czech Republic (male/female/children). For calculation of weight proportion we used the formula: [M/m] * [N/(n*t)]. The confidence intervals calculated as described in the methodological guidelines.
</t>
  </si>
  <si>
    <t>The data (1.7.2021) of the national road network (motorways, rural roads) are available on: https://www.rsd.cz/wps/wcm/connect/d4f00eed-e6d7-4488-bac4-233113763473/prehledy_2021_7_cr.pdf?MOD=AJPERES.
Total km of urban roads (31.12.2020) are available on: https://www.sydos.cz/cs/rocenka-2020/rocenka/htm_cz/cz20_321000.html</t>
  </si>
  <si>
    <t>96655,9 km overall, 1305,4 km motorways, 20431,5 km rural roads (I. and II. class roads), 74919 km urban roads.</t>
  </si>
  <si>
    <t>Total number of vehicles registrated in the Czech Republic (31.12.2021).</t>
  </si>
  <si>
    <t>all vehicles: 7309274 vehicles, passenger cars: 6293125 vehicles, goods vehicles: 1016149 vehicles</t>
  </si>
  <si>
    <t>passenger cars: 15536 vehicles, goods vehicles: 1509 vehicles</t>
  </si>
  <si>
    <t>passenger cars: 9954 vehicles, goods vehicles: 989 vehicles</t>
  </si>
  <si>
    <t>sunny/cloudy weather, temperature 15-30°C</t>
  </si>
  <si>
    <t>free flow traffic</t>
  </si>
  <si>
    <t>20 minutes</t>
  </si>
  <si>
    <t>Total number of vehicles registrated in the Czech Republic (31.12.2021) are available on: https://portal.sda-cia.cz/stat.php?v#str=vpp</t>
  </si>
  <si>
    <t>10 minutes before and 10 minutes after measurement - extrapolated to the duration of measurement.</t>
  </si>
  <si>
    <t>32 minutes</t>
  </si>
  <si>
    <t>7.00am-6.00pm</t>
  </si>
  <si>
    <t>1/9/2021-20/10/2021</t>
  </si>
  <si>
    <t>passenger cars: 13198 drivers (vehicles), goods vehicles: 1217 drivers (vehicles)</t>
  </si>
  <si>
    <t>weekday/daytime: 7815 drivers (vehicles), weekend/daytime: 6600 drivers (vehicles)</t>
  </si>
  <si>
    <t>urban roads: 5182 drivers (vehicles), rural roads: 5391 drivers (vehicles), motorways: 3842 drivers (vehicles)</t>
  </si>
  <si>
    <t>14415 drivers (vehicles)</t>
  </si>
  <si>
    <t>10 locations for rural roads, 10 locations for urban roads, 10 locations for motorways.</t>
  </si>
  <si>
    <t>Saturday - Sunday: 7.00am-7.30pm</t>
  </si>
  <si>
    <t>Monday-Friday: 7.00am-7.30pm</t>
  </si>
  <si>
    <t>Safety belts on motorways were measured on bridges, entry and exits and rest area next to motorways - places with good visibility to passing vehicles.</t>
  </si>
  <si>
    <t>Motorway in the Czech Republic is a road intended for fast long-distance and interstate transport. Motorways are multi-lane roads with separated directions, without level crossings and with separate connection points for entry and exit.</t>
  </si>
  <si>
    <t>I. and II. class rural roads. Using of safety belts on rural roads were observated on places with good visibility to passing vehicles (gas station, roundabouts, etc.). III. class rural roads are not included in the measurement - mostly low traffic volume.</t>
  </si>
  <si>
    <t xml:space="preserve">Roads outside urban area. </t>
  </si>
  <si>
    <t>Using of safety belts on urban roads were observated on places with good visibility to passing vehicles (junctions with traffic lights, pedestrian crossing, roundabouts, gas stations, etc.).</t>
  </si>
  <si>
    <t>Roads inside urban area.</t>
  </si>
  <si>
    <t>We have developed a mobile app for easier data collection.</t>
  </si>
  <si>
    <t>NOT COLLECTED</t>
  </si>
  <si>
    <t>KPI on safety belts, KPI on safety belts by road type, time period, vehicle type</t>
  </si>
  <si>
    <t>Exemptions for:
• taxi drivers
• drivers of postal delivery vehicles
• drivers of catering vehicles
• pregnant women
who were not included in the observations.</t>
  </si>
  <si>
    <t>125230 km Total road network length: 
3,1% motorways, 69,5% rural roads; 27,5% urban roads</t>
  </si>
  <si>
    <t>154651 Passenger Cars,
33458 goods vehicles</t>
  </si>
  <si>
    <t>7844 Passenger Cars, 
1718 goods vehicles</t>
  </si>
  <si>
    <t>08:00-11:00; 12:00-15:00; 15:00-18:00; 08:00-15:00; 10:00-18:00</t>
  </si>
  <si>
    <t>28/03/2022-09/07/2022</t>
  </si>
  <si>
    <t>Front Occupants
passenger cars: 36388, goods vehicles: 9183
Rear Passengers
passenger cars: 1910</t>
  </si>
  <si>
    <t>Front Occupants
weekdays: 35888, weekends: 9683
Rear Passengers
weekdays: 1467, weekends: 443</t>
  </si>
  <si>
    <t>Front Occupants
urban roads: 18375, rural roads: 14867, motorways:12329
Rear Passengers
urban roads: 845, rural roads: 670, motorways: 395</t>
  </si>
  <si>
    <t>37046 Drivers, 45571 Front Occupants, 1910 Rear Passengers (passenger cars only), 38298 Total Occupants (passenger cars only)</t>
  </si>
  <si>
    <t>Roads with dual carriageways and at least two lanes each way. All entrances and exits are signposted and all interchanges are grade separated. Central barrier or median present throughout the road. No crossing is permitted, while stopping is permitted only in an emergency. Restricted access to motor vehicles, prohibited to pedestrians, animals, pedal cycles,
mopeds, agricultural vehicles. The minimum speed is not lower than 50 km/h and the maximum speed is not higher than 130 km/h.</t>
  </si>
  <si>
    <t>CRS use was also observed, but a very low sample was collected, thus a separate KPI has not been calculated.
Rear and total occupants refer only to passenger cars</t>
  </si>
  <si>
    <t>weighting factor</t>
  </si>
  <si>
    <t>w</t>
  </si>
  <si>
    <t>6th level of aggregation</t>
  </si>
  <si>
    <t>by road type or time period or vehicle type or age group or gender</t>
  </si>
  <si>
    <t>5th level of aggregation</t>
  </si>
  <si>
    <t>by road type and time period/vehicle type/age group/gender</t>
  </si>
  <si>
    <t>4th level of aggregation</t>
  </si>
  <si>
    <t>by road type, time period and vehicle type/age group/gender</t>
  </si>
  <si>
    <t>3rd level of aggregation</t>
  </si>
  <si>
    <t>by road type, time period, vehicle type and age group/gender</t>
  </si>
  <si>
    <t>2nd level of aggregation</t>
  </si>
  <si>
    <t>by road type, time period, vehicle type, age group and gender</t>
  </si>
  <si>
    <t>1st level of aggregation</t>
  </si>
  <si>
    <t>15-18-Total</t>
  </si>
  <si>
    <t>weekend-Total</t>
  </si>
  <si>
    <t>weekdays-Total</t>
  </si>
  <si>
    <t>weekend</t>
  </si>
  <si>
    <t>weekdays</t>
  </si>
  <si>
    <t>15-18</t>
  </si>
  <si>
    <t>CI (95%)</t>
  </si>
  <si>
    <t>w(total)</t>
  </si>
  <si>
    <t>Traffic Volume</t>
  </si>
  <si>
    <t>Front passenger</t>
  </si>
  <si>
    <t>Description of sampling design principles used and weghting variables</t>
  </si>
  <si>
    <t>Samping</t>
  </si>
  <si>
    <t>Source of aacident data (if applicable)</t>
  </si>
  <si>
    <t>Speed limits used (if applicable)</t>
  </si>
  <si>
    <t>Name the KPIs on Infratructure delivered (definition selected)</t>
  </si>
  <si>
    <t xml:space="preserve">Children under the age of 3 can only be transported secured in a child safety system. A child shorter than 150 cm can only be transported in a car or a moped if secured in a child safety system designed to fit the child's size and weight, with some exceptions (see the most relevant exceptions below):
- if the car is not suitable for the installation of the child safety system based on its factory design (a child under the age of 3 cannot be transported in a car of categories M1, N1, N2 and N3 with such a design, or a child who has already reached the age of 3 and is less than 150 cm tall cannot be transported on the first seat);
- if the child is traveling in the rear seat of a car, and has already reached the age of 3, and is at least 135 cm tall and can be securely fastened with a seat belt fitted to the seat.
</t>
  </si>
  <si>
    <t>The use of seat belt is mandatory on all roads of Hungary in passenger cars (at each position). There are some exceptions that were also excluded from our measurements: drivers of taxis, emergency cars and reversing cars.</t>
  </si>
  <si>
    <t>Related laws and regulations</t>
  </si>
  <si>
    <t>In our case, 6 strata were investigated (motorway/rural/urban roads combined by weekday/weekend time periods, 3x2). A weight has been determined for each considered stratum, based on the share of traffic volume on the given road category, and the share of the investigated time period during the whole week. For this purpose, traffic data (year 2021) of the national public road operator company (MK Nzrt.) was used. For each individual stratum, the observations of the sessions included in the stratum were simply added, and the KPI value for the stratum was calculated based on this aggregated data. For the combination of different strata, the values were determined using the defined weights of the strata.</t>
  </si>
  <si>
    <t>4719 passenger cars</t>
  </si>
  <si>
    <t>Traffic count results per vehicle type extrapolated to session duration</t>
  </si>
  <si>
    <t>n.a.</t>
  </si>
  <si>
    <t>Dry, sunny/partly cloudly, clear visibility, temperature between 9-32 C (mean: 19 C)</t>
  </si>
  <si>
    <t>Weather conditions (short description)</t>
  </si>
  <si>
    <t>Nothing special or extreme</t>
  </si>
  <si>
    <t>Traffic conditions (short description)</t>
  </si>
  <si>
    <t>10 min was counted after/during each observation session, but this data was not used in the end</t>
  </si>
  <si>
    <t>Traffic count session duration</t>
  </si>
  <si>
    <t>Although, we have made traffic counts during the measurements, we have used the national traffic data of the road operator company for the weighting procedure</t>
  </si>
  <si>
    <t xml:space="preserve">Source of traffic volume data </t>
  </si>
  <si>
    <t>Number of locations for in-vehicle inspections (if applicable)</t>
  </si>
  <si>
    <t>0.65h per session</t>
  </si>
  <si>
    <t>Average duration of observations (in hours)</t>
  </si>
  <si>
    <t>Number of locations for observations:</t>
  </si>
  <si>
    <t>7.45am-7.00pm</t>
  </si>
  <si>
    <t>time periods of day</t>
  </si>
  <si>
    <t>We have carried out a follow-up measurement (not included in the data) in October in a location that was measured in July, and didn't find significant difference in the KPI due to the different season.</t>
  </si>
  <si>
    <t>25/7/2022-30/10/2022</t>
  </si>
  <si>
    <t>date</t>
  </si>
  <si>
    <t>Observation period</t>
  </si>
  <si>
    <t>road type, time period (only passenger cars)</t>
  </si>
  <si>
    <t>road type, time period, driver/front passenger/rear passenger (only passenger cars)</t>
  </si>
  <si>
    <t>Type of locations selected for in-vehicle inspections (e.g. parking lots, rest areas, etc.)</t>
  </si>
  <si>
    <t>Only motorways were included (no expressways). (Explanation: Controlled-access highways in Hungary are dual carriageways, grade separated with controlled-access, designed for high speeds. The legislation amendments define two types of highways: motorways (Hungarian: autópálya) and expressways (Hungarian: autóút).The main differences are that motorways feature emergency lanes and the maximum allowed speed limit is 130 km/h (81 mph), while expressways may be built without them and the speed limit is 110 km/h (68 mph))</t>
  </si>
  <si>
    <t>Roads outside urban boundary signs, motorways and expressways not included.</t>
  </si>
  <si>
    <t>Only roadside observations and no in-vehicle inspection</t>
  </si>
  <si>
    <t>Age groups and genders were not recorded</t>
  </si>
  <si>
    <t>KPI on CRS (total + by road type + by time period; only passenger cars)</t>
  </si>
  <si>
    <t>Age groups and genders were not recorded.
Driver and front passenger were separately recorded.</t>
  </si>
  <si>
    <t>KPI on Seat belt (total + by road type + by time period + by position (driver/front passenger/rear passenger); only passenger cars)</t>
  </si>
  <si>
    <t>Name the KPIs delivered (per type of road, user, vehicle, time period)</t>
  </si>
  <si>
    <t>KPI CRS</t>
  </si>
  <si>
    <t>The general speed limits are 50km/h on urban roads (70 Km/h if construction and functional characteristics allow it) , 90 km/h on rural roads (or 110 km/h for main extra-urban roads) and 130 km/h on motorways. Speed limits are differentaited for heavy goods vehicles and buses on rural roads and motorways. More precisely, on rural roads speed limits are 80km/h for both heavy goods vehicles and buses, while on motorways the speed limits are 80km/h for heavy goods vehicles and 100km/h for vans/small trucks- and buses.</t>
  </si>
  <si>
    <t xml:space="preserve">Two ways of aggregation are considered, using different road types and period time. Simple random sampling within considered strata is assumed, while design effects are not accounted for. The value of the KPI and 95% CIs are computed for each stratum considered. </t>
  </si>
  <si>
    <t>Passenger cars: 51120 - Goods vehicles: 7321</t>
  </si>
  <si>
    <t>Passenger cars: 16814 - Goods vehicles: 2293</t>
  </si>
  <si>
    <t>Sunny: 78.8% - Cloudy: 12.6% - Rainy: 8.6%</t>
  </si>
  <si>
    <t>Sunny: 73.9% - Cloudy: 21.2% - Rainy: 4.9%</t>
  </si>
  <si>
    <t>After the observation session</t>
  </si>
  <si>
    <t>20 min</t>
  </si>
  <si>
    <t>Passenger cars and Goods vehicles</t>
  </si>
  <si>
    <t>8.00am-6.00pm</t>
  </si>
  <si>
    <t>17/05/2022 - 12/06/2022</t>
  </si>
  <si>
    <t>16/05/2022 - 12/06/2022</t>
  </si>
  <si>
    <t>Weekday/daytime: 426 - Weekend/daytime: 302</t>
  </si>
  <si>
    <t>Weekday/daytime: 15974 - Weekend/daytime: 13288</t>
  </si>
  <si>
    <t>Motorways: 182 - Rural roads: 213 - Urban roads: 333</t>
  </si>
  <si>
    <t>Motorways: 9620 - Rural roads: 10115 - Urban roads: 9527</t>
  </si>
  <si>
    <t>per road type and period time</t>
  </si>
  <si>
    <t>Parking lots and rest areas</t>
  </si>
  <si>
    <t>not applicable</t>
  </si>
  <si>
    <t>Saturday-Sunday-Public Holidays</t>
  </si>
  <si>
    <t>Monday-Tuesday-Wednesday-Thursday-Friday (excluding public holidays)</t>
  </si>
  <si>
    <t>Total passengers</t>
  </si>
  <si>
    <t>Latvian Road Traffic Law, Road Traffic Regulations</t>
  </si>
  <si>
    <t>SE and CI 95% calculated</t>
  </si>
  <si>
    <r>
      <rPr>
        <sz val="12"/>
        <color rgb="FFFF0000"/>
        <rFont val="Arial Narrow"/>
        <family val="2"/>
        <charset val="186"/>
      </rPr>
      <t>The weighting factors for rural roads and urban roads have been calculated from the total mileage of the whole vehicle fleet obtained from odometer readings at regular technical inspections, having assumption that the mileage of Latvian vehicles abroad may be close to the mileage of the foreign vehicles on Latvian roads and from traffic intensity counts on Latvian rural roads. The obtained values are 75% traffic on rural roads and 25% on urban roads.
The weighting factors for days of the week have been calculated from the traffic counts on Latvian rural roads.  The obtained values are 71% traffic on weekdays and 29% on weekends</t>
    </r>
    <r>
      <rPr>
        <sz val="11"/>
        <color theme="1"/>
        <rFont val="Calibri"/>
        <family val="2"/>
        <scheme val="minor"/>
      </rPr>
      <t>. SE and CI 95% calculated</t>
    </r>
  </si>
  <si>
    <t>state rural roads 19 800 km, streets 70 645 km</t>
  </si>
  <si>
    <t>16431 passenger cars</t>
  </si>
  <si>
    <t>2648 passenger cars</t>
  </si>
  <si>
    <t>Good weather conditions</t>
  </si>
  <si>
    <t>Normal traffic</t>
  </si>
  <si>
    <t>cars</t>
  </si>
  <si>
    <t>60 minutes</t>
  </si>
  <si>
    <t>07:30-16:30</t>
  </si>
  <si>
    <t>08:20-19:45</t>
  </si>
  <si>
    <t>Limited by Covid-19 rulings</t>
  </si>
  <si>
    <t>16/11/21-26/11/21</t>
  </si>
  <si>
    <t>09/09/21-01/11/2021</t>
  </si>
  <si>
    <t>180 weekdays; 72 weekends</t>
  </si>
  <si>
    <t>7008 weekdays; 1781 weekends</t>
  </si>
  <si>
    <t>127 on rural roads, 125 on urban roads</t>
  </si>
  <si>
    <t>2692 on rural roads, 5348 on urban roads</t>
  </si>
  <si>
    <t>Minimum level</t>
  </si>
  <si>
    <t>Petrol stations, parking lots, events centres, shopping centres</t>
  </si>
  <si>
    <t>11:00-16:00</t>
  </si>
  <si>
    <t>8:00 - 20:00</t>
  </si>
  <si>
    <t>no motorways in Latvia</t>
  </si>
  <si>
    <t>Roads outside urban boundary signs</t>
  </si>
  <si>
    <t>Roads inside urban boundary signs</t>
  </si>
  <si>
    <t>KPI Child restraint systems (CRS) (in-vehicle inspections)</t>
  </si>
  <si>
    <t>KPI Safety belts for cars, KPI Safety belts for cars by road type, KPI Safety belts for cars by time period</t>
  </si>
  <si>
    <t>Children under 135 cm in height shall be transported in a car or lorry with child restraint systems adapted to their height and weight, within the size range specified by the manufacturer and the maximum mass of the child, or in the following groups:
Group 0 is for children weighing less than 10 kg;
Group 0+ is for children weighing less than 13 kg;
Group I is for children weighing 9 to 18 kg;
Group II is for children weighing 15 to 25 kg;
Group III is for children weighing 22 to 36 kg.
Drivers must ensure child restraint systems which comply with safety standards, which have been certified by the manufacturers of child restraint systems and which must be approved in accordance with Regulation No 1 of the United Nations Economic Commission for Europe. 44/03 with no. 129 of 1977 June 28 The requirements of Council Directive 77/541 / EEC on the approximation of the laws of the Member States relating to safety belts and restraint systems of motor vehicles (OJ 2004, Special Edition, Chapter 13, Volume 4, p. 235) or later.
It is forbidden to carry a child in the front seat of a motor vehicle in a special seat adapted to his height and weight in a direction opposite to the normal direction of travel of the motor vehicle, if the front seat is protected by an airbag. This provision does not apply if the operation of the front airbag is deactivated.</t>
  </si>
  <si>
    <t>The driver and passengers must wear seat belts when driving a vehicle with safety belts fitted.
In urban areas, the driver is allowed not to wear a seat belt when reversing or in parking lots.
Children under 135 cm in height shall be transported in a car or lorry with child restraint systems adapted to their height and weight, within the size range specified by the manufacturer and the maximum mass of the child, or in the following groups:
Group 0 is for children weighing less than 10 kg;
Group 0+ is for children weighing less than 13 kg;
Group I is for children weighing 9 to 18 kg;
Group II is for children weighing 15 to 25 kg;
Group III is for children weighing 22 to 36 kg.</t>
  </si>
  <si>
    <t>Urban roads: 0,079
Rural roads: 0,916
Motorways: 0,005
Weekday/daytime: 0,714
Weekend/daytime: 0,286</t>
  </si>
  <si>
    <t>For the calculation of the KPI indicator for the use of child restraint systems, weights were first entered for each measurement session N / n (traffic count at that session / children at that session) and they were normalized (calculated as a proportion of 1). All KPIs for each road type and for weekdays and weekends were then calculated separately (6 indicators in total: 3 road types and 2 time intervals).
For the calculation of the combined indicator, a weight is used for each road type, reflecting the proportions of the time intervals and the number of measurements per time interval: 2 / (7m_1) and 5 / (7m_2), where m_1 is the number of measuring sessions on weekends and m_2 is the number of measuring sessions at work days for a given road type. The following standardized weighting factors were used for motorways and country roads: 0.714 for weekdays and 0.286 for weekends; for urban roads: 0.556 and 0.444 respectively.
Combined indicators of working days or weekends were calculated using a weight that reflects the proportion of a given road type in the total road network and the number of measurements on each type of road. The following standardized weighting factors were used for working days: for motorways - 0.004, for country roads - 0.935, for city roads - 0.061. For weekends, the multipliers are as follows: highways - 0.004, country roads - 0.917, city roads - 0.079.
The results for all days of the week for each road type were combined to give an overall indicator for all road types and all time periods. A weighting multiplier is then introduced to combine all road types to reflect the proportion of a particular road type in the total road network and the number of measurements on each road type. The following standardized weighting factors were used to calculate the total indicator: for motorways - 0.004, for rural roads - 0.917, for urban roads - 0.079.</t>
  </si>
  <si>
    <r>
      <t xml:space="preserve">When calculating the KPIs for seat belt use, normalized (calculated as a proportion of 1) weights were first introduced for each road type in each time period according to the traffic flows in measurement locations: N / n (the ratio of traffic volume to observed number of vehicles). The number of measurement sessions is the same for all road types and all time periods, so this was not used to calculate weights.
KPIs were then calculated for each road type separately for weekdays and weekends. These variables are then combined (with a weight of 0.714 for weekdays and 0.286 for weekends) for each road type to give an overall corresponding indicator for each road type for all time periods.
The common KPIs for weekdays for all road types were obtained by combining the corresponding indicators for all road types and using weights that reflect the proportion of road type in the total road network (0.005 for motorways, 0.916 for rural roads and 0.079 for urban roads). Similarly, common KPIs for weekends were obtained.
The calculation of the aggregate KPIs for all types of roads and periods of the week combines the corresponding figures for all types of roads and periods of the week, using weights of 0.714 for weekdays and 0.286 for weekends.
</t>
    </r>
    <r>
      <rPr>
        <sz val="12"/>
        <rFont val="Arial Narrow"/>
        <family val="2"/>
        <charset val="186"/>
      </rPr>
      <t>The calculation of the Front KPI indicator additionally combines driver and front passenger observation data (driver and fornt passenger weights are entered to estimate seat occupancy). The calculation of total KPIs is analogous. Here, front and rear observation data are combined using weights that reflect occupancy.</t>
    </r>
  </si>
  <si>
    <t>Total – 84769 km
Urban roads – 6681 km (roads in towns, no roads in willages)
Rural roads – 77688 km (roads in willages included)
Motorways – 400 km</t>
  </si>
  <si>
    <t>10547 passenger vehicles (cars)</t>
  </si>
  <si>
    <t>Good weather conditions in early autumn.</t>
  </si>
  <si>
    <t>Whole session</t>
  </si>
  <si>
    <t>45 min.</t>
  </si>
  <si>
    <t>Passenger vehicles (cars).</t>
  </si>
  <si>
    <t>8.00am-5.00pm.</t>
  </si>
  <si>
    <t>08:00am-5:00pm.</t>
  </si>
  <si>
    <t>12/11/2021 - 07/03/2022.</t>
  </si>
  <si>
    <t>14/09/2021 - 17/10/2021</t>
  </si>
  <si>
    <t>Weekdays: 140
Weekends: 85</t>
  </si>
  <si>
    <t>Weekdays: 4622
Weekends: 2884</t>
  </si>
  <si>
    <t>Urban roads: 112
Rural roads: 51
Motorways: 62</t>
  </si>
  <si>
    <t>Urban roads: 4120
Rural roads: 1263
Motorways: 2123</t>
  </si>
  <si>
    <t>Type of road.
Type of period of a week: weekday and weekend.</t>
  </si>
  <si>
    <t>Saturday and Sunday, 08:00–15:00.</t>
  </si>
  <si>
    <t>Saturday and Sunday, 08:00–16:00.</t>
  </si>
  <si>
    <t>Monday–Friday, 09:00-17:00.</t>
  </si>
  <si>
    <t>Monday–Friday, 08:00-17:00.</t>
  </si>
  <si>
    <t>Roads within the the validity of traffic signs indicating traffic rules for motorways.</t>
  </si>
  <si>
    <t>Roads outside of the the validity of traffic signs indicating traffic rules for urban areas, motor vechicle roads or motorways.</t>
  </si>
  <si>
    <t>Roads within the validity of traffic signs indicating traffic rules for urban areas.</t>
  </si>
  <si>
    <t>KPI on vehicle occupants using child restraint system correctly.
KPI on vehicle occupants using child restraint system correctly per type of road.
KPI on vehicle occupants using child restraint system correctly per type of period of a week: weekday and weekend.</t>
  </si>
  <si>
    <t>KPI on vehicle occupants using the safety belt or child restraint system correctly.
KPI on vehicle occupants using the safety belt or child restraint system correctly per type of road.
KPI on vehicle occupants using the safety belt or child restraint system correctly per type of period of a week: weekday and weekend.
KPI on vehicle occupants using the safety belt or child restraint system correctly per type of vehicle occupant.</t>
  </si>
  <si>
    <t>According to Article 40 of Traffic Code it is mandatory by law for all car vehicle occupants to wear seatbelts (with some exceptions). Also children are required to use restraint systems till age of 12 (not exceeding 150 cm of height). https://isap.sejm.gov.pl/isap.nsf/download.xsp/WDU19970980602/U/D19970602Lj.pdf</t>
  </si>
  <si>
    <t xml:space="preserve">Weights were constructed as a product of country-level weights and location-level weights.
Country-level weights were product of weights based on traffic volume by road type (rural/urban/motorway) and data on global traffic volume during weekend/working day time.
Location-level weights were constructed on the basis of measured vehicles and observed traffic volume. If one measurement location was used in both weekday and weekend separate weights were calculated. </t>
  </si>
  <si>
    <t>mostly sunny weather, some clouds and also wind, average temperature 16-17◦C (fall) 20-22◦C (spring)</t>
  </si>
  <si>
    <t>vehicles in movement, not restricted by traffic lights, roundabouts etc.</t>
  </si>
  <si>
    <t>passenger cars, goods vehicles (LGVs and HGVs)</t>
  </si>
  <si>
    <t>1-2 hrs per session</t>
  </si>
  <si>
    <t>7:45am-5:30pm (fall session) and 9:00am-6:00pm (spring session)</t>
  </si>
  <si>
    <t>21/09/21-6/11/21 and 30/04/22-24/05/22</t>
  </si>
  <si>
    <t>passenger cars: 64605, goods vehicles: 12624</t>
  </si>
  <si>
    <t>weekday: 46265, weekend: 30964</t>
  </si>
  <si>
    <t>motorways: 35422 , rural roads: 21382, urban roads: 20425</t>
  </si>
  <si>
    <t>For September 2021: 6:00-19:00; October 2021: 7:00-17:30; November 2021: 7:00-16:00; May 2022: 5:00-20:30; during daylight hours; Friday from 16:01 till Monday 11:59</t>
  </si>
  <si>
    <t>For September 2021: 6:00-19:00; October 2021: 7:00-17:30; November 2021: 7:00-16:00; May 2022: 5:00-20:30; during daylight hours; weekday - Monday from 12:00 till Friday 16:00</t>
  </si>
  <si>
    <t>Motorways include motorway and expressway. Motorway - public road with limited accessibility; dual carriageway road, marked with appropriate road signs, on which no cross traffic is allowed, intended only for motor vehicle traffic, excluding quadricycles; having multi-level intersections with all land and water transport roads crossing it; equipped with devices for handling the travelers, vehicles and parcels, intended only for motorway users; general speed limit: 140 km/h. Expressway - public road with limited accessibility dual- or single-carriageway road, marked with appropriate road signs, at which intersections occur exceptionally, intended only for motor vehicle traffic, excluding quadricycles; with multi-level intersections with other land and water transport routes that intersect it, with exceptionally single-level intersections with public roads being allowed; equipped with devices for handling of travelers, vehicles and parcels intended solely for road users; general speed limit: 120 km/h. The locations on expresways we have done the observations were dual carriageways with no intersections; all parameters similar to motorways.</t>
  </si>
  <si>
    <t>Roads outside built up areas, outside urban boundary signs, motorways/expresways excluded.</t>
  </si>
  <si>
    <t>Roads inside built up areas within urban boundary signs, motorways/expresways excluded.</t>
  </si>
  <si>
    <t>KPI Seat belts; KPI Seat belts by road type, KPI Seat belts by time period, KPI Seat belts by vehicle type</t>
  </si>
  <si>
    <t>BAC level limit for novice drivers and for professional drivers: 0.20; BAC level limit for other drivers: 0.50</t>
  </si>
  <si>
    <t>Helmet is mandatory for moped riders and motorcyclists</t>
  </si>
  <si>
    <t>Helmet is not mandatory for users of non-electric bicycles or electric bicycles</t>
  </si>
  <si>
    <t>The CRS is mandatory for children until 11 years old and 135 height</t>
  </si>
  <si>
    <t>The seat belt is mandatory for drivers and passengers of passenger cars and light heavy goods vehicles (vehicles observed) (vehicle occupants legally relieved from seat belt wearing were not included: taxi drivers, emergency vehicles, …)</t>
  </si>
  <si>
    <t>weight was adjusted for total sample size</t>
  </si>
  <si>
    <t>Post stratification weighting was carried out following the suggestions by the Baseline experts included in the document “Considerations for sampling weights in Baseline”. The value of the KPI and 95% CIs were computed for each stratum and combination of the stratums considered.</t>
  </si>
  <si>
    <t>The value of the KPI and 95% CIs were computed for each stratum and combination of the stratums considered. Not weighted.</t>
  </si>
  <si>
    <t>proportion by road type: motorways: 0.04151; rural roads: 0.70673; urban roads: 0.25177</t>
  </si>
  <si>
    <t>passenger cars: 178671</t>
  </si>
  <si>
    <t>motorcycles + mopeds: 2297</t>
  </si>
  <si>
    <t>non-electric bicycles + electric bicycles: 2239</t>
  </si>
  <si>
    <t>passenger cars + light heavy goods vehicles: 52131</t>
  </si>
  <si>
    <t>passenger cars: 39095</t>
  </si>
  <si>
    <t>n/a: all vehicle were registered in most of the sessions</t>
  </si>
  <si>
    <t>n/a: all bicycles were registered in most of the sessions</t>
  </si>
  <si>
    <t>passenger cars + light heavy goods vehicles: 14159</t>
  </si>
  <si>
    <t>No restrictions</t>
  </si>
  <si>
    <t>not raining days</t>
  </si>
  <si>
    <t>No traffic restrictions</t>
  </si>
  <si>
    <t>On the road and on cycle lanes without traffic restrictions</t>
  </si>
  <si>
    <t>urban and rural roads: traffic slowdown zones (before intersections and traffic lights); motorways: at rest areas</t>
  </si>
  <si>
    <t>10 min - before the observation session</t>
  </si>
  <si>
    <t>10 min - before the observation session. Traffic counts were not considered in sessions where all vehicles were registered</t>
  </si>
  <si>
    <t>motorcycles; mopeds</t>
  </si>
  <si>
    <t>non-electric bicycles; electric bicycles</t>
  </si>
  <si>
    <t>passenger cars; light heavy goods vehicles</t>
  </si>
  <si>
    <t xml:space="preserve">Data was only collected in urban roads. Data of motorways and rural roads refers to drivers who had driven in motorways and rural roads in the current trip - assessed by questionnaire. </t>
  </si>
  <si>
    <t>00:00 - 24:00</t>
  </si>
  <si>
    <t>08:00 - 18:00</t>
  </si>
  <si>
    <t>07:30 - 18:30</t>
  </si>
  <si>
    <t>08/10/2021 - 12/12/2021</t>
  </si>
  <si>
    <t>10/10/2021 - 05/12/2021</t>
  </si>
  <si>
    <t>10/10/2021 - 03/12/2021</t>
  </si>
  <si>
    <t>11/10/2021 - 17/11/2021</t>
  </si>
  <si>
    <t>10/10/2021 - 17/11/2021</t>
  </si>
  <si>
    <t>motorcycle: 1977 ; moped: 443</t>
  </si>
  <si>
    <t>non-electric: 1652, electric: 363</t>
  </si>
  <si>
    <t>passenger cars: 7210, light heavy goods vehicles: 1183</t>
  </si>
  <si>
    <t>weekday/daytime: 3389, weekday/night-time: 542, weekend/daytime: 1127, weekend/night-time: 596</t>
  </si>
  <si>
    <t>weekday/daytime: 1657, weekend/daytime: 763</t>
  </si>
  <si>
    <t>weekday/daytime: 1369, weekend/daytime: 646</t>
  </si>
  <si>
    <t>weekday/daytime: 525, weekend/daytime: 135</t>
  </si>
  <si>
    <t>weekday/daytime: 5514, weekend/daytime: 2879</t>
  </si>
  <si>
    <t>urban roads: 3120, rural roads: 1628, motorways: 906</t>
  </si>
  <si>
    <t>urban roads: 1294, rural roads: 752, motorways: 374</t>
  </si>
  <si>
    <t>urban roads: 2015</t>
  </si>
  <si>
    <t>urban roads: 660, rural roads: 174, motorways: 67</t>
  </si>
  <si>
    <t>urban roads: 3978, rural roads: 2928, motorways: 1487</t>
  </si>
  <si>
    <t>road type, period time</t>
  </si>
  <si>
    <t>vehicle type, road type, period time</t>
  </si>
  <si>
    <t>vehicle type, period time</t>
  </si>
  <si>
    <t>Parking lot of: schools, parks, and sport centers</t>
  </si>
  <si>
    <t>14 years old</t>
  </si>
  <si>
    <t>yes</t>
  </si>
  <si>
    <t>Observations/measurements by the police</t>
  </si>
  <si>
    <t>KPI Alcohol; KPI Alcohol by road type (rural, urban and motorways); KPI Alcohol by period time (weekday/daytime, weekday/night-time, weekend/daytime, weekend/night-time)</t>
  </si>
  <si>
    <t>KPI PTWs Helmet; KPI PTWs Helmet by road type (rural, urban and motorways); KPI PTWs Helmet by period time (week and weekend); KPI PTWs Helmet by vehicle type (moped, motorcycle)</t>
  </si>
  <si>
    <t>KPI Cycle Helmet in urban roads; KPI Cycle Helmet in urban roads by bicycle type (non-electric, electric); KPI Cycle Helmet in urban roads by period time (week and weekend)</t>
  </si>
  <si>
    <t>KPI CRS; KPI CRS by period time (week and weekend); KPI CRS by road type (rural, urban and motorways)</t>
  </si>
  <si>
    <t>KPI Seat Belt; KPI Seat Belt by vehicle type (passenger car and light goods vehicle); KPI Seat Belt by road type (rural, urban and motorways); KPI Seat Belt by period time (week and weekend); KPI Seat Belt by vehicle occupant (drivers, front seats and rear seats)</t>
  </si>
  <si>
    <t>Name the KPIs delivered (per type of road, user, vehicle, time period) - including the main national KPI</t>
  </si>
  <si>
    <r>
      <t xml:space="preserve">NOTE: goods vehicle refers to </t>
    </r>
    <r>
      <rPr>
        <b/>
        <i/>
        <sz val="12"/>
        <color rgb="FFFF0000"/>
        <rFont val="Arial Narrow"/>
        <family val="2"/>
      </rPr>
      <t>light goods vehicle</t>
    </r>
  </si>
  <si>
    <t>µ</t>
  </si>
  <si>
    <t xml:space="preserve">a) data was only collected in urban roads. Data of motorways and rural roads refers to drivers who had driven in motorways and rural roads in the current trip - assessed by questionnaire. </t>
  </si>
  <si>
    <t>a)</t>
  </si>
  <si>
    <t>expressways-Total</t>
  </si>
  <si>
    <t>expressways</t>
  </si>
  <si>
    <t>(all purposes)</t>
  </si>
  <si>
    <t>10-14-Total</t>
  </si>
  <si>
    <t>5-9-Total</t>
  </si>
  <si>
    <t>0-4-Total</t>
  </si>
  <si>
    <t>Other-Total</t>
  </si>
  <si>
    <t>Holiday-Total</t>
  </si>
  <si>
    <t>Leisure/Entertainment-Total</t>
  </si>
  <si>
    <t>Education/work-Total</t>
  </si>
  <si>
    <t>10-14</t>
  </si>
  <si>
    <t>5-9</t>
  </si>
  <si>
    <t>0-4</t>
  </si>
  <si>
    <t>Other</t>
  </si>
  <si>
    <t>Holiday</t>
  </si>
  <si>
    <t>Leisure/Entertainment</t>
  </si>
  <si>
    <t>Education/work</t>
  </si>
  <si>
    <t>Trip purpose</t>
  </si>
  <si>
    <t>Rear seat usage is also estimated. In 2020 it was 86.2% for adults and 96.8% for children. However, we do not know the exact number of observations and can therefore not calculate SE or a combined estimate.</t>
  </si>
  <si>
    <t>Seat belt use is mandatory for both front and back seat occupants.</t>
  </si>
  <si>
    <t>The proportion of seatbelt use is calculated as the total number of observed occupants using a seatbelt at all measurement sites and sessions, divided by the total number of observed occupants.</t>
  </si>
  <si>
    <t>Not known, weather conditions are often quite stable during this period in Sweden.</t>
  </si>
  <si>
    <t>See description in cell E39</t>
  </si>
  <si>
    <t>not included/not counted</t>
  </si>
  <si>
    <t>Passenger cars</t>
  </si>
  <si>
    <t>Included in the results for weekday/daytime</t>
  </si>
  <si>
    <t>Site 1: 06:45-09:30, 15:00-19:00. Site 2: 06:45-09:30, 10:00-13.30, 14:00-17:00, 15:00-19:00. Site 3: 9:30-12:15, 13:00-16:30, 17:00-19:00. Site 4: 7:00-9:30, 10:00-12:30. Site 5: 14:00-16:30, 17:00-19:00. Site 6: 8:30-11:00, 12:00-14:00. Site 7: 7:00-9:00, 9:30-11:30. Site 8: 12:30-15:30, 16:00-18:00. Site 9: 7:00-9:30, 10:00-12:00.</t>
  </si>
  <si>
    <t>31/08/20 - 27/09/20</t>
  </si>
  <si>
    <t>25691 passengers cars</t>
  </si>
  <si>
    <t>Not based on a random sample. The observations started in 1983. Originally, 10 measurement sites in 7 cities were selected. This has gradually changed due to changes in traffic and infrustructure and in 2020, there were 9 sites in 7 different cities. Each measurement sites is a larger roundabout placed in the outskirts of a city or in semi-central areas, were traffic from urban and rural areas often are mixed. The idea is to choose roundabouts with heavy traffic and where several types of traffic are included, local traffic, long-distance traffic, rush hour traffic and everyday traffic.</t>
  </si>
  <si>
    <t>The observations are conducted during weekdays between 06.45 and 19.00 (exact times differ for different sites). One site is observed on a Saturday but included here.</t>
  </si>
  <si>
    <t>KPI not delivered per road type</t>
  </si>
  <si>
    <t>Chikd passengers are observed, but only regarding sealt belt use. It is not noted whether a CRS is present or not.</t>
  </si>
  <si>
    <t>KPI Seat belts driver in passenger cars on weekday/daytime, KPI Seat belts front occupant in passenger cars on weekday/daytime</t>
  </si>
  <si>
    <t>2018 - 16th December 2022</t>
  </si>
  <si>
    <t>[Failed EUSeatBeltGuidance]   + [Passed EUSeatBeltGuidance] 
should equal [Number of Seats Checked]</t>
  </si>
  <si>
    <t>Year</t>
  </si>
  <si>
    <t>Number of Locations</t>
  </si>
  <si>
    <t>Number of Seats Checked</t>
  </si>
  <si>
    <t xml:space="preserve">Number Seats Failed EUSeatBeltGuidance  </t>
  </si>
  <si>
    <t xml:space="preserve">Number Seats Passed EUSeatBeltGuidance  </t>
  </si>
  <si>
    <t xml:space="preserve">Number Seats Failed EUSeatBeltTension </t>
  </si>
  <si>
    <t xml:space="preserve">Number Seats Passed EUSeatBeltTension </t>
  </si>
  <si>
    <t>Number Seats Failed EU_CRSBeltGuidance </t>
  </si>
  <si>
    <t>Number Seats Passed EU_CRSBeltGuidance </t>
  </si>
  <si>
    <t xml:space="preserve">Number Seats Failed EU_CRSBeltTension </t>
  </si>
  <si>
    <t xml:space="preserve">Number Seats Passed EU_CRSBeltTension </t>
  </si>
  <si>
    <t>Number Seats PassedAllEUChecks</t>
  </si>
  <si>
    <t>Percentage Seats PassedAllEUChecks</t>
  </si>
  <si>
    <t>Number of Seats Checked from this year to 2022</t>
  </si>
  <si>
    <t>Number Seats PassedAllEUChecks from this year to 2022</t>
  </si>
  <si>
    <t>Percentage Seats PassedAllEUChecks from this year to 2022</t>
  </si>
  <si>
    <t>Up to 16th December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</si>
</sst>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 #,##0.00_ ;_ * \-#,##0.00_ ;_ * &quot;-&quot;??_ ;_ @_ "/>
    <numFmt numFmtId="164" formatCode="_-* #,##0.00_-;\-* #,##0.00_-;_-* &quot;-&quot;??_-;_-@_-"/>
    <numFmt numFmtId="165" formatCode="_-* #,##0_-;\-* #,##0_-;_-* &quot;-&quot;??_-;_-@_-"/>
    <numFmt numFmtId="166" formatCode="0.0%"/>
    <numFmt numFmtId="167" formatCode="0.0000"/>
    <numFmt numFmtId="168" formatCode="0.0000000%"/>
    <numFmt numFmtId="169" formatCode="0.00000%"/>
    <numFmt numFmtId="170" formatCode="#,##0.0000000"/>
    <numFmt numFmtId="171" formatCode="#,##0.000000"/>
    <numFmt numFmtId="172" formatCode="#,##0.00000000"/>
    <numFmt numFmtId="173" formatCode="0.0000000"/>
    <numFmt numFmtId="174" formatCode="[$-F400]h:mm:ss\ AM/PM"/>
    <numFmt numFmtId="175" formatCode="0.00000"/>
    <numFmt numFmtId="176" formatCode="0.000"/>
    <numFmt numFmtId="177" formatCode="0.000000"/>
  </numFmts>
  <fonts count="34" x14ac:knownFonts="1">
    <font>
      <sz val="11"/>
      <color theme="1"/>
      <name val="Calibri"/>
      <family val="2"/>
      <scheme val="minor"/>
    </font>
    <font>
      <sz val="12"/>
      <color theme="1"/>
      <name val="Arial Narrow"/>
      <family val="2"/>
      <charset val="161"/>
    </font>
    <font>
      <b/>
      <sz val="16"/>
      <color rgb="FF0000FF"/>
      <name val="Arial Narrow"/>
      <family val="2"/>
      <charset val="161"/>
    </font>
    <font>
      <b/>
      <sz val="14"/>
      <color rgb="FF0000FF"/>
      <name val="Arial Narrow"/>
      <family val="2"/>
      <charset val="161"/>
    </font>
    <font>
      <sz val="12"/>
      <name val="Arial Narrow"/>
      <family val="2"/>
      <charset val="161"/>
    </font>
    <font>
      <b/>
      <sz val="12"/>
      <name val="Arial Narrow"/>
      <family val="2"/>
      <charset val="161"/>
    </font>
    <font>
      <b/>
      <sz val="12"/>
      <color theme="1"/>
      <name val="Arial Narrow"/>
      <family val="2"/>
      <charset val="161"/>
    </font>
    <font>
      <i/>
      <sz val="12"/>
      <color theme="1"/>
      <name val="Arial Narrow"/>
      <family val="2"/>
      <charset val="161"/>
    </font>
    <font>
      <b/>
      <sz val="10"/>
      <color theme="1"/>
      <name val="Arial Narrow"/>
      <family val="2"/>
      <charset val="161"/>
    </font>
    <font>
      <i/>
      <sz val="10"/>
      <color theme="1"/>
      <name val="Arial Narrow"/>
      <family val="2"/>
      <charset val="161"/>
    </font>
    <font>
      <b/>
      <i/>
      <sz val="10"/>
      <color theme="1"/>
      <name val="Arial Narrow"/>
      <family val="2"/>
      <charset val="161"/>
    </font>
    <font>
      <sz val="10"/>
      <color theme="1"/>
      <name val="Arial Narrow"/>
      <family val="2"/>
      <charset val="161"/>
    </font>
    <font>
      <sz val="14"/>
      <color rgb="FF0000FF"/>
      <name val="Arial Narrow"/>
      <family val="2"/>
      <charset val="161"/>
    </font>
    <font>
      <u/>
      <sz val="12"/>
      <color theme="1"/>
      <name val="Arial Narrow"/>
      <family val="2"/>
      <charset val="161"/>
    </font>
    <font>
      <b/>
      <sz val="12"/>
      <color theme="1"/>
      <name val="Arial Narrow"/>
      <family val="2"/>
      <charset val="204"/>
    </font>
    <font>
      <b/>
      <sz val="12"/>
      <name val="Arial Narrow"/>
      <family val="2"/>
      <charset val="204"/>
    </font>
    <font>
      <b/>
      <i/>
      <sz val="12"/>
      <color theme="1"/>
      <name val="Arial Narrow"/>
      <family val="2"/>
      <charset val="161"/>
    </font>
    <font>
      <u/>
      <sz val="12"/>
      <color theme="10"/>
      <name val="Arial Narrow"/>
      <family val="2"/>
      <charset val="161"/>
    </font>
    <font>
      <sz val="12"/>
      <color theme="1"/>
      <name val="Arial Narrow"/>
      <family val="2"/>
      <charset val="238"/>
    </font>
    <font>
      <b/>
      <sz val="12"/>
      <color theme="1"/>
      <name val="Arial Narrow"/>
      <family val="2"/>
      <charset val="238"/>
    </font>
    <font>
      <sz val="12"/>
      <color theme="1"/>
      <name val="Arial Narrow"/>
      <family val="2"/>
    </font>
    <font>
      <sz val="12"/>
      <color rgb="FFFF0000"/>
      <name val="Arial Narrow"/>
      <family val="2"/>
      <charset val="161"/>
    </font>
    <font>
      <sz val="12"/>
      <color theme="1"/>
      <name val="Arial Narrow"/>
      <family val="2"/>
      <charset val="186"/>
    </font>
    <font>
      <sz val="12"/>
      <color rgb="FFFF0000"/>
      <name val="Arial Narrow"/>
      <family val="2"/>
      <charset val="186"/>
    </font>
    <font>
      <sz val="12"/>
      <name val="Arial Narrow"/>
      <family val="2"/>
    </font>
    <font>
      <sz val="12"/>
      <name val="Arial Narrow"/>
      <family val="2"/>
      <charset val="186"/>
    </font>
    <font>
      <i/>
      <sz val="12"/>
      <color theme="1"/>
      <name val="Arial Narrow"/>
      <family val="2"/>
    </font>
    <font>
      <i/>
      <sz val="12"/>
      <color rgb="FFFF0000"/>
      <name val="Arial Narrow"/>
      <family val="2"/>
    </font>
    <font>
      <b/>
      <i/>
      <sz val="12"/>
      <color rgb="FFFF0000"/>
      <name val="Arial Narrow"/>
      <family val="2"/>
    </font>
    <font>
      <b/>
      <sz val="12"/>
      <name val="Arial Narrow"/>
      <family val="2"/>
    </font>
    <font>
      <sz val="11"/>
      <name val="Calibri"/>
      <family val="2"/>
    </font>
    <font>
      <sz val="11"/>
      <color theme="1"/>
      <name val="Calibri"/>
      <family val="2"/>
      <scheme val="minor"/>
    </font>
    <font>
      <b/>
      <sz val="11"/>
      <color theme="1"/>
      <name val="Calibri"/>
      <family val="2"/>
      <scheme val="minor"/>
    </font>
    <font>
      <b/>
      <sz val="14"/>
      <color theme="1"/>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59999389629810485"/>
        <bgColor indexed="64"/>
      </patternFill>
    </fill>
  </fills>
  <borders count="16">
    <border>
      <left/>
      <right/>
      <top/>
      <bottom/>
      <diagonal/>
    </border>
    <border>
      <left style="hair">
        <color auto="1"/>
      </left>
      <right style="hair">
        <color auto="1"/>
      </right>
      <top style="hair">
        <color auto="1"/>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hair">
        <color auto="1"/>
      </left>
      <right/>
      <top/>
      <bottom style="hair">
        <color auto="1"/>
      </bottom>
      <diagonal/>
    </border>
    <border>
      <left/>
      <right/>
      <top style="hair">
        <color auto="1"/>
      </top>
      <bottom style="hair">
        <color auto="1"/>
      </bottom>
      <diagonal/>
    </border>
    <border>
      <left style="hair">
        <color auto="1"/>
      </left>
      <right style="hair">
        <color auto="1"/>
      </right>
      <top/>
      <bottom/>
      <diagonal/>
    </border>
    <border>
      <left style="hair">
        <color auto="1"/>
      </left>
      <right style="hair">
        <color auto="1"/>
      </right>
      <top style="hair">
        <color auto="1"/>
      </top>
      <bottom style="thin">
        <color indexed="64"/>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style="thin">
        <color auto="1"/>
      </left>
      <right style="thin">
        <color auto="1"/>
      </right>
      <top style="thin">
        <color auto="1"/>
      </top>
      <bottom style="thin">
        <color auto="1"/>
      </bottom>
      <diagonal/>
    </border>
  </borders>
  <cellStyleXfs count="7">
    <xf numFmtId="0" fontId="0"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0" fontId="17" fillId="0" borderId="0" applyNumberFormat="0" applyFill="0" applyBorder="0" applyAlignment="0" applyProtection="0"/>
    <xf numFmtId="43" fontId="31" fillId="0" borderId="0" applyFont="0" applyFill="0" applyBorder="0" applyAlignment="0" applyProtection="0"/>
    <xf numFmtId="9" fontId="31" fillId="0" borderId="0" applyFont="0" applyFill="0" applyBorder="0" applyAlignment="0" applyProtection="0"/>
  </cellStyleXfs>
  <cellXfs count="558">
    <xf numFmtId="0" fontId="0" fillId="0" borderId="0" xfId="0"/>
    <xf numFmtId="0" fontId="2" fillId="0" borderId="0" xfId="1" applyFont="1" applyAlignment="1">
      <alignment horizontal="left"/>
    </xf>
    <xf numFmtId="0" fontId="1" fillId="0" borderId="0" xfId="1"/>
    <xf numFmtId="0" fontId="3" fillId="2" borderId="1" xfId="1" applyFont="1" applyFill="1" applyBorder="1" applyAlignment="1">
      <alignment horizontal="left" vertical="center"/>
    </xf>
    <xf numFmtId="0" fontId="1" fillId="0" borderId="1" xfId="1" applyBorder="1"/>
    <xf numFmtId="0" fontId="4" fillId="2" borderId="1" xfId="1" applyFont="1" applyFill="1" applyBorder="1"/>
    <xf numFmtId="0" fontId="5" fillId="2" borderId="1" xfId="1" applyFont="1" applyFill="1" applyBorder="1" applyAlignment="1">
      <alignment horizontal="centerContinuous"/>
    </xf>
    <xf numFmtId="0" fontId="5" fillId="2" borderId="2" xfId="1" applyFont="1" applyFill="1" applyBorder="1"/>
    <xf numFmtId="0" fontId="5" fillId="2" borderId="3" xfId="1" applyFont="1" applyFill="1" applyBorder="1"/>
    <xf numFmtId="0" fontId="5" fillId="2" borderId="1" xfId="1" applyFont="1" applyFill="1" applyBorder="1" applyAlignment="1">
      <alignment horizontal="center"/>
    </xf>
    <xf numFmtId="0" fontId="5" fillId="2" borderId="1" xfId="1" applyFont="1" applyFill="1" applyBorder="1" applyAlignment="1">
      <alignment horizontal="center" vertical="center"/>
    </xf>
    <xf numFmtId="0" fontId="5" fillId="2" borderId="1" xfId="1" applyFont="1" applyFill="1" applyBorder="1" applyAlignment="1" applyProtection="1">
      <alignment horizontal="left"/>
      <protection locked="0"/>
    </xf>
    <xf numFmtId="0" fontId="5" fillId="2" borderId="3" xfId="1" applyFont="1" applyFill="1" applyBorder="1" applyAlignment="1">
      <alignment horizontal="center"/>
    </xf>
    <xf numFmtId="0" fontId="5" fillId="2" borderId="3" xfId="1" applyFont="1" applyFill="1" applyBorder="1" applyAlignment="1" applyProtection="1">
      <alignment horizontal="center"/>
      <protection locked="0"/>
    </xf>
    <xf numFmtId="0" fontId="6" fillId="3" borderId="4" xfId="1" applyFont="1" applyFill="1" applyBorder="1"/>
    <xf numFmtId="0" fontId="7" fillId="3" borderId="1" xfId="1" applyFont="1" applyFill="1" applyBorder="1"/>
    <xf numFmtId="0" fontId="1" fillId="3" borderId="1" xfId="1" applyFill="1" applyBorder="1"/>
    <xf numFmtId="165" fontId="0" fillId="3" borderId="1" xfId="2" applyNumberFormat="1" applyFont="1" applyFill="1" applyBorder="1"/>
    <xf numFmtId="166" fontId="0" fillId="3" borderId="1" xfId="3" applyNumberFormat="1" applyFont="1" applyFill="1" applyBorder="1"/>
    <xf numFmtId="166" fontId="0" fillId="3" borderId="5" xfId="3" applyNumberFormat="1" applyFont="1" applyFill="1" applyBorder="1"/>
    <xf numFmtId="165" fontId="0" fillId="3" borderId="3" xfId="2" applyNumberFormat="1" applyFont="1" applyFill="1" applyBorder="1"/>
    <xf numFmtId="166" fontId="0" fillId="3" borderId="3" xfId="3" applyNumberFormat="1" applyFont="1" applyFill="1" applyBorder="1"/>
    <xf numFmtId="0" fontId="7" fillId="3" borderId="4" xfId="1" applyFont="1" applyFill="1" applyBorder="1"/>
    <xf numFmtId="0" fontId="6" fillId="3" borderId="1" xfId="1" applyFont="1" applyFill="1" applyBorder="1" applyAlignment="1">
      <alignment vertical="center"/>
    </xf>
    <xf numFmtId="0" fontId="7" fillId="4" borderId="6" xfId="1" applyFont="1" applyFill="1" applyBorder="1"/>
    <xf numFmtId="0" fontId="7" fillId="4" borderId="7" xfId="1" applyFont="1" applyFill="1" applyBorder="1" applyAlignment="1">
      <alignment vertical="center"/>
    </xf>
    <xf numFmtId="0" fontId="6" fillId="4" borderId="7" xfId="1" applyFont="1" applyFill="1" applyBorder="1"/>
    <xf numFmtId="165" fontId="0" fillId="4" borderId="7" xfId="2" applyNumberFormat="1" applyFont="1" applyFill="1" applyBorder="1"/>
    <xf numFmtId="166" fontId="0" fillId="4" borderId="7" xfId="3" applyNumberFormat="1" applyFont="1" applyFill="1" applyBorder="1"/>
    <xf numFmtId="0" fontId="1" fillId="4" borderId="7" xfId="1" applyFill="1" applyBorder="1"/>
    <xf numFmtId="166" fontId="0" fillId="4" borderId="8" xfId="3" applyNumberFormat="1" applyFont="1" applyFill="1" applyBorder="1"/>
    <xf numFmtId="165" fontId="0" fillId="4" borderId="8" xfId="2" applyNumberFormat="1" applyFont="1" applyFill="1" applyBorder="1"/>
    <xf numFmtId="0" fontId="7" fillId="0" borderId="1" xfId="1" applyFont="1" applyBorder="1"/>
    <xf numFmtId="0" fontId="7" fillId="0" borderId="1" xfId="1" applyFont="1" applyBorder="1" applyAlignment="1">
      <alignment vertical="center"/>
    </xf>
    <xf numFmtId="0" fontId="6" fillId="0" borderId="1" xfId="1" applyFont="1" applyBorder="1"/>
    <xf numFmtId="0" fontId="1" fillId="5" borderId="4" xfId="1" applyFill="1" applyBorder="1"/>
    <xf numFmtId="0" fontId="1" fillId="5" borderId="1" xfId="1" applyFill="1" applyBorder="1"/>
    <xf numFmtId="0" fontId="6" fillId="5" borderId="1" xfId="1" applyFont="1" applyFill="1" applyBorder="1"/>
    <xf numFmtId="165" fontId="0" fillId="5" borderId="1" xfId="2" applyNumberFormat="1" applyFont="1" applyFill="1" applyBorder="1"/>
    <xf numFmtId="166" fontId="0" fillId="5" borderId="1" xfId="3" applyNumberFormat="1" applyFont="1" applyFill="1" applyBorder="1"/>
    <xf numFmtId="166" fontId="0" fillId="5" borderId="5" xfId="3" applyNumberFormat="1" applyFont="1" applyFill="1" applyBorder="1"/>
    <xf numFmtId="0" fontId="1" fillId="5" borderId="5" xfId="1" applyFill="1" applyBorder="1"/>
    <xf numFmtId="165" fontId="0" fillId="5" borderId="5" xfId="2" applyNumberFormat="1" applyFont="1" applyFill="1" applyBorder="1"/>
    <xf numFmtId="0" fontId="1" fillId="3" borderId="4" xfId="1" applyFill="1" applyBorder="1"/>
    <xf numFmtId="0" fontId="6" fillId="3" borderId="1" xfId="1" applyFont="1" applyFill="1" applyBorder="1"/>
    <xf numFmtId="0" fontId="1" fillId="3" borderId="5" xfId="1" applyFill="1" applyBorder="1"/>
    <xf numFmtId="165" fontId="0" fillId="3" borderId="5" xfId="2" applyNumberFormat="1" applyFont="1" applyFill="1" applyBorder="1"/>
    <xf numFmtId="0" fontId="1" fillId="5" borderId="1" xfId="1" applyFill="1" applyBorder="1" applyAlignment="1">
      <alignment vertical="center"/>
    </xf>
    <xf numFmtId="0" fontId="6" fillId="4" borderId="4" xfId="1" applyFont="1" applyFill="1" applyBorder="1"/>
    <xf numFmtId="0" fontId="7" fillId="4" borderId="1" xfId="1" applyFont="1" applyFill="1" applyBorder="1" applyAlignment="1">
      <alignment vertical="center"/>
    </xf>
    <xf numFmtId="0" fontId="7" fillId="4" borderId="1" xfId="1" applyFont="1" applyFill="1" applyBorder="1"/>
    <xf numFmtId="165" fontId="0" fillId="4" borderId="1" xfId="2" applyNumberFormat="1" applyFont="1" applyFill="1" applyBorder="1"/>
    <xf numFmtId="166" fontId="0" fillId="4" borderId="1" xfId="3" applyNumberFormat="1" applyFont="1" applyFill="1" applyBorder="1"/>
    <xf numFmtId="166" fontId="0" fillId="4" borderId="5" xfId="3" applyNumberFormat="1" applyFont="1" applyFill="1" applyBorder="1"/>
    <xf numFmtId="0" fontId="1" fillId="4" borderId="5" xfId="1" applyFill="1" applyBorder="1"/>
    <xf numFmtId="165" fontId="0" fillId="4" borderId="5" xfId="2" applyNumberFormat="1" applyFont="1" applyFill="1" applyBorder="1"/>
    <xf numFmtId="0" fontId="1" fillId="4" borderId="1" xfId="1" applyFill="1" applyBorder="1" applyAlignment="1">
      <alignment vertical="center"/>
    </xf>
    <xf numFmtId="0" fontId="1" fillId="3" borderId="1" xfId="1" applyFill="1" applyBorder="1" applyAlignment="1">
      <alignment vertical="center"/>
    </xf>
    <xf numFmtId="0" fontId="7" fillId="4" borderId="4" xfId="1" applyFont="1" applyFill="1" applyBorder="1"/>
    <xf numFmtId="0" fontId="6" fillId="4" borderId="1" xfId="1" applyFont="1" applyFill="1" applyBorder="1" applyAlignment="1">
      <alignment vertical="center"/>
    </xf>
    <xf numFmtId="0" fontId="6" fillId="4" borderId="1" xfId="1" applyFont="1" applyFill="1" applyBorder="1"/>
    <xf numFmtId="0" fontId="1" fillId="4" borderId="8" xfId="1" applyFill="1" applyBorder="1"/>
    <xf numFmtId="0" fontId="7" fillId="6" borderId="7" xfId="1" applyFont="1" applyFill="1" applyBorder="1" applyAlignment="1">
      <alignment vertical="center"/>
    </xf>
    <xf numFmtId="0" fontId="7" fillId="6" borderId="7" xfId="1" applyFont="1" applyFill="1" applyBorder="1"/>
    <xf numFmtId="165" fontId="0" fillId="6" borderId="7" xfId="2" applyNumberFormat="1" applyFont="1" applyFill="1" applyBorder="1"/>
    <xf numFmtId="166" fontId="0" fillId="6" borderId="7" xfId="3" applyNumberFormat="1" applyFont="1" applyFill="1" applyBorder="1"/>
    <xf numFmtId="0" fontId="1" fillId="6" borderId="7" xfId="1" applyFill="1" applyBorder="1"/>
    <xf numFmtId="0" fontId="8" fillId="0" borderId="0" xfId="1" applyFont="1"/>
    <xf numFmtId="0" fontId="9" fillId="0" borderId="0" xfId="1" applyFont="1"/>
    <xf numFmtId="0" fontId="10" fillId="0" borderId="0" xfId="1" applyFont="1"/>
    <xf numFmtId="0" fontId="7" fillId="0" borderId="0" xfId="1" applyFont="1"/>
    <xf numFmtId="0" fontId="9" fillId="6" borderId="0" xfId="1" applyFont="1" applyFill="1"/>
    <xf numFmtId="0" fontId="11" fillId="0" borderId="0" xfId="1" applyFont="1"/>
    <xf numFmtId="0" fontId="9" fillId="4" borderId="0" xfId="1" applyFont="1" applyFill="1"/>
    <xf numFmtId="0" fontId="9" fillId="3" borderId="0" xfId="1" applyFont="1" applyFill="1"/>
    <xf numFmtId="0" fontId="9" fillId="5" borderId="0" xfId="1" applyFont="1" applyFill="1"/>
    <xf numFmtId="0" fontId="6" fillId="0" borderId="0" xfId="1" applyFont="1"/>
    <xf numFmtId="0" fontId="1" fillId="0" borderId="0" xfId="1" applyAlignment="1">
      <alignment horizontal="center"/>
    </xf>
    <xf numFmtId="0" fontId="5" fillId="2" borderId="3" xfId="1" applyFont="1" applyFill="1" applyBorder="1" applyAlignment="1" applyProtection="1">
      <alignment horizontal="left"/>
      <protection locked="0"/>
    </xf>
    <xf numFmtId="0" fontId="5" fillId="2" borderId="9" xfId="1" applyFont="1" applyFill="1" applyBorder="1" applyAlignment="1" applyProtection="1">
      <alignment horizontal="left"/>
      <protection locked="0"/>
    </xf>
    <xf numFmtId="0" fontId="1" fillId="4" borderId="1" xfId="1" applyFill="1" applyBorder="1"/>
    <xf numFmtId="0" fontId="7" fillId="6" borderId="1" xfId="1" applyFont="1" applyFill="1" applyBorder="1"/>
    <xf numFmtId="0" fontId="7" fillId="6" borderId="6" xfId="1" applyFont="1" applyFill="1" applyBorder="1"/>
    <xf numFmtId="0" fontId="1" fillId="6" borderId="8" xfId="1" applyFill="1" applyBorder="1"/>
    <xf numFmtId="0" fontId="12" fillId="7" borderId="1" xfId="1" applyFont="1" applyFill="1" applyBorder="1" applyAlignment="1" applyProtection="1">
      <alignment vertical="center"/>
      <protection locked="0"/>
    </xf>
    <xf numFmtId="0" fontId="2" fillId="7" borderId="1" xfId="1" applyFont="1" applyFill="1" applyBorder="1" applyAlignment="1" applyProtection="1">
      <alignment horizontal="centerContinuous"/>
      <protection locked="0"/>
    </xf>
    <xf numFmtId="0" fontId="3" fillId="7" borderId="1" xfId="1" applyFont="1" applyFill="1" applyBorder="1" applyAlignment="1" applyProtection="1">
      <alignment horizontal="centerContinuous"/>
      <protection locked="0"/>
    </xf>
    <xf numFmtId="0" fontId="1" fillId="0" borderId="0" xfId="1" applyProtection="1">
      <protection locked="0"/>
    </xf>
    <xf numFmtId="0" fontId="6" fillId="7" borderId="5" xfId="1" applyFont="1" applyFill="1" applyBorder="1" applyAlignment="1" applyProtection="1">
      <alignment vertical="center"/>
      <protection locked="0"/>
    </xf>
    <xf numFmtId="0" fontId="1" fillId="7" borderId="10" xfId="1" applyFill="1" applyBorder="1" applyProtection="1">
      <protection locked="0"/>
    </xf>
    <xf numFmtId="0" fontId="6" fillId="7" borderId="10" xfId="1" applyFont="1" applyFill="1" applyBorder="1" applyAlignment="1" applyProtection="1">
      <alignment horizontal="center"/>
      <protection locked="0"/>
    </xf>
    <xf numFmtId="0" fontId="1" fillId="0" borderId="1" xfId="1" applyBorder="1" applyAlignment="1" applyProtection="1">
      <alignment vertical="center" wrapText="1"/>
      <protection locked="0"/>
    </xf>
    <xf numFmtId="0" fontId="1" fillId="0" borderId="1" xfId="1" applyBorder="1" applyAlignment="1" applyProtection="1">
      <alignment wrapText="1"/>
      <protection locked="0"/>
    </xf>
    <xf numFmtId="0" fontId="1" fillId="0" borderId="1" xfId="1" applyBorder="1" applyAlignment="1" applyProtection="1">
      <alignment horizontal="left" wrapText="1"/>
      <protection locked="0"/>
    </xf>
    <xf numFmtId="0" fontId="1" fillId="0" borderId="1" xfId="1" applyBorder="1" applyAlignment="1" applyProtection="1">
      <alignment vertical="center"/>
      <protection locked="0"/>
    </xf>
    <xf numFmtId="0" fontId="1" fillId="8" borderId="1" xfId="1" applyFill="1" applyBorder="1" applyAlignment="1">
      <alignment wrapText="1"/>
    </xf>
    <xf numFmtId="0" fontId="1" fillId="0" borderId="1" xfId="1" applyBorder="1" applyAlignment="1" applyProtection="1">
      <alignment horizontal="left" vertical="center" wrapText="1"/>
      <protection locked="0"/>
    </xf>
    <xf numFmtId="0" fontId="1" fillId="8" borderId="1" xfId="1" applyFill="1" applyBorder="1" applyAlignment="1" applyProtection="1">
      <alignment wrapText="1"/>
      <protection locked="0"/>
    </xf>
    <xf numFmtId="0" fontId="13" fillId="0" borderId="1" xfId="1" applyFont="1" applyBorder="1" applyAlignment="1" applyProtection="1">
      <alignment vertical="center"/>
      <protection locked="0"/>
    </xf>
    <xf numFmtId="0" fontId="1" fillId="8" borderId="0" xfId="1" applyFill="1" applyAlignment="1">
      <alignment wrapText="1"/>
    </xf>
    <xf numFmtId="0" fontId="1" fillId="8" borderId="0" xfId="1" applyFill="1" applyAlignment="1" applyProtection="1">
      <alignment wrapText="1"/>
      <protection locked="0"/>
    </xf>
    <xf numFmtId="0" fontId="7" fillId="0" borderId="1" xfId="1" applyFont="1" applyBorder="1" applyAlignment="1" applyProtection="1">
      <alignment horizontal="right" vertical="center"/>
      <protection locked="0"/>
    </xf>
    <xf numFmtId="0" fontId="1" fillId="0" borderId="1" xfId="1" applyBorder="1" applyAlignment="1" applyProtection="1">
      <alignment horizontal="left" vertical="center"/>
      <protection locked="0"/>
    </xf>
    <xf numFmtId="0" fontId="1" fillId="0" borderId="1" xfId="1" applyBorder="1" applyAlignment="1">
      <alignment wrapText="1"/>
    </xf>
    <xf numFmtId="0" fontId="1" fillId="0" borderId="1" xfId="1" applyBorder="1" applyAlignment="1" applyProtection="1">
      <alignment horizontal="right" vertical="center"/>
      <protection locked="0"/>
    </xf>
    <xf numFmtId="0" fontId="1" fillId="0" borderId="1" xfId="1" applyBorder="1" applyAlignment="1" applyProtection="1">
      <alignment horizontal="center" wrapText="1"/>
      <protection locked="0"/>
    </xf>
    <xf numFmtId="0" fontId="1" fillId="0" borderId="1" xfId="1" applyBorder="1" applyProtection="1">
      <protection locked="0"/>
    </xf>
    <xf numFmtId="3" fontId="1" fillId="0" borderId="1" xfId="1" applyNumberFormat="1" applyBorder="1" applyAlignment="1" applyProtection="1">
      <alignment wrapText="1"/>
      <protection locked="0"/>
    </xf>
    <xf numFmtId="0" fontId="13" fillId="0" borderId="1" xfId="1" applyFont="1" applyBorder="1" applyAlignment="1" applyProtection="1">
      <alignment horizontal="left" vertical="center"/>
      <protection locked="0"/>
    </xf>
    <xf numFmtId="14" fontId="1" fillId="0" borderId="1" xfId="1" applyNumberFormat="1" applyBorder="1" applyAlignment="1" applyProtection="1">
      <alignment wrapText="1"/>
      <protection locked="0"/>
    </xf>
    <xf numFmtId="14" fontId="1" fillId="2" borderId="1" xfId="1" applyNumberFormat="1" applyFill="1" applyBorder="1" applyAlignment="1" applyProtection="1">
      <alignment wrapText="1"/>
      <protection locked="0"/>
    </xf>
    <xf numFmtId="0" fontId="1" fillId="2" borderId="1" xfId="1" applyFill="1" applyBorder="1" applyAlignment="1" applyProtection="1">
      <alignment wrapText="1"/>
      <protection locked="0"/>
    </xf>
    <xf numFmtId="0" fontId="1" fillId="0" borderId="1" xfId="1" applyBorder="1" applyAlignment="1" applyProtection="1">
      <alignment horizontal="right" wrapText="1"/>
      <protection locked="0"/>
    </xf>
    <xf numFmtId="0" fontId="1" fillId="0" borderId="0" xfId="1" applyAlignment="1" applyProtection="1">
      <alignment vertical="center"/>
      <protection locked="0"/>
    </xf>
    <xf numFmtId="9" fontId="1" fillId="0" borderId="1" xfId="1" applyNumberFormat="1" applyBorder="1" applyAlignment="1" applyProtection="1">
      <alignment wrapText="1"/>
      <protection locked="0"/>
    </xf>
    <xf numFmtId="20" fontId="1" fillId="0" borderId="1" xfId="1" applyNumberFormat="1" applyBorder="1" applyAlignment="1" applyProtection="1">
      <alignment wrapText="1"/>
      <protection locked="0"/>
    </xf>
    <xf numFmtId="0" fontId="1" fillId="9" borderId="1" xfId="1" applyFill="1" applyBorder="1" applyAlignment="1" applyProtection="1">
      <alignment wrapText="1"/>
      <protection locked="0"/>
    </xf>
    <xf numFmtId="10" fontId="0" fillId="3" borderId="1" xfId="3" applyNumberFormat="1" applyFont="1" applyFill="1" applyBorder="1"/>
    <xf numFmtId="167" fontId="1" fillId="3" borderId="1" xfId="1" applyNumberFormat="1" applyFill="1" applyBorder="1"/>
    <xf numFmtId="10" fontId="0" fillId="3" borderId="5" xfId="3" applyNumberFormat="1" applyFont="1" applyFill="1" applyBorder="1"/>
    <xf numFmtId="0" fontId="1" fillId="3" borderId="3" xfId="1" applyFill="1" applyBorder="1"/>
    <xf numFmtId="10" fontId="0" fillId="3" borderId="3" xfId="3" applyNumberFormat="1" applyFont="1" applyFill="1" applyBorder="1"/>
    <xf numFmtId="167" fontId="1" fillId="3" borderId="3" xfId="1" applyNumberFormat="1" applyFill="1" applyBorder="1"/>
    <xf numFmtId="10" fontId="0" fillId="4" borderId="7" xfId="3" applyNumberFormat="1" applyFont="1" applyFill="1" applyBorder="1"/>
    <xf numFmtId="167" fontId="1" fillId="4" borderId="7" xfId="1" applyNumberFormat="1" applyFill="1" applyBorder="1"/>
    <xf numFmtId="10" fontId="0" fillId="4" borderId="8" xfId="3" applyNumberFormat="1" applyFont="1" applyFill="1" applyBorder="1"/>
    <xf numFmtId="167" fontId="1" fillId="4" borderId="8" xfId="1" applyNumberFormat="1" applyFill="1" applyBorder="1"/>
    <xf numFmtId="10" fontId="0" fillId="5" borderId="1" xfId="3" applyNumberFormat="1" applyFont="1" applyFill="1" applyBorder="1"/>
    <xf numFmtId="167" fontId="1" fillId="5" borderId="1" xfId="1" applyNumberFormat="1" applyFill="1" applyBorder="1"/>
    <xf numFmtId="10" fontId="0" fillId="5" borderId="5" xfId="3" applyNumberFormat="1" applyFont="1" applyFill="1" applyBorder="1"/>
    <xf numFmtId="167" fontId="1" fillId="5" borderId="5" xfId="1" applyNumberFormat="1" applyFill="1" applyBorder="1"/>
    <xf numFmtId="167" fontId="1" fillId="0" borderId="0" xfId="1" applyNumberFormat="1"/>
    <xf numFmtId="3" fontId="1" fillId="3" borderId="1" xfId="1" applyNumberFormat="1" applyFill="1" applyBorder="1" applyAlignment="1">
      <alignment horizontal="center" vertical="center"/>
    </xf>
    <xf numFmtId="168" fontId="0" fillId="3" borderId="1" xfId="3" applyNumberFormat="1" applyFont="1" applyFill="1" applyBorder="1" applyAlignment="1">
      <alignment horizontal="center" vertical="center"/>
    </xf>
    <xf numFmtId="169" fontId="0" fillId="3" borderId="1" xfId="3" applyNumberFormat="1" applyFont="1" applyFill="1" applyBorder="1" applyAlignment="1">
      <alignment horizontal="center" vertical="center"/>
    </xf>
    <xf numFmtId="170" fontId="1" fillId="3" borderId="1" xfId="1" applyNumberFormat="1" applyFill="1" applyBorder="1" applyAlignment="1">
      <alignment horizontal="center" vertical="center"/>
    </xf>
    <xf numFmtId="3" fontId="4" fillId="3" borderId="1" xfId="1" applyNumberFormat="1" applyFont="1" applyFill="1" applyBorder="1" applyAlignment="1">
      <alignment horizontal="center" vertical="center"/>
    </xf>
    <xf numFmtId="171" fontId="1" fillId="3" borderId="1" xfId="1" applyNumberFormat="1" applyFill="1" applyBorder="1" applyAlignment="1">
      <alignment horizontal="center" vertical="center"/>
    </xf>
    <xf numFmtId="172" fontId="1" fillId="3" borderId="1" xfId="1" applyNumberFormat="1" applyFill="1" applyBorder="1" applyAlignment="1">
      <alignment horizontal="center" vertical="center"/>
    </xf>
    <xf numFmtId="171" fontId="1" fillId="3" borderId="5" xfId="1" applyNumberFormat="1" applyFill="1" applyBorder="1" applyAlignment="1">
      <alignment horizontal="center" vertical="center"/>
    </xf>
    <xf numFmtId="3" fontId="1" fillId="3" borderId="3" xfId="1" applyNumberFormat="1" applyFill="1" applyBorder="1" applyAlignment="1">
      <alignment horizontal="center" vertical="center"/>
    </xf>
    <xf numFmtId="3" fontId="4" fillId="3" borderId="3" xfId="1" applyNumberFormat="1" applyFont="1" applyFill="1" applyBorder="1" applyAlignment="1">
      <alignment horizontal="center" vertical="center"/>
    </xf>
    <xf numFmtId="169" fontId="0" fillId="3" borderId="3" xfId="3" applyNumberFormat="1" applyFont="1" applyFill="1" applyBorder="1" applyAlignment="1">
      <alignment horizontal="center" vertical="center"/>
    </xf>
    <xf numFmtId="171" fontId="1" fillId="3" borderId="3" xfId="1" applyNumberFormat="1" applyFill="1" applyBorder="1" applyAlignment="1">
      <alignment horizontal="center" vertical="center"/>
    </xf>
    <xf numFmtId="170" fontId="1" fillId="3" borderId="3" xfId="1" applyNumberFormat="1" applyFill="1" applyBorder="1" applyAlignment="1">
      <alignment horizontal="center" vertical="center"/>
    </xf>
    <xf numFmtId="3" fontId="14" fillId="4" borderId="7" xfId="1" applyNumberFormat="1" applyFont="1" applyFill="1" applyBorder="1" applyAlignment="1">
      <alignment horizontal="center" vertical="center"/>
    </xf>
    <xf numFmtId="168" fontId="14" fillId="4" borderId="7" xfId="3" applyNumberFormat="1" applyFont="1" applyFill="1" applyBorder="1" applyAlignment="1">
      <alignment horizontal="center" vertical="center"/>
    </xf>
    <xf numFmtId="169" fontId="14" fillId="4" borderId="7" xfId="3" applyNumberFormat="1" applyFont="1" applyFill="1" applyBorder="1" applyAlignment="1">
      <alignment horizontal="center" vertical="center"/>
    </xf>
    <xf numFmtId="170" fontId="14" fillId="4" borderId="7" xfId="1" applyNumberFormat="1" applyFont="1" applyFill="1" applyBorder="1" applyAlignment="1">
      <alignment horizontal="center" vertical="center"/>
    </xf>
    <xf numFmtId="171" fontId="14" fillId="4" borderId="7" xfId="1" applyNumberFormat="1" applyFont="1" applyFill="1" applyBorder="1" applyAlignment="1">
      <alignment horizontal="center" vertical="center"/>
    </xf>
    <xf numFmtId="172" fontId="14" fillId="4" borderId="7" xfId="1" applyNumberFormat="1" applyFont="1" applyFill="1" applyBorder="1" applyAlignment="1">
      <alignment horizontal="center" vertical="center"/>
    </xf>
    <xf numFmtId="3" fontId="15" fillId="4" borderId="7" xfId="1" applyNumberFormat="1" applyFont="1" applyFill="1" applyBorder="1" applyAlignment="1">
      <alignment horizontal="center" vertical="center"/>
    </xf>
    <xf numFmtId="171" fontId="14" fillId="4" borderId="8" xfId="1" applyNumberFormat="1" applyFont="1" applyFill="1" applyBorder="1" applyAlignment="1">
      <alignment horizontal="center" vertical="center"/>
    </xf>
    <xf numFmtId="3" fontId="15" fillId="4" borderId="8" xfId="1" applyNumberFormat="1" applyFont="1" applyFill="1" applyBorder="1" applyAlignment="1">
      <alignment horizontal="center" vertical="center"/>
    </xf>
    <xf numFmtId="3" fontId="5" fillId="4" borderId="8" xfId="1" applyNumberFormat="1" applyFont="1" applyFill="1" applyBorder="1" applyAlignment="1">
      <alignment horizontal="center" vertical="center"/>
    </xf>
    <xf numFmtId="169" fontId="14" fillId="4" borderId="8" xfId="3" applyNumberFormat="1" applyFont="1" applyFill="1" applyBorder="1" applyAlignment="1">
      <alignment horizontal="center" vertical="center"/>
    </xf>
    <xf numFmtId="170" fontId="14" fillId="4" borderId="8" xfId="1" applyNumberFormat="1" applyFont="1" applyFill="1" applyBorder="1" applyAlignment="1">
      <alignment horizontal="center" vertical="center"/>
    </xf>
    <xf numFmtId="3" fontId="14" fillId="4" borderId="8" xfId="1" applyNumberFormat="1" applyFont="1" applyFill="1" applyBorder="1" applyAlignment="1">
      <alignment horizontal="center" vertical="center"/>
    </xf>
    <xf numFmtId="3" fontId="1" fillId="4" borderId="1" xfId="1" applyNumberFormat="1" applyFill="1" applyBorder="1" applyAlignment="1">
      <alignment horizontal="center"/>
    </xf>
    <xf numFmtId="169" fontId="0" fillId="4" borderId="1" xfId="3" applyNumberFormat="1" applyFont="1" applyFill="1" applyBorder="1" applyAlignment="1">
      <alignment horizontal="center"/>
    </xf>
    <xf numFmtId="173" fontId="1" fillId="4" borderId="1" xfId="1" applyNumberFormat="1" applyFill="1" applyBorder="1" applyAlignment="1">
      <alignment horizontal="center"/>
    </xf>
    <xf numFmtId="173" fontId="1" fillId="4" borderId="5" xfId="1" applyNumberFormat="1" applyFill="1" applyBorder="1" applyAlignment="1">
      <alignment horizontal="center"/>
    </xf>
    <xf numFmtId="3" fontId="1" fillId="6" borderId="7" xfId="1" applyNumberFormat="1" applyFill="1" applyBorder="1" applyAlignment="1">
      <alignment horizontal="center"/>
    </xf>
    <xf numFmtId="169" fontId="0" fillId="6" borderId="7" xfId="3" applyNumberFormat="1" applyFont="1" applyFill="1" applyBorder="1" applyAlignment="1">
      <alignment horizontal="center"/>
    </xf>
    <xf numFmtId="173" fontId="1" fillId="6" borderId="7" xfId="1" applyNumberFormat="1" applyFill="1" applyBorder="1" applyAlignment="1">
      <alignment horizontal="center"/>
    </xf>
    <xf numFmtId="0" fontId="1" fillId="0" borderId="0" xfId="1" applyAlignment="1" applyProtection="1">
      <alignment vertical="center" wrapText="1"/>
      <protection locked="0"/>
    </xf>
    <xf numFmtId="0" fontId="14" fillId="0" borderId="1" xfId="1" applyFont="1" applyBorder="1" applyAlignment="1" applyProtection="1">
      <alignment horizontal="right" vertical="center"/>
      <protection locked="0"/>
    </xf>
    <xf numFmtId="0" fontId="6" fillId="7" borderId="5" xfId="1" applyFont="1" applyFill="1" applyBorder="1" applyAlignment="1" applyProtection="1">
      <alignment horizontal="left" vertical="center"/>
      <protection locked="0"/>
    </xf>
    <xf numFmtId="0" fontId="2" fillId="7" borderId="1" xfId="1" applyFont="1" applyFill="1" applyBorder="1" applyAlignment="1" applyProtection="1">
      <alignment vertical="center"/>
      <protection locked="0"/>
    </xf>
    <xf numFmtId="0" fontId="4" fillId="0" borderId="1" xfId="1" applyFont="1" applyBorder="1" applyAlignment="1" applyProtection="1">
      <alignment vertical="center" wrapText="1"/>
      <protection locked="0"/>
    </xf>
    <xf numFmtId="0" fontId="5" fillId="7" borderId="10" xfId="1" applyFont="1" applyFill="1" applyBorder="1" applyAlignment="1" applyProtection="1">
      <alignment horizontal="center" vertical="center"/>
      <protection locked="0"/>
    </xf>
    <xf numFmtId="0" fontId="4" fillId="7" borderId="10" xfId="1" applyFont="1" applyFill="1" applyBorder="1" applyAlignment="1" applyProtection="1">
      <alignment horizontal="center" vertical="center"/>
      <protection locked="0"/>
    </xf>
    <xf numFmtId="0" fontId="6" fillId="7" borderId="10" xfId="1" applyFont="1" applyFill="1" applyBorder="1" applyAlignment="1" applyProtection="1">
      <alignment horizontal="center" vertical="center" wrapText="1"/>
      <protection locked="0"/>
    </xf>
    <xf numFmtId="0" fontId="1" fillId="7" borderId="10" xfId="1" applyFill="1" applyBorder="1" applyAlignment="1" applyProtection="1">
      <alignment vertical="center" wrapText="1"/>
      <protection locked="0"/>
    </xf>
    <xf numFmtId="0" fontId="4" fillId="0" borderId="1" xfId="1" applyFont="1" applyBorder="1" applyAlignment="1" applyProtection="1">
      <alignment vertical="center"/>
      <protection locked="0"/>
    </xf>
    <xf numFmtId="0" fontId="4" fillId="8" borderId="1" xfId="1" applyFont="1" applyFill="1" applyBorder="1" applyAlignment="1" applyProtection="1">
      <alignment vertical="center" wrapText="1"/>
      <protection locked="0"/>
    </xf>
    <xf numFmtId="9" fontId="1" fillId="0" borderId="1" xfId="1" applyNumberFormat="1" applyBorder="1" applyAlignment="1" applyProtection="1">
      <alignment horizontal="left" vertical="center" wrapText="1"/>
      <protection locked="0"/>
    </xf>
    <xf numFmtId="0" fontId="1" fillId="8" borderId="1" xfId="1" applyFill="1" applyBorder="1" applyAlignment="1" applyProtection="1">
      <alignment vertical="center" wrapText="1"/>
      <protection locked="0"/>
    </xf>
    <xf numFmtId="0" fontId="4" fillId="0" borderId="1" xfId="1" applyFont="1" applyBorder="1" applyAlignment="1" applyProtection="1">
      <alignment horizontal="left" vertical="center" wrapText="1"/>
      <protection locked="0"/>
    </xf>
    <xf numFmtId="174" fontId="4" fillId="0" borderId="1" xfId="1" applyNumberFormat="1" applyFont="1" applyBorder="1" applyAlignment="1" applyProtection="1">
      <alignment horizontal="left" vertical="center" wrapText="1"/>
      <protection locked="0"/>
    </xf>
    <xf numFmtId="174" fontId="1" fillId="0" borderId="1" xfId="1" applyNumberFormat="1" applyBorder="1" applyAlignment="1" applyProtection="1">
      <alignment horizontal="left" vertical="center" wrapText="1"/>
      <protection locked="0"/>
    </xf>
    <xf numFmtId="0" fontId="1" fillId="8" borderId="1" xfId="1" applyFill="1" applyBorder="1" applyAlignment="1" applyProtection="1">
      <alignment horizontal="left" vertical="center" wrapText="1"/>
      <protection locked="0"/>
    </xf>
    <xf numFmtId="0" fontId="4" fillId="8" borderId="1" xfId="1" applyFont="1" applyFill="1" applyBorder="1" applyAlignment="1">
      <alignment vertical="center" wrapText="1"/>
    </xf>
    <xf numFmtId="0" fontId="1" fillId="8" borderId="1" xfId="1" applyFill="1" applyBorder="1" applyAlignment="1">
      <alignment vertical="center" wrapText="1"/>
    </xf>
    <xf numFmtId="14" fontId="4" fillId="0" borderId="1" xfId="1" applyNumberFormat="1" applyFont="1" applyBorder="1" applyAlignment="1" applyProtection="1">
      <alignment vertical="center" wrapText="1"/>
      <protection locked="0"/>
    </xf>
    <xf numFmtId="14" fontId="1" fillId="0" borderId="1" xfId="1" applyNumberFormat="1" applyBorder="1" applyAlignment="1" applyProtection="1">
      <alignment vertical="center" wrapText="1"/>
      <protection locked="0"/>
    </xf>
    <xf numFmtId="0" fontId="9" fillId="10" borderId="0" xfId="1" applyFont="1" applyFill="1"/>
    <xf numFmtId="0" fontId="9" fillId="11" borderId="0" xfId="1" applyFont="1" applyFill="1"/>
    <xf numFmtId="10" fontId="1" fillId="6" borderId="1" xfId="1" applyNumberFormat="1" applyFill="1" applyBorder="1"/>
    <xf numFmtId="175" fontId="1" fillId="6" borderId="1" xfId="1" applyNumberFormat="1" applyFill="1" applyBorder="1"/>
    <xf numFmtId="0" fontId="1" fillId="6" borderId="1" xfId="1" applyFill="1" applyBorder="1"/>
    <xf numFmtId="167" fontId="1" fillId="6" borderId="1" xfId="1" applyNumberFormat="1" applyFill="1" applyBorder="1"/>
    <xf numFmtId="0" fontId="7" fillId="6" borderId="1" xfId="1" applyFont="1" applyFill="1" applyBorder="1" applyAlignment="1">
      <alignment vertical="center"/>
    </xf>
    <xf numFmtId="10" fontId="1" fillId="4" borderId="1" xfId="1" applyNumberFormat="1" applyFill="1" applyBorder="1"/>
    <xf numFmtId="175" fontId="1" fillId="4" borderId="1" xfId="1" applyNumberFormat="1" applyFill="1" applyBorder="1"/>
    <xf numFmtId="167" fontId="1" fillId="4" borderId="1" xfId="1" applyNumberFormat="1" applyFill="1" applyBorder="1"/>
    <xf numFmtId="0" fontId="7" fillId="3" borderId="1" xfId="1" applyFont="1" applyFill="1" applyBorder="1" applyAlignment="1">
      <alignment vertical="center"/>
    </xf>
    <xf numFmtId="10" fontId="1" fillId="3" borderId="1" xfId="1" applyNumberFormat="1" applyFill="1" applyBorder="1"/>
    <xf numFmtId="175" fontId="1" fillId="3" borderId="1" xfId="1" applyNumberFormat="1" applyFill="1" applyBorder="1"/>
    <xf numFmtId="0" fontId="7" fillId="5" borderId="1" xfId="1" applyFont="1" applyFill="1" applyBorder="1"/>
    <xf numFmtId="0" fontId="7" fillId="5" borderId="1" xfId="1" applyFont="1" applyFill="1" applyBorder="1" applyAlignment="1">
      <alignment vertical="center"/>
    </xf>
    <xf numFmtId="0" fontId="1" fillId="11" borderId="1" xfId="1" applyFill="1" applyBorder="1"/>
    <xf numFmtId="0" fontId="6" fillId="11" borderId="1" xfId="1" applyFont="1" applyFill="1" applyBorder="1"/>
    <xf numFmtId="0" fontId="1" fillId="11" borderId="1" xfId="1" applyFill="1" applyBorder="1" applyAlignment="1">
      <alignment vertical="center"/>
    </xf>
    <xf numFmtId="0" fontId="7" fillId="11" borderId="1" xfId="1" applyFont="1" applyFill="1" applyBorder="1"/>
    <xf numFmtId="0" fontId="7" fillId="11" borderId="1" xfId="1" applyFont="1" applyFill="1" applyBorder="1" applyAlignment="1">
      <alignment vertical="center"/>
    </xf>
    <xf numFmtId="0" fontId="16" fillId="3" borderId="1" xfId="1" applyFont="1" applyFill="1" applyBorder="1"/>
    <xf numFmtId="10" fontId="1" fillId="5" borderId="1" xfId="1" applyNumberFormat="1" applyFill="1" applyBorder="1"/>
    <xf numFmtId="175" fontId="1" fillId="5" borderId="1" xfId="1" applyNumberFormat="1" applyFill="1" applyBorder="1"/>
    <xf numFmtId="0" fontId="1" fillId="10" borderId="1" xfId="1" applyFill="1" applyBorder="1"/>
    <xf numFmtId="0" fontId="1" fillId="10" borderId="1" xfId="1" applyFill="1" applyBorder="1" applyAlignment="1">
      <alignment vertical="center"/>
    </xf>
    <xf numFmtId="0" fontId="6" fillId="0" borderId="1" xfId="1" applyFont="1" applyBorder="1" applyAlignment="1" applyProtection="1">
      <alignment horizontal="left"/>
      <protection locked="0"/>
    </xf>
    <xf numFmtId="0" fontId="6" fillId="0" borderId="1" xfId="1" applyFont="1" applyBorder="1" applyAlignment="1">
      <alignment horizontal="center"/>
    </xf>
    <xf numFmtId="0" fontId="6" fillId="2" borderId="1" xfId="1" applyFont="1" applyFill="1" applyBorder="1" applyAlignment="1">
      <alignment horizontal="center" vertical="center"/>
    </xf>
    <xf numFmtId="0" fontId="6" fillId="0" borderId="1" xfId="1" applyFont="1" applyBorder="1" applyAlignment="1">
      <alignment horizontal="centerContinuous"/>
    </xf>
    <xf numFmtId="0" fontId="7" fillId="0" borderId="1" xfId="1" applyFont="1" applyBorder="1" applyAlignment="1" applyProtection="1">
      <alignment horizontal="left" vertical="center"/>
      <protection locked="0"/>
    </xf>
    <xf numFmtId="0" fontId="1" fillId="0" borderId="0" xfId="1" applyAlignment="1" applyProtection="1">
      <alignment wrapText="1"/>
      <protection locked="0"/>
    </xf>
    <xf numFmtId="0" fontId="17" fillId="0" borderId="1" xfId="4" applyBorder="1" applyAlignment="1" applyProtection="1">
      <alignment wrapText="1"/>
      <protection locked="0"/>
    </xf>
    <xf numFmtId="0" fontId="18" fillId="0" borderId="1" xfId="1" applyFont="1" applyBorder="1" applyAlignment="1" applyProtection="1">
      <alignment wrapText="1"/>
      <protection locked="0"/>
    </xf>
    <xf numFmtId="0" fontId="19" fillId="0" borderId="1" xfId="1" applyFont="1" applyBorder="1" applyAlignment="1" applyProtection="1">
      <alignment horizontal="left" wrapText="1"/>
      <protection locked="0"/>
    </xf>
    <xf numFmtId="0" fontId="1" fillId="3" borderId="1" xfId="1" applyFill="1" applyBorder="1" applyAlignment="1">
      <alignment horizontal="center" vertical="center"/>
    </xf>
    <xf numFmtId="176" fontId="1" fillId="3" borderId="1" xfId="1" applyNumberFormat="1" applyFill="1" applyBorder="1" applyAlignment="1">
      <alignment horizontal="center" vertical="center"/>
    </xf>
    <xf numFmtId="0" fontId="1" fillId="4" borderId="1" xfId="1" applyFill="1" applyBorder="1" applyAlignment="1">
      <alignment horizontal="center" vertical="center"/>
    </xf>
    <xf numFmtId="176" fontId="1" fillId="4" borderId="1" xfId="1" applyNumberFormat="1" applyFill="1" applyBorder="1" applyAlignment="1">
      <alignment horizontal="center" vertical="center"/>
    </xf>
    <xf numFmtId="0" fontId="1" fillId="5" borderId="1" xfId="1" applyFill="1" applyBorder="1" applyAlignment="1">
      <alignment horizontal="center" vertical="center"/>
    </xf>
    <xf numFmtId="176" fontId="1" fillId="5" borderId="1" xfId="1" applyNumberFormat="1" applyFill="1" applyBorder="1" applyAlignment="1">
      <alignment horizontal="center" vertical="center"/>
    </xf>
    <xf numFmtId="0" fontId="1" fillId="6" borderId="1" xfId="1" applyFill="1" applyBorder="1" applyAlignment="1">
      <alignment horizontal="center" vertical="center"/>
    </xf>
    <xf numFmtId="176" fontId="1" fillId="6" borderId="1" xfId="1" applyNumberFormat="1" applyFill="1" applyBorder="1" applyAlignment="1">
      <alignment horizontal="center" vertical="center"/>
    </xf>
    <xf numFmtId="176" fontId="1" fillId="11" borderId="1" xfId="1" applyNumberFormat="1" applyFill="1" applyBorder="1" applyAlignment="1">
      <alignment horizontal="center" vertical="center"/>
    </xf>
    <xf numFmtId="0" fontId="1" fillId="11" borderId="1" xfId="1" applyFill="1" applyBorder="1" applyAlignment="1">
      <alignment horizontal="center" vertical="center"/>
    </xf>
    <xf numFmtId="0" fontId="2" fillId="9" borderId="1" xfId="1" applyFont="1" applyFill="1" applyBorder="1" applyAlignment="1" applyProtection="1">
      <alignment horizontal="centerContinuous"/>
      <protection locked="0"/>
    </xf>
    <xf numFmtId="176" fontId="1" fillId="0" borderId="0" xfId="1" applyNumberFormat="1"/>
    <xf numFmtId="0" fontId="20" fillId="0" borderId="0" xfId="1" applyFont="1"/>
    <xf numFmtId="0" fontId="20" fillId="6" borderId="1" xfId="1" applyFont="1" applyFill="1" applyBorder="1"/>
    <xf numFmtId="10" fontId="20" fillId="6" borderId="1" xfId="1" applyNumberFormat="1" applyFont="1" applyFill="1" applyBorder="1"/>
    <xf numFmtId="167" fontId="20" fillId="6" borderId="1" xfId="1" applyNumberFormat="1" applyFont="1" applyFill="1" applyBorder="1"/>
    <xf numFmtId="176" fontId="1" fillId="6" borderId="1" xfId="1" applyNumberFormat="1" applyFill="1" applyBorder="1"/>
    <xf numFmtId="0" fontId="20" fillId="4" borderId="1" xfId="1" applyFont="1" applyFill="1" applyBorder="1"/>
    <xf numFmtId="10" fontId="20" fillId="4" borderId="1" xfId="1" applyNumberFormat="1" applyFont="1" applyFill="1" applyBorder="1"/>
    <xf numFmtId="167" fontId="20" fillId="4" borderId="1" xfId="1" applyNumberFormat="1" applyFont="1" applyFill="1" applyBorder="1"/>
    <xf numFmtId="176" fontId="1" fillId="4" borderId="1" xfId="1" applyNumberFormat="1" applyFill="1" applyBorder="1"/>
    <xf numFmtId="0" fontId="20" fillId="3" borderId="1" xfId="1" applyFont="1" applyFill="1" applyBorder="1"/>
    <xf numFmtId="10" fontId="20" fillId="3" borderId="1" xfId="1" applyNumberFormat="1" applyFont="1" applyFill="1" applyBorder="1"/>
    <xf numFmtId="167" fontId="20" fillId="3" borderId="1" xfId="1" applyNumberFormat="1" applyFont="1" applyFill="1" applyBorder="1"/>
    <xf numFmtId="176" fontId="1" fillId="3" borderId="1" xfId="1" applyNumberFormat="1" applyFill="1" applyBorder="1"/>
    <xf numFmtId="0" fontId="20" fillId="5" borderId="1" xfId="1" applyFont="1" applyFill="1" applyBorder="1"/>
    <xf numFmtId="10" fontId="20" fillId="5" borderId="1" xfId="1" applyNumberFormat="1" applyFont="1" applyFill="1" applyBorder="1"/>
    <xf numFmtId="167" fontId="20" fillId="5" borderId="1" xfId="1" applyNumberFormat="1" applyFont="1" applyFill="1" applyBorder="1"/>
    <xf numFmtId="176" fontId="1" fillId="5" borderId="1" xfId="1" applyNumberFormat="1" applyFill="1" applyBorder="1"/>
    <xf numFmtId="0" fontId="9" fillId="12" borderId="0" xfId="1" applyFont="1" applyFill="1"/>
    <xf numFmtId="0" fontId="1" fillId="12" borderId="1" xfId="1" applyFill="1" applyBorder="1"/>
    <xf numFmtId="0" fontId="7" fillId="12" borderId="1" xfId="1" applyFont="1" applyFill="1" applyBorder="1"/>
    <xf numFmtId="0" fontId="6" fillId="12" borderId="1" xfId="1" applyFont="1" applyFill="1" applyBorder="1"/>
    <xf numFmtId="0" fontId="1" fillId="12" borderId="1" xfId="1" applyFill="1" applyBorder="1" applyAlignment="1">
      <alignment vertical="center"/>
    </xf>
    <xf numFmtId="0" fontId="1" fillId="0" borderId="1" xfId="1" applyBorder="1" applyAlignment="1">
      <alignment horizontal="centerContinuous"/>
    </xf>
    <xf numFmtId="0" fontId="1" fillId="0" borderId="0" xfId="1" applyAlignment="1">
      <alignment vertical="center"/>
    </xf>
    <xf numFmtId="0" fontId="1" fillId="0" borderId="1" xfId="1" applyBorder="1" applyAlignment="1">
      <alignment vertical="center"/>
    </xf>
    <xf numFmtId="0" fontId="1" fillId="0" borderId="1" xfId="1" applyBorder="1" applyAlignment="1">
      <alignment vertical="center" wrapText="1"/>
    </xf>
    <xf numFmtId="0" fontId="6" fillId="7" borderId="5" xfId="1" applyFont="1" applyFill="1" applyBorder="1" applyAlignment="1">
      <alignment vertical="center"/>
    </xf>
    <xf numFmtId="0" fontId="7" fillId="0" borderId="1" xfId="1" applyFont="1" applyBorder="1" applyAlignment="1">
      <alignment horizontal="left" vertical="center"/>
    </xf>
    <xf numFmtId="0" fontId="7" fillId="0" borderId="1" xfId="1" applyFont="1" applyBorder="1" applyAlignment="1">
      <alignment horizontal="right" vertical="center"/>
    </xf>
    <xf numFmtId="0" fontId="1" fillId="0" borderId="1" xfId="1" applyBorder="1" applyAlignment="1">
      <alignment horizontal="left" vertical="center" wrapText="1"/>
    </xf>
    <xf numFmtId="0" fontId="1" fillId="0" borderId="1" xfId="1" applyBorder="1" applyAlignment="1">
      <alignment horizontal="left" vertical="center"/>
    </xf>
    <xf numFmtId="0" fontId="2" fillId="7" borderId="1" xfId="1" applyFont="1" applyFill="1" applyBorder="1" applyAlignment="1">
      <alignment vertical="center"/>
    </xf>
    <xf numFmtId="0" fontId="6" fillId="7" borderId="5" xfId="1" applyFont="1" applyFill="1" applyBorder="1" applyAlignment="1">
      <alignment horizontal="left" vertical="center"/>
    </xf>
    <xf numFmtId="0" fontId="6" fillId="7" borderId="10" xfId="1" applyFont="1" applyFill="1" applyBorder="1" applyAlignment="1">
      <alignment horizontal="center"/>
    </xf>
    <xf numFmtId="0" fontId="1" fillId="7" borderId="10" xfId="1" applyFill="1" applyBorder="1"/>
    <xf numFmtId="0" fontId="3" fillId="7" borderId="1" xfId="1" applyFont="1" applyFill="1" applyBorder="1" applyAlignment="1">
      <alignment horizontal="centerContinuous"/>
    </xf>
    <xf numFmtId="0" fontId="2" fillId="7" borderId="1" xfId="1" applyFont="1" applyFill="1" applyBorder="1" applyAlignment="1">
      <alignment horizontal="centerContinuous"/>
    </xf>
    <xf numFmtId="0" fontId="12" fillId="7" borderId="1" xfId="1" applyFont="1" applyFill="1" applyBorder="1" applyAlignment="1">
      <alignment vertical="center"/>
    </xf>
    <xf numFmtId="0" fontId="1" fillId="9" borderId="1" xfId="1" applyFill="1" applyBorder="1" applyAlignment="1" applyProtection="1">
      <alignment vertical="center"/>
      <protection locked="0"/>
    </xf>
    <xf numFmtId="177" fontId="1" fillId="4" borderId="8" xfId="1" applyNumberFormat="1" applyFill="1" applyBorder="1"/>
    <xf numFmtId="175" fontId="1" fillId="4" borderId="8" xfId="1" applyNumberFormat="1" applyFill="1" applyBorder="1"/>
    <xf numFmtId="175" fontId="1" fillId="4" borderId="7" xfId="1" applyNumberFormat="1" applyFill="1" applyBorder="1"/>
    <xf numFmtId="176" fontId="1" fillId="4" borderId="7" xfId="1" applyNumberFormat="1" applyFill="1" applyBorder="1"/>
    <xf numFmtId="177" fontId="1" fillId="3" borderId="1" xfId="1" applyNumberFormat="1" applyFill="1" applyBorder="1"/>
    <xf numFmtId="175" fontId="1" fillId="3" borderId="5" xfId="1" applyNumberFormat="1" applyFill="1" applyBorder="1"/>
    <xf numFmtId="177" fontId="1" fillId="3" borderId="3" xfId="1" applyNumberFormat="1" applyFill="1" applyBorder="1"/>
    <xf numFmtId="175" fontId="1" fillId="3" borderId="3" xfId="1" applyNumberFormat="1" applyFill="1" applyBorder="1"/>
    <xf numFmtId="177" fontId="1" fillId="6" borderId="8" xfId="1" applyNumberFormat="1" applyFill="1" applyBorder="1"/>
    <xf numFmtId="177" fontId="1" fillId="6" borderId="7" xfId="1" applyNumberFormat="1" applyFill="1" applyBorder="1"/>
    <xf numFmtId="177" fontId="1" fillId="4" borderId="5" xfId="1" applyNumberFormat="1" applyFill="1" applyBorder="1"/>
    <xf numFmtId="177" fontId="1" fillId="4" borderId="1" xfId="1" applyNumberFormat="1" applyFill="1" applyBorder="1"/>
    <xf numFmtId="10" fontId="1" fillId="6" borderId="7" xfId="1" applyNumberFormat="1" applyFill="1" applyBorder="1"/>
    <xf numFmtId="10" fontId="1" fillId="4" borderId="8" xfId="1" applyNumberFormat="1" applyFill="1" applyBorder="1"/>
    <xf numFmtId="10" fontId="1" fillId="4" borderId="7" xfId="1" applyNumberFormat="1" applyFill="1" applyBorder="1"/>
    <xf numFmtId="166" fontId="21" fillId="4" borderId="1" xfId="1" applyNumberFormat="1" applyFont="1" applyFill="1" applyBorder="1"/>
    <xf numFmtId="10" fontId="1" fillId="4" borderId="5" xfId="1" applyNumberFormat="1" applyFill="1" applyBorder="1"/>
    <xf numFmtId="166" fontId="1" fillId="4" borderId="8" xfId="1" applyNumberFormat="1" applyFill="1" applyBorder="1"/>
    <xf numFmtId="166" fontId="21" fillId="4" borderId="5" xfId="1" applyNumberFormat="1" applyFont="1" applyFill="1" applyBorder="1"/>
    <xf numFmtId="166" fontId="1" fillId="4" borderId="7" xfId="1" applyNumberFormat="1" applyFill="1" applyBorder="1"/>
    <xf numFmtId="9" fontId="21" fillId="4" borderId="1" xfId="1" applyNumberFormat="1" applyFont="1" applyFill="1" applyBorder="1"/>
    <xf numFmtId="10" fontId="1" fillId="3" borderId="5" xfId="1" applyNumberFormat="1" applyFill="1" applyBorder="1"/>
    <xf numFmtId="166" fontId="1" fillId="3" borderId="1" xfId="1" applyNumberFormat="1" applyFill="1" applyBorder="1"/>
    <xf numFmtId="166" fontId="21" fillId="3" borderId="5" xfId="1" applyNumberFormat="1" applyFont="1" applyFill="1" applyBorder="1"/>
    <xf numFmtId="166" fontId="21" fillId="3" borderId="1" xfId="1" applyNumberFormat="1" applyFont="1" applyFill="1" applyBorder="1"/>
    <xf numFmtId="9" fontId="21" fillId="3" borderId="1" xfId="1" applyNumberFormat="1" applyFont="1" applyFill="1" applyBorder="1"/>
    <xf numFmtId="10" fontId="1" fillId="5" borderId="5" xfId="1" applyNumberFormat="1" applyFill="1" applyBorder="1"/>
    <xf numFmtId="166" fontId="1" fillId="5" borderId="1" xfId="1" applyNumberFormat="1" applyFill="1" applyBorder="1"/>
    <xf numFmtId="166" fontId="1" fillId="5" borderId="5" xfId="1" applyNumberFormat="1" applyFill="1" applyBorder="1"/>
    <xf numFmtId="166" fontId="21" fillId="5" borderId="1" xfId="1" applyNumberFormat="1" applyFont="1" applyFill="1" applyBorder="1"/>
    <xf numFmtId="9" fontId="21" fillId="5" borderId="1" xfId="1" applyNumberFormat="1" applyFont="1" applyFill="1" applyBorder="1"/>
    <xf numFmtId="166" fontId="21" fillId="4" borderId="7" xfId="1" applyNumberFormat="1" applyFont="1" applyFill="1" applyBorder="1"/>
    <xf numFmtId="166" fontId="21" fillId="4" borderId="8" xfId="1" applyNumberFormat="1" applyFont="1" applyFill="1" applyBorder="1"/>
    <xf numFmtId="9" fontId="1" fillId="4" borderId="7" xfId="1" applyNumberFormat="1" applyFill="1" applyBorder="1"/>
    <xf numFmtId="10" fontId="1" fillId="3" borderId="3" xfId="1" applyNumberFormat="1" applyFill="1" applyBorder="1"/>
    <xf numFmtId="166" fontId="1" fillId="6" borderId="8" xfId="1" applyNumberFormat="1" applyFill="1" applyBorder="1"/>
    <xf numFmtId="166" fontId="1" fillId="6" borderId="7" xfId="1" applyNumberFormat="1" applyFill="1" applyBorder="1"/>
    <xf numFmtId="166" fontId="1" fillId="4" borderId="5" xfId="1" applyNumberFormat="1" applyFill="1" applyBorder="1"/>
    <xf numFmtId="166" fontId="1" fillId="4" borderId="1" xfId="1" applyNumberFormat="1" applyFill="1" applyBorder="1"/>
    <xf numFmtId="166" fontId="1" fillId="3" borderId="5" xfId="1" applyNumberFormat="1" applyFill="1" applyBorder="1"/>
    <xf numFmtId="0" fontId="22" fillId="0" borderId="1" xfId="1" applyFont="1" applyBorder="1" applyAlignment="1" applyProtection="1">
      <alignment wrapText="1"/>
      <protection locked="0"/>
    </xf>
    <xf numFmtId="0" fontId="24" fillId="0" borderId="1" xfId="1" applyFont="1" applyBorder="1" applyAlignment="1" applyProtection="1">
      <alignment horizontal="left" vertical="center"/>
      <protection locked="0"/>
    </xf>
    <xf numFmtId="20" fontId="1" fillId="0" borderId="1" xfId="1" applyNumberFormat="1" applyBorder="1" applyAlignment="1" applyProtection="1">
      <alignment horizontal="left" vertical="center" wrapText="1"/>
      <protection locked="0"/>
    </xf>
    <xf numFmtId="176" fontId="5" fillId="2" borderId="1" xfId="1" applyNumberFormat="1" applyFont="1" applyFill="1" applyBorder="1" applyAlignment="1">
      <alignment horizontal="centerContinuous"/>
    </xf>
    <xf numFmtId="176" fontId="5" fillId="2" borderId="1" xfId="1" applyNumberFormat="1" applyFont="1" applyFill="1" applyBorder="1" applyAlignment="1">
      <alignment horizontal="center"/>
    </xf>
    <xf numFmtId="176" fontId="5" fillId="2" borderId="1" xfId="1" applyNumberFormat="1" applyFont="1" applyFill="1" applyBorder="1" applyAlignment="1" applyProtection="1">
      <alignment horizontal="left"/>
      <protection locked="0"/>
    </xf>
    <xf numFmtId="176" fontId="5" fillId="2" borderId="3" xfId="1" applyNumberFormat="1" applyFont="1" applyFill="1" applyBorder="1" applyAlignment="1">
      <alignment horizontal="center"/>
    </xf>
    <xf numFmtId="176" fontId="5" fillId="2" borderId="3" xfId="1" applyNumberFormat="1" applyFont="1" applyFill="1" applyBorder="1" applyAlignment="1" applyProtection="1">
      <alignment horizontal="center"/>
      <protection locked="0"/>
    </xf>
    <xf numFmtId="176" fontId="1" fillId="3" borderId="5" xfId="1" applyNumberFormat="1" applyFill="1" applyBorder="1"/>
    <xf numFmtId="176" fontId="1" fillId="3" borderId="3" xfId="1" applyNumberFormat="1" applyFill="1" applyBorder="1"/>
    <xf numFmtId="176" fontId="1" fillId="4" borderId="8" xfId="1" applyNumberFormat="1" applyFill="1" applyBorder="1"/>
    <xf numFmtId="176" fontId="1" fillId="0" borderId="1" xfId="1" applyNumberFormat="1" applyBorder="1"/>
    <xf numFmtId="176" fontId="1" fillId="5" borderId="5" xfId="1" applyNumberFormat="1" applyFill="1" applyBorder="1"/>
    <xf numFmtId="176" fontId="1" fillId="4" borderId="5" xfId="1" applyNumberFormat="1" applyFill="1" applyBorder="1"/>
    <xf numFmtId="176" fontId="1" fillId="6" borderId="7" xfId="1" applyNumberFormat="1" applyFill="1" applyBorder="1"/>
    <xf numFmtId="0" fontId="1" fillId="0" borderId="0" xfId="1" applyAlignment="1" applyProtection="1">
      <alignment horizontal="left" vertical="center"/>
      <protection locked="0"/>
    </xf>
    <xf numFmtId="0" fontId="6" fillId="7" borderId="10" xfId="1" applyFont="1" applyFill="1" applyBorder="1" applyAlignment="1" applyProtection="1">
      <alignment horizontal="center" vertical="center"/>
      <protection locked="0"/>
    </xf>
    <xf numFmtId="0" fontId="1" fillId="7" borderId="10" xfId="1" applyFill="1" applyBorder="1" applyAlignment="1" applyProtection="1">
      <alignment vertical="center"/>
      <protection locked="0"/>
    </xf>
    <xf numFmtId="0" fontId="6" fillId="7" borderId="10" xfId="1" applyFont="1" applyFill="1" applyBorder="1" applyAlignment="1" applyProtection="1">
      <alignment horizontal="left" vertical="center"/>
      <protection locked="0"/>
    </xf>
    <xf numFmtId="0" fontId="1" fillId="7" borderId="10" xfId="1" applyFill="1" applyBorder="1" applyAlignment="1" applyProtection="1">
      <alignment horizontal="left" vertical="center"/>
      <protection locked="0"/>
    </xf>
    <xf numFmtId="0" fontId="1" fillId="0" borderId="1" xfId="1" applyBorder="1" applyAlignment="1" applyProtection="1">
      <alignment horizontal="right" vertical="center" wrapText="1"/>
      <protection locked="0"/>
    </xf>
    <xf numFmtId="0" fontId="21" fillId="0" borderId="1" xfId="1" applyFont="1" applyBorder="1" applyAlignment="1" applyProtection="1">
      <alignment horizontal="left" vertical="center" wrapText="1"/>
      <protection locked="0"/>
    </xf>
    <xf numFmtId="0" fontId="21" fillId="8" borderId="1" xfId="1" applyFont="1" applyFill="1" applyBorder="1" applyAlignment="1" applyProtection="1">
      <alignment horizontal="left" vertical="center" wrapText="1"/>
      <protection locked="0"/>
    </xf>
    <xf numFmtId="0" fontId="1" fillId="8" borderId="1" xfId="1" applyFill="1" applyBorder="1" applyAlignment="1">
      <alignment horizontal="left" vertical="center" wrapText="1"/>
    </xf>
    <xf numFmtId="14" fontId="1" fillId="0" borderId="1" xfId="1" applyNumberFormat="1" applyBorder="1" applyAlignment="1" applyProtection="1">
      <alignment horizontal="left" vertical="center" wrapText="1"/>
      <protection locked="0"/>
    </xf>
    <xf numFmtId="0" fontId="26" fillId="0" borderId="1" xfId="1" applyFont="1" applyBorder="1" applyAlignment="1" applyProtection="1">
      <alignment horizontal="left" vertical="center" wrapText="1"/>
      <protection locked="0"/>
    </xf>
    <xf numFmtId="0" fontId="1" fillId="0" borderId="1" xfId="1" applyBorder="1" applyAlignment="1" applyProtection="1">
      <alignment horizontal="center" vertical="center" wrapText="1"/>
      <protection locked="0"/>
    </xf>
    <xf numFmtId="0" fontId="1" fillId="8" borderId="0" xfId="1" applyFill="1" applyAlignment="1" applyProtection="1">
      <alignment vertical="center" wrapText="1"/>
      <protection locked="0"/>
    </xf>
    <xf numFmtId="0" fontId="24" fillId="0" borderId="1" xfId="1" applyFont="1" applyBorder="1" applyAlignment="1" applyProtection="1">
      <alignment horizontal="left" vertical="center" wrapText="1"/>
      <protection locked="0"/>
    </xf>
    <xf numFmtId="0" fontId="3" fillId="7" borderId="1" xfId="1" applyFont="1" applyFill="1" applyBorder="1" applyAlignment="1" applyProtection="1">
      <alignment horizontal="centerContinuous" vertical="center"/>
      <protection locked="0"/>
    </xf>
    <xf numFmtId="0" fontId="2" fillId="7" borderId="1" xfId="1" applyFont="1" applyFill="1" applyBorder="1" applyAlignment="1" applyProtection="1">
      <alignment horizontal="centerContinuous" vertical="center"/>
      <protection locked="0"/>
    </xf>
    <xf numFmtId="0" fontId="3" fillId="7" borderId="1" xfId="1" applyFont="1" applyFill="1" applyBorder="1" applyAlignment="1" applyProtection="1">
      <alignment horizontal="left" vertical="center"/>
      <protection locked="0"/>
    </xf>
    <xf numFmtId="0" fontId="2" fillId="7" borderId="1" xfId="1" applyFont="1" applyFill="1" applyBorder="1" applyAlignment="1" applyProtection="1">
      <alignment horizontal="left" vertical="center"/>
      <protection locked="0"/>
    </xf>
    <xf numFmtId="166" fontId="0" fillId="0" borderId="0" xfId="3" applyNumberFormat="1" applyFont="1" applyAlignment="1">
      <alignment horizontal="center"/>
    </xf>
    <xf numFmtId="1" fontId="1" fillId="0" borderId="0" xfId="1" applyNumberFormat="1" applyAlignment="1">
      <alignment horizontal="center"/>
    </xf>
    <xf numFmtId="1" fontId="7" fillId="0" borderId="0" xfId="1" applyNumberFormat="1" applyFont="1" applyAlignment="1">
      <alignment horizontal="center"/>
    </xf>
    <xf numFmtId="1" fontId="27" fillId="9" borderId="0" xfId="1" applyNumberFormat="1" applyFont="1" applyFill="1" applyAlignment="1">
      <alignment horizontal="center"/>
    </xf>
    <xf numFmtId="0" fontId="27" fillId="9" borderId="0" xfId="1" applyFont="1" applyFill="1"/>
    <xf numFmtId="0" fontId="1" fillId="0" borderId="0" xfId="1" applyAlignment="1">
      <alignment horizontal="left"/>
    </xf>
    <xf numFmtId="0" fontId="1" fillId="6" borderId="7" xfId="1" applyFill="1" applyBorder="1" applyAlignment="1">
      <alignment horizontal="left"/>
    </xf>
    <xf numFmtId="166" fontId="0" fillId="6" borderId="7" xfId="3" applyNumberFormat="1" applyFont="1" applyFill="1" applyBorder="1" applyAlignment="1">
      <alignment horizontal="center"/>
    </xf>
    <xf numFmtId="1" fontId="1" fillId="6" borderId="7" xfId="1" applyNumberFormat="1" applyFill="1" applyBorder="1" applyAlignment="1">
      <alignment horizontal="center"/>
    </xf>
    <xf numFmtId="0" fontId="7" fillId="6" borderId="7" xfId="1" applyFont="1" applyFill="1" applyBorder="1" applyAlignment="1">
      <alignment horizontal="left"/>
    </xf>
    <xf numFmtId="0" fontId="7" fillId="6" borderId="7" xfId="1" applyFont="1" applyFill="1" applyBorder="1" applyAlignment="1">
      <alignment horizontal="left" vertical="center"/>
    </xf>
    <xf numFmtId="0" fontId="1" fillId="4" borderId="8" xfId="1" applyFill="1" applyBorder="1" applyAlignment="1">
      <alignment horizontal="left"/>
    </xf>
    <xf numFmtId="166" fontId="0" fillId="4" borderId="8" xfId="3" applyNumberFormat="1" applyFont="1" applyFill="1" applyBorder="1" applyAlignment="1">
      <alignment horizontal="center"/>
    </xf>
    <xf numFmtId="1" fontId="1" fillId="4" borderId="7" xfId="1" applyNumberFormat="1" applyFill="1" applyBorder="1" applyAlignment="1">
      <alignment horizontal="center"/>
    </xf>
    <xf numFmtId="166" fontId="0" fillId="4" borderId="7" xfId="3" applyNumberFormat="1" applyFont="1" applyFill="1" applyBorder="1" applyAlignment="1">
      <alignment horizontal="center"/>
    </xf>
    <xf numFmtId="0" fontId="6" fillId="4" borderId="7" xfId="1" applyFont="1" applyFill="1" applyBorder="1" applyAlignment="1">
      <alignment horizontal="left"/>
    </xf>
    <xf numFmtId="0" fontId="7" fillId="4" borderId="7" xfId="1" applyFont="1" applyFill="1" applyBorder="1" applyAlignment="1">
      <alignment horizontal="left" vertical="center"/>
    </xf>
    <xf numFmtId="0" fontId="7" fillId="4" borderId="6" xfId="1" applyFont="1" applyFill="1" applyBorder="1" applyAlignment="1">
      <alignment horizontal="left"/>
    </xf>
    <xf numFmtId="0" fontId="1" fillId="4" borderId="5" xfId="1" applyFill="1" applyBorder="1" applyAlignment="1">
      <alignment horizontal="left"/>
    </xf>
    <xf numFmtId="166" fontId="0" fillId="4" borderId="5" xfId="3" applyNumberFormat="1" applyFont="1" applyFill="1" applyBorder="1" applyAlignment="1">
      <alignment horizontal="center"/>
    </xf>
    <xf numFmtId="1" fontId="1" fillId="4" borderId="1" xfId="1" applyNumberFormat="1" applyFill="1" applyBorder="1" applyAlignment="1">
      <alignment horizontal="center"/>
    </xf>
    <xf numFmtId="166" fontId="0" fillId="4" borderId="1" xfId="3" applyNumberFormat="1" applyFont="1" applyFill="1" applyBorder="1" applyAlignment="1">
      <alignment horizontal="center"/>
    </xf>
    <xf numFmtId="0" fontId="6" fillId="4" borderId="1" xfId="1" applyFont="1" applyFill="1" applyBorder="1" applyAlignment="1">
      <alignment horizontal="left"/>
    </xf>
    <xf numFmtId="0" fontId="7" fillId="4" borderId="1" xfId="1" applyFont="1" applyFill="1" applyBorder="1" applyAlignment="1">
      <alignment horizontal="left" vertical="center"/>
    </xf>
    <xf numFmtId="0" fontId="7" fillId="4" borderId="4" xfId="1" applyFont="1" applyFill="1" applyBorder="1" applyAlignment="1">
      <alignment horizontal="left"/>
    </xf>
    <xf numFmtId="0" fontId="7" fillId="4" borderId="1" xfId="1" applyFont="1" applyFill="1" applyBorder="1" applyAlignment="1">
      <alignment horizontal="left"/>
    </xf>
    <xf numFmtId="0" fontId="6" fillId="4" borderId="1" xfId="1" applyFont="1" applyFill="1" applyBorder="1" applyAlignment="1">
      <alignment horizontal="left" vertical="center"/>
    </xf>
    <xf numFmtId="0" fontId="1" fillId="3" borderId="5" xfId="1" applyFill="1" applyBorder="1" applyAlignment="1">
      <alignment horizontal="left"/>
    </xf>
    <xf numFmtId="166" fontId="0" fillId="3" borderId="5" xfId="3" applyNumberFormat="1" applyFont="1" applyFill="1" applyBorder="1" applyAlignment="1">
      <alignment horizontal="center"/>
    </xf>
    <xf numFmtId="1" fontId="1" fillId="3" borderId="1" xfId="1" applyNumberFormat="1" applyFill="1" applyBorder="1" applyAlignment="1">
      <alignment horizontal="center"/>
    </xf>
    <xf numFmtId="166" fontId="0" fillId="3" borderId="1" xfId="3" applyNumberFormat="1" applyFont="1" applyFill="1" applyBorder="1" applyAlignment="1">
      <alignment horizontal="center"/>
    </xf>
    <xf numFmtId="0" fontId="6" fillId="3" borderId="1" xfId="1" applyFont="1" applyFill="1" applyBorder="1" applyAlignment="1">
      <alignment horizontal="left"/>
    </xf>
    <xf numFmtId="0" fontId="1" fillId="3" borderId="1" xfId="1" applyFill="1" applyBorder="1" applyAlignment="1">
      <alignment horizontal="left" vertical="center"/>
    </xf>
    <xf numFmtId="0" fontId="7" fillId="3" borderId="4" xfId="1" applyFont="1" applyFill="1" applyBorder="1" applyAlignment="1">
      <alignment horizontal="left"/>
    </xf>
    <xf numFmtId="0" fontId="6" fillId="4" borderId="4" xfId="1" applyFont="1" applyFill="1" applyBorder="1" applyAlignment="1">
      <alignment horizontal="left"/>
    </xf>
    <xf numFmtId="0" fontId="7" fillId="3" borderId="1" xfId="1" applyFont="1" applyFill="1" applyBorder="1" applyAlignment="1">
      <alignment horizontal="left"/>
    </xf>
    <xf numFmtId="0" fontId="1" fillId="3" borderId="4" xfId="1" applyFill="1" applyBorder="1" applyAlignment="1">
      <alignment horizontal="left"/>
    </xf>
    <xf numFmtId="0" fontId="6" fillId="3" borderId="1" xfId="1" applyFont="1" applyFill="1" applyBorder="1" applyAlignment="1">
      <alignment horizontal="left" vertical="center"/>
    </xf>
    <xf numFmtId="0" fontId="1" fillId="5" borderId="5" xfId="1" applyFill="1" applyBorder="1" applyAlignment="1">
      <alignment horizontal="left"/>
    </xf>
    <xf numFmtId="166" fontId="0" fillId="5" borderId="5" xfId="3" applyNumberFormat="1" applyFont="1" applyFill="1" applyBorder="1" applyAlignment="1">
      <alignment horizontal="center"/>
    </xf>
    <xf numFmtId="1" fontId="1" fillId="5" borderId="1" xfId="1" applyNumberFormat="1" applyFill="1" applyBorder="1" applyAlignment="1">
      <alignment horizontal="center"/>
    </xf>
    <xf numFmtId="166" fontId="0" fillId="5" borderId="1" xfId="3" applyNumberFormat="1" applyFont="1" applyFill="1" applyBorder="1" applyAlignment="1">
      <alignment horizontal="center"/>
    </xf>
    <xf numFmtId="0" fontId="6" fillId="5" borderId="1" xfId="1" applyFont="1" applyFill="1" applyBorder="1" applyAlignment="1">
      <alignment horizontal="left"/>
    </xf>
    <xf numFmtId="0" fontId="1" fillId="5" borderId="1" xfId="1" applyFill="1" applyBorder="1" applyAlignment="1">
      <alignment horizontal="left" vertical="center"/>
    </xf>
    <xf numFmtId="0" fontId="1" fillId="5" borderId="4" xfId="1" applyFill="1" applyBorder="1" applyAlignment="1">
      <alignment horizontal="left"/>
    </xf>
    <xf numFmtId="0" fontId="1" fillId="5" borderId="1" xfId="1" applyFill="1" applyBorder="1" applyAlignment="1">
      <alignment horizontal="left"/>
    </xf>
    <xf numFmtId="0" fontId="1" fillId="4" borderId="1" xfId="1" applyFill="1" applyBorder="1" applyAlignment="1">
      <alignment horizontal="left" vertical="center"/>
    </xf>
    <xf numFmtId="166" fontId="5" fillId="2" borderId="3" xfId="3" applyNumberFormat="1" applyFont="1" applyFill="1" applyBorder="1" applyAlignment="1" applyProtection="1">
      <alignment horizontal="center"/>
      <protection locked="0"/>
    </xf>
    <xf numFmtId="166" fontId="5" fillId="2" borderId="3" xfId="3" applyNumberFormat="1" applyFont="1" applyFill="1" applyBorder="1" applyAlignment="1">
      <alignment horizontal="center"/>
    </xf>
    <xf numFmtId="1" fontId="5" fillId="2" borderId="3" xfId="1" applyNumberFormat="1" applyFont="1" applyFill="1" applyBorder="1" applyAlignment="1">
      <alignment horizontal="center"/>
    </xf>
    <xf numFmtId="166" fontId="5" fillId="2" borderId="1" xfId="3" applyNumberFormat="1" applyFont="1" applyFill="1" applyBorder="1" applyAlignment="1" applyProtection="1">
      <alignment horizontal="center"/>
      <protection locked="0"/>
    </xf>
    <xf numFmtId="166" fontId="5" fillId="2" borderId="1" xfId="3" applyNumberFormat="1" applyFont="1" applyFill="1" applyBorder="1" applyAlignment="1">
      <alignment horizontal="center"/>
    </xf>
    <xf numFmtId="1" fontId="5" fillId="2" borderId="1" xfId="1" applyNumberFormat="1" applyFont="1" applyFill="1" applyBorder="1" applyAlignment="1">
      <alignment horizontal="center"/>
    </xf>
    <xf numFmtId="166" fontId="5" fillId="2" borderId="1" xfId="3" applyNumberFormat="1" applyFont="1" applyFill="1" applyBorder="1" applyAlignment="1">
      <alignment horizontal="center" vertical="center"/>
    </xf>
    <xf numFmtId="1" fontId="5" fillId="2" borderId="1" xfId="1" applyNumberFormat="1" applyFont="1" applyFill="1" applyBorder="1" applyAlignment="1">
      <alignment horizontal="center" vertical="center"/>
    </xf>
    <xf numFmtId="166" fontId="4" fillId="2" borderId="1" xfId="3" applyNumberFormat="1" applyFont="1" applyFill="1" applyBorder="1" applyAlignment="1">
      <alignment horizontal="center"/>
    </xf>
    <xf numFmtId="1" fontId="4" fillId="2" borderId="1" xfId="1" applyNumberFormat="1" applyFont="1" applyFill="1" applyBorder="1" applyAlignment="1">
      <alignment horizontal="center"/>
    </xf>
    <xf numFmtId="166" fontId="0" fillId="0" borderId="0" xfId="3" applyNumberFormat="1" applyFont="1" applyFill="1" applyAlignment="1">
      <alignment horizontal="center"/>
    </xf>
    <xf numFmtId="166" fontId="0" fillId="0" borderId="1" xfId="3" applyNumberFormat="1" applyFont="1" applyFill="1" applyBorder="1" applyAlignment="1">
      <alignment horizontal="center"/>
    </xf>
    <xf numFmtId="1" fontId="1" fillId="0" borderId="1" xfId="1" applyNumberFormat="1" applyBorder="1" applyAlignment="1">
      <alignment horizontal="center"/>
    </xf>
    <xf numFmtId="0" fontId="1" fillId="0" borderId="0" xfId="1" applyAlignment="1">
      <alignment horizontal="left" vertical="center"/>
    </xf>
    <xf numFmtId="0" fontId="1" fillId="4" borderId="8" xfId="1" applyFill="1" applyBorder="1" applyAlignment="1">
      <alignment horizontal="left" vertical="center"/>
    </xf>
    <xf numFmtId="166" fontId="0" fillId="4" borderId="8" xfId="3" applyNumberFormat="1" applyFont="1" applyFill="1" applyBorder="1" applyAlignment="1">
      <alignment horizontal="center" vertical="center"/>
    </xf>
    <xf numFmtId="1" fontId="1" fillId="4" borderId="8" xfId="1" applyNumberFormat="1" applyFill="1" applyBorder="1" applyAlignment="1">
      <alignment horizontal="center" vertical="center"/>
    </xf>
    <xf numFmtId="166" fontId="0" fillId="4" borderId="7" xfId="3" applyNumberFormat="1" applyFont="1" applyFill="1" applyBorder="1" applyAlignment="1">
      <alignment horizontal="center" vertical="center"/>
    </xf>
    <xf numFmtId="1" fontId="1" fillId="4" borderId="7" xfId="1" applyNumberFormat="1" applyFill="1" applyBorder="1" applyAlignment="1">
      <alignment horizontal="center" vertical="center"/>
    </xf>
    <xf numFmtId="0" fontId="6" fillId="4" borderId="7" xfId="1" applyFont="1" applyFill="1" applyBorder="1" applyAlignment="1">
      <alignment horizontal="left" vertical="center"/>
    </xf>
    <xf numFmtId="0" fontId="7" fillId="4" borderId="6" xfId="1" applyFont="1" applyFill="1" applyBorder="1" applyAlignment="1">
      <alignment horizontal="left" vertical="center"/>
    </xf>
    <xf numFmtId="166" fontId="0" fillId="3" borderId="1" xfId="3" applyNumberFormat="1" applyFont="1" applyFill="1" applyBorder="1" applyAlignment="1">
      <alignment horizontal="center" vertical="center"/>
    </xf>
    <xf numFmtId="1" fontId="1" fillId="3" borderId="1" xfId="1" applyNumberFormat="1" applyFill="1" applyBorder="1" applyAlignment="1">
      <alignment horizontal="center" vertical="center"/>
    </xf>
    <xf numFmtId="166" fontId="0" fillId="3" borderId="5" xfId="3" applyNumberFormat="1" applyFont="1" applyFill="1" applyBorder="1" applyAlignment="1">
      <alignment horizontal="center" vertical="center"/>
    </xf>
    <xf numFmtId="0" fontId="7" fillId="3" borderId="4" xfId="1" applyFont="1" applyFill="1" applyBorder="1" applyAlignment="1">
      <alignment horizontal="left" vertical="center"/>
    </xf>
    <xf numFmtId="0" fontId="7" fillId="3" borderId="1" xfId="1" applyFont="1" applyFill="1" applyBorder="1" applyAlignment="1">
      <alignment horizontal="left" vertical="center"/>
    </xf>
    <xf numFmtId="0" fontId="6" fillId="3" borderId="4" xfId="1" applyFont="1" applyFill="1" applyBorder="1" applyAlignment="1">
      <alignment horizontal="left" vertical="center"/>
    </xf>
    <xf numFmtId="0" fontId="1" fillId="3" borderId="3" xfId="1" applyFill="1" applyBorder="1" applyAlignment="1">
      <alignment horizontal="left" vertical="center"/>
    </xf>
    <xf numFmtId="166" fontId="0" fillId="3" borderId="3" xfId="3" applyNumberFormat="1" applyFont="1" applyFill="1" applyBorder="1" applyAlignment="1">
      <alignment horizontal="center" vertical="center"/>
    </xf>
    <xf numFmtId="1" fontId="1" fillId="3" borderId="3" xfId="1" applyNumberFormat="1" applyFill="1" applyBorder="1" applyAlignment="1">
      <alignment horizontal="center" vertical="center"/>
    </xf>
    <xf numFmtId="0" fontId="1" fillId="9" borderId="0" xfId="1" applyFill="1"/>
    <xf numFmtId="166" fontId="0" fillId="9" borderId="0" xfId="3" applyNumberFormat="1" applyFont="1" applyFill="1" applyAlignment="1">
      <alignment horizontal="center"/>
    </xf>
    <xf numFmtId="1" fontId="1" fillId="9" borderId="0" xfId="1" applyNumberFormat="1" applyFill="1" applyAlignment="1">
      <alignment horizontal="center"/>
    </xf>
    <xf numFmtId="1" fontId="27" fillId="9" borderId="0" xfId="1" applyNumberFormat="1" applyFont="1" applyFill="1" applyAlignment="1">
      <alignment horizontal="left"/>
    </xf>
    <xf numFmtId="166" fontId="0" fillId="6" borderId="8" xfId="3" applyNumberFormat="1" applyFont="1" applyFill="1" applyBorder="1" applyAlignment="1">
      <alignment horizontal="center"/>
    </xf>
    <xf numFmtId="1" fontId="27" fillId="3" borderId="1" xfId="1" applyNumberFormat="1" applyFont="1" applyFill="1" applyBorder="1" applyAlignment="1">
      <alignment horizontal="center"/>
    </xf>
    <xf numFmtId="1" fontId="27" fillId="4" borderId="1" xfId="1" applyNumberFormat="1" applyFont="1" applyFill="1" applyBorder="1" applyAlignment="1">
      <alignment horizontal="center"/>
    </xf>
    <xf numFmtId="166" fontId="5" fillId="2" borderId="9" xfId="3" applyNumberFormat="1" applyFont="1" applyFill="1" applyBorder="1" applyAlignment="1" applyProtection="1">
      <alignment horizontal="center"/>
      <protection locked="0"/>
    </xf>
    <xf numFmtId="0" fontId="1" fillId="6" borderId="1" xfId="1" applyFill="1" applyBorder="1" applyAlignment="1">
      <alignment horizontal="center"/>
    </xf>
    <xf numFmtId="0" fontId="1" fillId="4" borderId="1" xfId="1" applyFill="1" applyBorder="1" applyAlignment="1">
      <alignment horizontal="center"/>
    </xf>
    <xf numFmtId="0" fontId="1" fillId="3" borderId="0" xfId="1" applyFill="1" applyAlignment="1">
      <alignment horizontal="center"/>
    </xf>
    <xf numFmtId="0" fontId="26" fillId="4" borderId="4" xfId="1" applyFont="1" applyFill="1" applyBorder="1"/>
    <xf numFmtId="0" fontId="26" fillId="3" borderId="4" xfId="1" applyFont="1" applyFill="1" applyBorder="1"/>
    <xf numFmtId="0" fontId="20" fillId="3" borderId="3" xfId="1" applyFont="1" applyFill="1" applyBorder="1"/>
    <xf numFmtId="0" fontId="26" fillId="3" borderId="2" xfId="1" applyFont="1" applyFill="1" applyBorder="1"/>
    <xf numFmtId="0" fontId="29" fillId="2" borderId="3" xfId="1" applyFont="1" applyFill="1" applyBorder="1" applyAlignment="1">
      <alignment horizontal="center"/>
    </xf>
    <xf numFmtId="0" fontId="1" fillId="6" borderId="0" xfId="1" applyFill="1" applyAlignment="1">
      <alignment horizontal="center"/>
    </xf>
    <xf numFmtId="0" fontId="1" fillId="4" borderId="0" xfId="1" applyFill="1" applyAlignment="1">
      <alignment horizontal="center"/>
    </xf>
    <xf numFmtId="0" fontId="1" fillId="6" borderId="0" xfId="1" applyFill="1"/>
    <xf numFmtId="0" fontId="1" fillId="4" borderId="0" xfId="1" applyFill="1"/>
    <xf numFmtId="0" fontId="1" fillId="3" borderId="0" xfId="1" applyFill="1"/>
    <xf numFmtId="0" fontId="1" fillId="5" borderId="0" xfId="1" applyFill="1"/>
    <xf numFmtId="0" fontId="30" fillId="5" borderId="0" xfId="1" applyFont="1" applyFill="1"/>
    <xf numFmtId="17" fontId="1" fillId="5" borderId="1" xfId="1" applyNumberFormat="1" applyFill="1" applyBorder="1"/>
    <xf numFmtId="16" fontId="1" fillId="5" borderId="1" xfId="1" applyNumberFormat="1" applyFill="1" applyBorder="1"/>
    <xf numFmtId="49" fontId="1" fillId="11" borderId="1" xfId="1" applyNumberFormat="1" applyFill="1" applyBorder="1"/>
    <xf numFmtId="0" fontId="1" fillId="11" borderId="0" xfId="1" applyFill="1"/>
    <xf numFmtId="3" fontId="1" fillId="0" borderId="0" xfId="1" applyNumberFormat="1"/>
    <xf numFmtId="0" fontId="1" fillId="0" borderId="1" xfId="1" applyBorder="1" applyAlignment="1" applyProtection="1">
      <alignment vertical="top" wrapText="1"/>
      <protection locked="0"/>
    </xf>
    <xf numFmtId="0" fontId="1" fillId="0" borderId="3" xfId="1" applyBorder="1"/>
    <xf numFmtId="0" fontId="6" fillId="0" borderId="3" xfId="1" applyFont="1" applyBorder="1"/>
    <xf numFmtId="0" fontId="7" fillId="0" borderId="3" xfId="1" applyFont="1" applyBorder="1" applyAlignment="1">
      <alignment vertical="center"/>
    </xf>
    <xf numFmtId="0" fontId="7" fillId="0" borderId="3" xfId="1" applyFont="1" applyBorder="1"/>
    <xf numFmtId="0" fontId="1" fillId="4" borderId="12" xfId="1" applyFill="1" applyBorder="1"/>
    <xf numFmtId="0" fontId="1" fillId="4" borderId="13" xfId="1" applyFill="1" applyBorder="1"/>
    <xf numFmtId="0" fontId="6" fillId="4" borderId="12" xfId="1" applyFont="1" applyFill="1" applyBorder="1"/>
    <xf numFmtId="0" fontId="7" fillId="4" borderId="12" xfId="1" applyFont="1" applyFill="1" applyBorder="1" applyAlignment="1">
      <alignment vertical="center"/>
    </xf>
    <xf numFmtId="0" fontId="7" fillId="4" borderId="14" xfId="1" applyFont="1" applyFill="1" applyBorder="1"/>
    <xf numFmtId="2" fontId="1" fillId="3" borderId="1" xfId="1" applyNumberFormat="1" applyFill="1" applyBorder="1"/>
    <xf numFmtId="0" fontId="2" fillId="0" borderId="0" xfId="0" applyFont="1" applyAlignment="1">
      <alignment horizontal="left"/>
    </xf>
    <xf numFmtId="0" fontId="3" fillId="2" borderId="1" xfId="0" applyFont="1" applyFill="1" applyBorder="1" applyAlignment="1">
      <alignment horizontal="left" vertical="center"/>
    </xf>
    <xf numFmtId="0" fontId="5" fillId="2" borderId="3" xfId="0" applyFont="1" applyFill="1" applyBorder="1" applyAlignment="1">
      <alignment horizontal="center"/>
    </xf>
    <xf numFmtId="0" fontId="5" fillId="2" borderId="2" xfId="0" applyFont="1" applyFill="1" applyBorder="1"/>
    <xf numFmtId="0" fontId="5" fillId="2" borderId="3" xfId="0" applyFont="1" applyFill="1" applyBorder="1"/>
    <xf numFmtId="0" fontId="5" fillId="2" borderId="3" xfId="0" applyFont="1" applyFill="1" applyBorder="1" applyAlignment="1" applyProtection="1">
      <alignment horizontal="left"/>
      <protection locked="0"/>
    </xf>
    <xf numFmtId="0" fontId="5" fillId="2" borderId="9" xfId="0" applyFont="1" applyFill="1" applyBorder="1" applyAlignment="1" applyProtection="1">
      <alignment horizontal="left"/>
      <protection locked="0"/>
    </xf>
    <xf numFmtId="0" fontId="6" fillId="4" borderId="1" xfId="0" applyFont="1" applyFill="1" applyBorder="1"/>
    <xf numFmtId="0" fontId="7" fillId="4" borderId="1" xfId="0" applyFont="1" applyFill="1" applyBorder="1"/>
    <xf numFmtId="0" fontId="0" fillId="4" borderId="1" xfId="0" applyFill="1" applyBorder="1"/>
    <xf numFmtId="166" fontId="0" fillId="4" borderId="1" xfId="6" applyNumberFormat="1" applyFont="1" applyFill="1" applyBorder="1"/>
    <xf numFmtId="166" fontId="0" fillId="4" borderId="5" xfId="6" applyNumberFormat="1" applyFont="1" applyFill="1" applyBorder="1"/>
    <xf numFmtId="0" fontId="6" fillId="4" borderId="4" xfId="0" applyFont="1" applyFill="1" applyBorder="1"/>
    <xf numFmtId="0" fontId="7" fillId="6" borderId="1" xfId="0" applyFont="1" applyFill="1" applyBorder="1"/>
    <xf numFmtId="0" fontId="7" fillId="6" borderId="6" xfId="0" applyFont="1" applyFill="1" applyBorder="1"/>
    <xf numFmtId="0" fontId="0" fillId="6" borderId="7" xfId="0" applyFill="1" applyBorder="1"/>
    <xf numFmtId="166" fontId="0" fillId="6" borderId="7" xfId="6" applyNumberFormat="1" applyFont="1" applyFill="1" applyBorder="1"/>
    <xf numFmtId="166" fontId="0" fillId="6" borderId="8" xfId="6" applyNumberFormat="1" applyFont="1" applyFill="1" applyBorder="1"/>
    <xf numFmtId="0" fontId="0" fillId="3" borderId="1" xfId="0" applyFill="1" applyBorder="1"/>
    <xf numFmtId="0" fontId="6" fillId="3" borderId="1" xfId="0" applyFont="1" applyFill="1" applyBorder="1"/>
    <xf numFmtId="166" fontId="0" fillId="3" borderId="1" xfId="6" applyNumberFormat="1" applyFont="1" applyFill="1" applyBorder="1"/>
    <xf numFmtId="166" fontId="0" fillId="3" borderId="5" xfId="6" applyNumberFormat="1" applyFont="1" applyFill="1" applyBorder="1"/>
    <xf numFmtId="0" fontId="7" fillId="6" borderId="7" xfId="0" applyFont="1" applyFill="1" applyBorder="1"/>
    <xf numFmtId="0" fontId="8" fillId="0" borderId="0" xfId="0" applyFont="1"/>
    <xf numFmtId="0" fontId="9" fillId="0" borderId="0" xfId="0" applyFont="1"/>
    <xf numFmtId="0" fontId="10" fillId="0" borderId="0" xfId="0" applyFont="1"/>
    <xf numFmtId="0" fontId="9" fillId="6" borderId="0" xfId="0" applyFont="1" applyFill="1"/>
    <xf numFmtId="0" fontId="11" fillId="0" borderId="0" xfId="0" applyFont="1"/>
    <xf numFmtId="0" fontId="9" fillId="4" borderId="0" xfId="0" applyFont="1" applyFill="1"/>
    <xf numFmtId="0" fontId="9" fillId="3" borderId="0" xfId="0" applyFont="1" applyFill="1"/>
    <xf numFmtId="0" fontId="0" fillId="0" borderId="0" xfId="0" applyAlignment="1">
      <alignment horizontal="center"/>
    </xf>
    <xf numFmtId="165" fontId="0" fillId="0" borderId="0" xfId="5" applyNumberFormat="1" applyFont="1"/>
    <xf numFmtId="166" fontId="0" fillId="0" borderId="0" xfId="6" applyNumberFormat="1" applyFont="1"/>
    <xf numFmtId="0" fontId="0" fillId="0" borderId="1" xfId="0" applyBorder="1"/>
    <xf numFmtId="165" fontId="0" fillId="0" borderId="1" xfId="5" applyNumberFormat="1" applyFont="1" applyBorder="1"/>
    <xf numFmtId="166" fontId="0" fillId="0" borderId="1" xfId="6" applyNumberFormat="1" applyFont="1" applyBorder="1"/>
    <xf numFmtId="165" fontId="6" fillId="0" borderId="1" xfId="5" applyNumberFormat="1" applyFont="1" applyBorder="1" applyAlignment="1">
      <alignment horizontal="centerContinuous"/>
    </xf>
    <xf numFmtId="166" fontId="6" fillId="0" borderId="1" xfId="6" applyNumberFormat="1" applyFont="1" applyBorder="1" applyAlignment="1">
      <alignment horizontal="centerContinuous"/>
    </xf>
    <xf numFmtId="0" fontId="6" fillId="0" borderId="1" xfId="0" applyFont="1" applyBorder="1"/>
    <xf numFmtId="165" fontId="6" fillId="0" borderId="1" xfId="5" applyNumberFormat="1" applyFont="1" applyBorder="1" applyAlignment="1">
      <alignment horizontal="center"/>
    </xf>
    <xf numFmtId="165" fontId="6" fillId="2" borderId="1" xfId="5" applyNumberFormat="1" applyFont="1" applyFill="1" applyBorder="1" applyAlignment="1">
      <alignment horizontal="center" vertical="center"/>
    </xf>
    <xf numFmtId="166" fontId="6" fillId="2" borderId="1" xfId="6" applyNumberFormat="1" applyFont="1" applyFill="1" applyBorder="1" applyAlignment="1">
      <alignment horizontal="center" vertical="center"/>
    </xf>
    <xf numFmtId="166" fontId="6" fillId="0" borderId="1" xfId="6" applyNumberFormat="1" applyFont="1" applyBorder="1" applyAlignment="1">
      <alignment horizontal="center"/>
    </xf>
    <xf numFmtId="166" fontId="6" fillId="0" borderId="1" xfId="6" applyNumberFormat="1" applyFont="1" applyBorder="1" applyAlignment="1" applyProtection="1">
      <alignment horizontal="left"/>
      <protection locked="0"/>
    </xf>
    <xf numFmtId="0" fontId="0" fillId="10" borderId="1" xfId="0" applyFill="1" applyBorder="1"/>
    <xf numFmtId="165" fontId="0" fillId="10" borderId="1" xfId="5" applyNumberFormat="1" applyFont="1" applyFill="1" applyBorder="1"/>
    <xf numFmtId="166" fontId="0" fillId="10" borderId="1" xfId="6" applyNumberFormat="1" applyFont="1" applyFill="1" applyBorder="1"/>
    <xf numFmtId="0" fontId="0" fillId="11" borderId="1" xfId="0" applyFill="1" applyBorder="1"/>
    <xf numFmtId="0" fontId="7" fillId="11" borderId="1" xfId="0" applyFont="1" applyFill="1" applyBorder="1"/>
    <xf numFmtId="0" fontId="6" fillId="11" borderId="1" xfId="0" applyFont="1" applyFill="1" applyBorder="1"/>
    <xf numFmtId="165" fontId="0" fillId="11" borderId="1" xfId="5" applyNumberFormat="1" applyFont="1" applyFill="1" applyBorder="1"/>
    <xf numFmtId="166" fontId="0" fillId="11" borderId="1" xfId="6" applyNumberFormat="1" applyFont="1" applyFill="1" applyBorder="1"/>
    <xf numFmtId="0" fontId="0" fillId="5" borderId="1" xfId="0" applyFill="1" applyBorder="1"/>
    <xf numFmtId="0" fontId="6" fillId="5" borderId="1" xfId="0" applyFont="1" applyFill="1" applyBorder="1"/>
    <xf numFmtId="0" fontId="7" fillId="5" borderId="1" xfId="0" applyFont="1" applyFill="1" applyBorder="1"/>
    <xf numFmtId="165" fontId="0" fillId="5" borderId="1" xfId="5" applyNumberFormat="1" applyFont="1" applyFill="1" applyBorder="1"/>
    <xf numFmtId="166" fontId="0" fillId="5" borderId="1" xfId="6" applyNumberFormat="1" applyFont="1" applyFill="1" applyBorder="1"/>
    <xf numFmtId="0" fontId="7" fillId="3" borderId="1" xfId="0" applyFont="1" applyFill="1" applyBorder="1"/>
    <xf numFmtId="165" fontId="0" fillId="3" borderId="1" xfId="5" applyNumberFormat="1" applyFont="1" applyFill="1" applyBorder="1"/>
    <xf numFmtId="0" fontId="0" fillId="10" borderId="1" xfId="0" applyFill="1" applyBorder="1" applyAlignment="1">
      <alignment vertical="center"/>
    </xf>
    <xf numFmtId="0" fontId="0" fillId="11" borderId="1" xfId="0" applyFill="1" applyBorder="1" applyAlignment="1">
      <alignment vertical="center"/>
    </xf>
    <xf numFmtId="0" fontId="0" fillId="5" borderId="1" xfId="0" applyFill="1" applyBorder="1" applyAlignment="1">
      <alignment vertical="center"/>
    </xf>
    <xf numFmtId="0" fontId="6" fillId="3" borderId="1" xfId="0" applyFont="1" applyFill="1" applyBorder="1" applyAlignment="1">
      <alignment vertical="center"/>
    </xf>
    <xf numFmtId="0" fontId="16" fillId="3" borderId="1" xfId="0" applyFont="1" applyFill="1" applyBorder="1"/>
    <xf numFmtId="0" fontId="0" fillId="4" borderId="1" xfId="0" applyFill="1" applyBorder="1" applyAlignment="1">
      <alignment vertical="center"/>
    </xf>
    <xf numFmtId="165" fontId="0" fillId="4" borderId="1" xfId="5" applyNumberFormat="1" applyFont="1" applyFill="1" applyBorder="1"/>
    <xf numFmtId="0" fontId="7" fillId="4" borderId="1" xfId="0" applyFont="1" applyFill="1" applyBorder="1" applyAlignment="1">
      <alignment vertical="center"/>
    </xf>
    <xf numFmtId="0" fontId="7" fillId="11" borderId="1" xfId="0" applyFont="1" applyFill="1" applyBorder="1" applyAlignment="1">
      <alignment vertical="center"/>
    </xf>
    <xf numFmtId="0" fontId="7" fillId="5" borderId="1" xfId="0" applyFont="1" applyFill="1" applyBorder="1" applyAlignment="1">
      <alignment vertical="center"/>
    </xf>
    <xf numFmtId="0" fontId="0" fillId="3" borderId="1" xfId="0" applyFill="1" applyBorder="1" applyAlignment="1">
      <alignment vertical="center"/>
    </xf>
    <xf numFmtId="0" fontId="7" fillId="3" borderId="1" xfId="0" applyFont="1" applyFill="1" applyBorder="1" applyAlignment="1">
      <alignment vertical="center"/>
    </xf>
    <xf numFmtId="0" fontId="6" fillId="4" borderId="1" xfId="0" applyFont="1" applyFill="1" applyBorder="1" applyAlignment="1">
      <alignment vertical="center"/>
    </xf>
    <xf numFmtId="0" fontId="7" fillId="6" borderId="1" xfId="0" applyFont="1" applyFill="1" applyBorder="1" applyAlignment="1">
      <alignment vertical="center"/>
    </xf>
    <xf numFmtId="0" fontId="0" fillId="6" borderId="1" xfId="0" applyFill="1" applyBorder="1"/>
    <xf numFmtId="165" fontId="0" fillId="6" borderId="1" xfId="5" applyNumberFormat="1" applyFont="1" applyFill="1" applyBorder="1"/>
    <xf numFmtId="166" fontId="0" fillId="6" borderId="1" xfId="6" applyNumberFormat="1" applyFont="1" applyFill="1" applyBorder="1"/>
    <xf numFmtId="0" fontId="6" fillId="0" borderId="0" xfId="0" applyFont="1"/>
    <xf numFmtId="0" fontId="7" fillId="0" borderId="0" xfId="0" applyFont="1"/>
    <xf numFmtId="0" fontId="9" fillId="5" borderId="0" xfId="0" applyFont="1" applyFill="1"/>
    <xf numFmtId="0" fontId="9" fillId="11" borderId="0" xfId="0" applyFont="1" applyFill="1"/>
    <xf numFmtId="0" fontId="9" fillId="10" borderId="0" xfId="0" applyFont="1" applyFill="1"/>
    <xf numFmtId="165" fontId="0" fillId="0" borderId="0" xfId="5" applyNumberFormat="1" applyFont="1" applyAlignment="1">
      <alignment horizontal="center"/>
    </xf>
    <xf numFmtId="166" fontId="0" fillId="0" borderId="0" xfId="6" applyNumberFormat="1" applyFont="1" applyAlignment="1">
      <alignment horizontal="center"/>
    </xf>
    <xf numFmtId="0" fontId="32" fillId="0" borderId="0" xfId="0" applyFont="1" applyAlignment="1">
      <alignment wrapText="1"/>
    </xf>
    <xf numFmtId="0" fontId="33" fillId="0" borderId="0" xfId="0" applyFont="1"/>
    <xf numFmtId="0" fontId="32" fillId="13" borderId="15" xfId="0" applyFont="1" applyFill="1" applyBorder="1" applyAlignment="1">
      <alignment wrapText="1"/>
    </xf>
    <xf numFmtId="0" fontId="32" fillId="8" borderId="15" xfId="0" applyFont="1" applyFill="1" applyBorder="1" applyAlignment="1">
      <alignment wrapText="1"/>
    </xf>
    <xf numFmtId="0" fontId="0" fillId="0" borderId="15" xfId="0" applyBorder="1"/>
    <xf numFmtId="10" fontId="0" fillId="0" borderId="0" xfId="0" applyNumberFormat="1"/>
    <xf numFmtId="1" fontId="0" fillId="0" borderId="0" xfId="0" applyNumberFormat="1"/>
    <xf numFmtId="0" fontId="0" fillId="4" borderId="5" xfId="0" applyFill="1" applyBorder="1"/>
    <xf numFmtId="0" fontId="0" fillId="6" borderId="8" xfId="0" applyFill="1" applyBorder="1"/>
    <xf numFmtId="0" fontId="0" fillId="3" borderId="5" xfId="0" applyFill="1" applyBorder="1"/>
    <xf numFmtId="0" fontId="33" fillId="12" borderId="15" xfId="0" applyFont="1" applyFill="1" applyBorder="1" applyAlignment="1">
      <alignment horizontal="center" wrapText="1"/>
    </xf>
    <xf numFmtId="0" fontId="33" fillId="0" borderId="15" xfId="0" applyFont="1" applyBorder="1" applyAlignment="1">
      <alignment horizontal="center" wrapText="1"/>
    </xf>
    <xf numFmtId="0" fontId="26" fillId="0" borderId="7" xfId="1" applyFont="1" applyBorder="1" applyAlignment="1" applyProtection="1">
      <alignment horizontal="center" vertical="center" wrapText="1"/>
      <protection locked="0"/>
    </xf>
    <xf numFmtId="0" fontId="26" fillId="0" borderId="11" xfId="1" applyFont="1" applyBorder="1" applyAlignment="1" applyProtection="1">
      <alignment horizontal="center" vertical="center" wrapText="1"/>
      <protection locked="0"/>
    </xf>
    <xf numFmtId="0" fontId="26" fillId="0" borderId="3" xfId="1" applyFont="1" applyBorder="1" applyAlignment="1" applyProtection="1">
      <alignment horizontal="center" vertical="center" wrapText="1"/>
      <protection locked="0"/>
    </xf>
  </cellXfs>
  <cellStyles count="7">
    <cellStyle name="Comma" xfId="5" builtinId="3"/>
    <cellStyle name="Comma 2" xfId="2" xr:uid="{8EED79A0-3B3F-4716-BD09-9775D4CD63B2}"/>
    <cellStyle name="Hyperlink" xfId="4" builtinId="8"/>
    <cellStyle name="Normal" xfId="0" builtinId="0"/>
    <cellStyle name="Normal 2" xfId="1" xr:uid="{B7077828-9D0C-4432-932F-FF7D044C8479}"/>
    <cellStyle name="Percent" xfId="6" builtinId="5"/>
    <cellStyle name="Percent 2" xfId="3" xr:uid="{B0970975-DB34-4742-9320-259E727DA32C}"/>
  </cellStyles>
  <dxfs count="1101">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right style="hair">
          <color auto="1"/>
        </right>
        <top style="hair">
          <color auto="1"/>
        </top>
        <bottom style="hair">
          <color auto="1"/>
        </bottom>
        <vertical/>
        <horizontal/>
      </border>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5" tint="0.39997558519241921"/>
        </patternFill>
      </fill>
    </dxf>
    <dxf>
      <border outline="0">
        <bottom style="hair">
          <color auto="1"/>
        </bottom>
      </border>
    </dxf>
    <dxf>
      <font>
        <b/>
        <i val="0"/>
        <strike val="0"/>
        <condense val="0"/>
        <extend val="0"/>
        <outline val="0"/>
        <shadow val="0"/>
        <u val="none"/>
        <vertAlign val="baseline"/>
        <sz val="12"/>
        <color auto="1"/>
        <name val="Arial Narrow"/>
        <scheme val="none"/>
      </font>
      <fill>
        <patternFill>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7" tint="0.59999389629810485"/>
        </patternFill>
      </fill>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fill>
        <patternFill patternType="solid">
          <fgColor indexed="64"/>
          <bgColor theme="5" tint="0.39997558519241921"/>
        </patternFill>
      </fill>
      <alignment horizontal="center" vertical="bottom" textRotation="0" wrapText="0" indent="0" justifyLastLine="0" shrinkToFit="0" readingOrder="0"/>
      <border diagonalUp="0" diagonalDown="0" outline="0">
        <left style="hair">
          <color auto="1"/>
        </left>
        <right/>
        <top style="hair">
          <color auto="1"/>
        </top>
        <bottom style="hair">
          <color auto="1"/>
        </bottom>
      </border>
    </dxf>
    <dxf>
      <fill>
        <patternFill patternType="solid">
          <fgColor indexed="64"/>
          <bgColor theme="5" tint="0.39997558519241921"/>
        </patternFill>
      </fill>
      <alignment horizontal="center"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fill>
        <patternFill patternType="solid">
          <fgColor indexed="64"/>
          <bgColor theme="5" tint="0.39997558519241921"/>
        </patternFill>
      </fill>
      <alignment horizontal="center"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fill>
        <patternFill patternType="solid">
          <fgColor indexed="64"/>
          <bgColor theme="5" tint="0.39997558519241921"/>
        </patternFill>
      </fill>
      <alignment horizontal="center"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fill>
        <patternFill patternType="solid">
          <fgColor indexed="64"/>
          <bgColor theme="5" tint="0.39997558519241921"/>
        </patternFill>
      </fill>
      <alignment horizontal="center"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fill>
        <patternFill patternType="solid">
          <fgColor indexed="64"/>
          <bgColor theme="5" tint="0.39997558519241921"/>
        </patternFill>
      </fill>
      <alignment horizontal="center"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fill>
        <patternFill patternType="solid">
          <fgColor indexed="64"/>
          <bgColor theme="5" tint="0.39997558519241921"/>
        </patternFill>
      </fill>
      <alignment horizontal="center"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font>
        <b val="0"/>
        <i val="0"/>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5" tint="0.39997558519241921"/>
        </patternFill>
      </fill>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border outline="0">
        <top style="hair">
          <color auto="1"/>
        </top>
      </border>
    </dxf>
    <dxf>
      <border outline="0">
        <left style="hair">
          <color auto="1"/>
        </left>
        <right style="hair">
          <color auto="1"/>
        </right>
        <top style="hair">
          <color auto="1"/>
        </top>
        <bottom style="hair">
          <color auto="1"/>
        </bottom>
      </border>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right style="hair">
          <color auto="1"/>
        </right>
        <top style="hair">
          <color auto="1"/>
        </top>
        <bottom style="hair">
          <color auto="1"/>
        </bottom>
        <vertical/>
        <horizontal/>
      </border>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5" tint="0.39997558519241921"/>
        </patternFill>
      </fill>
    </dxf>
    <dxf>
      <border outline="0">
        <bottom style="hair">
          <color auto="1"/>
        </bottom>
      </border>
    </dxf>
    <dxf>
      <font>
        <b/>
        <i val="0"/>
        <strike val="0"/>
        <condense val="0"/>
        <extend val="0"/>
        <outline val="0"/>
        <shadow val="0"/>
        <u val="none"/>
        <vertAlign val="baseline"/>
        <sz val="12"/>
        <color auto="1"/>
        <name val="Arial Narrow"/>
        <scheme val="none"/>
      </font>
      <fill>
        <patternFill>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7" tint="0.59999389629810485"/>
        </patternFill>
      </fill>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numFmt numFmtId="166" formatCode="0.0%"/>
      <fill>
        <patternFill patternType="solid">
          <fgColor indexed="64"/>
          <bgColor theme="5" tint="0.39997558519241921"/>
        </patternFill>
      </fill>
      <alignment horizontal="center" vertical="bottom" textRotation="0" wrapText="0" indent="0" justifyLastLine="0" shrinkToFit="0" readingOrder="0"/>
      <border diagonalUp="0" diagonalDown="0" outline="0">
        <left style="hair">
          <color auto="1"/>
        </left>
        <right/>
        <top style="hair">
          <color auto="1"/>
        </top>
        <bottom style="hair">
          <color auto="1"/>
        </bottom>
      </border>
    </dxf>
    <dxf>
      <numFmt numFmtId="166" formatCode="0.0%"/>
      <fill>
        <patternFill patternType="solid">
          <fgColor indexed="64"/>
          <bgColor theme="5" tint="0.39997558519241921"/>
        </patternFill>
      </fill>
      <alignment horizontal="center"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5" tint="0.39997558519241921"/>
        </patternFill>
      </fill>
      <alignment horizontal="center"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5" tint="0.39997558519241921"/>
        </patternFill>
      </fill>
      <alignment horizontal="center"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 formatCode="0"/>
      <fill>
        <patternFill patternType="solid">
          <fgColor indexed="64"/>
          <bgColor theme="5" tint="0.39997558519241921"/>
        </patternFill>
      </fill>
      <alignment horizontal="center"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 formatCode="0"/>
      <fill>
        <patternFill patternType="solid">
          <fgColor indexed="64"/>
          <bgColor theme="5" tint="0.39997558519241921"/>
        </patternFill>
      </fill>
      <alignment horizontal="center"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 formatCode="0"/>
      <fill>
        <patternFill patternType="solid">
          <fgColor indexed="64"/>
          <bgColor theme="5" tint="0.39997558519241921"/>
        </patternFill>
      </fill>
      <alignment horizontal="center"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font>
        <b val="0"/>
        <i val="0"/>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5" tint="0.39997558519241921"/>
        </patternFill>
      </fill>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numFmt numFmtId="166" formatCode="0.0%"/>
      <alignment horizontal="center" vertical="bottom" textRotation="0" wrapText="0" indent="0" justifyLastLine="0" shrinkToFit="0" readingOrder="0"/>
    </dxf>
    <dxf>
      <numFmt numFmtId="166" formatCode="0.0%"/>
      <alignment horizontal="center" vertical="bottom" textRotation="0" wrapText="0" indent="0" justifyLastLine="0" shrinkToFit="0" readingOrder="0"/>
    </dxf>
    <dxf>
      <numFmt numFmtId="166" formatCode="0.0%"/>
      <alignment horizontal="center" vertical="bottom" textRotation="0" wrapText="0" indent="0" justifyLastLine="0" shrinkToFit="0" readingOrder="0"/>
    </dxf>
    <dxf>
      <numFmt numFmtId="166" formatCode="0.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border outline="0">
        <top style="hair">
          <color auto="1"/>
        </top>
      </border>
    </dxf>
    <dxf>
      <border outline="0">
        <left style="hair">
          <color auto="1"/>
        </left>
        <right style="hair">
          <color auto="1"/>
        </right>
        <top style="hair">
          <color auto="1"/>
        </top>
        <bottom style="hair">
          <color auto="1"/>
        </bottom>
      </border>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fill>
        <patternFill patternType="solid">
          <fgColor indexed="64"/>
          <bgColor theme="5" tint="0.39997558519241921"/>
        </patternFill>
      </fill>
      <alignment horizontal="left" textRotation="0" wrapText="0" indent="0" justifyLastLine="0" shrinkToFit="0" readingOrder="0"/>
      <border diagonalUp="0" diagonalDown="0" outline="0">
        <left style="hair">
          <color auto="1"/>
        </left>
        <right/>
        <top style="hair">
          <color auto="1"/>
        </top>
        <bottom style="hair">
          <color auto="1"/>
        </bottom>
      </border>
    </dxf>
    <dxf>
      <fill>
        <patternFill patternType="solid">
          <fgColor indexed="64"/>
          <bgColor theme="5" tint="0.39997558519241921"/>
        </patternFill>
      </fill>
      <alignment horizontal="left" textRotation="0" wrapText="0" indent="0" justifyLastLine="0" shrinkToFit="0" readingOrder="0"/>
      <border diagonalUp="0" diagonalDown="0" outline="0">
        <left style="hair">
          <color auto="1"/>
        </left>
        <right/>
        <top style="hair">
          <color auto="1"/>
        </top>
        <bottom style="hair">
          <color auto="1"/>
        </bottom>
      </border>
    </dxf>
    <dxf>
      <fill>
        <patternFill patternType="solid">
          <fgColor indexed="64"/>
          <bgColor theme="5" tint="0.39997558519241921"/>
        </patternFill>
      </fill>
      <alignment horizontal="left" textRotation="0" wrapText="0" indent="0" justifyLastLine="0" shrinkToFit="0" readingOrder="0"/>
      <border diagonalUp="0" diagonalDown="0" outline="0">
        <left style="hair">
          <color auto="1"/>
        </left>
        <right/>
        <top style="hair">
          <color auto="1"/>
        </top>
        <bottom style="hair">
          <color auto="1"/>
        </bottom>
      </border>
    </dxf>
    <dxf>
      <fill>
        <patternFill patternType="solid">
          <fgColor indexed="64"/>
          <bgColor theme="5" tint="0.39997558519241921"/>
        </patternFill>
      </fill>
      <alignment horizontal="left" textRotation="0" wrapText="0" indent="0" justifyLastLine="0" shrinkToFit="0" readingOrder="0"/>
      <border diagonalUp="0" diagonalDown="0" outline="0">
        <left style="hair">
          <color auto="1"/>
        </left>
        <right/>
        <top style="hair">
          <color auto="1"/>
        </top>
        <bottom style="hair">
          <color auto="1"/>
        </bottom>
      </border>
    </dxf>
    <dxf>
      <fill>
        <patternFill patternType="solid">
          <fgColor indexed="64"/>
          <bgColor theme="5" tint="0.39997558519241921"/>
        </patternFill>
      </fill>
      <alignment horizontal="left" textRotation="0" wrapText="0" indent="0" justifyLastLine="0" shrinkToFit="0" readingOrder="0"/>
      <border diagonalUp="0" diagonalDown="0" outline="0">
        <left style="hair">
          <color auto="1"/>
        </left>
        <right/>
        <top style="hair">
          <color auto="1"/>
        </top>
        <bottom style="hair">
          <color auto="1"/>
        </bottom>
      </border>
    </dxf>
    <dxf>
      <fill>
        <patternFill patternType="solid">
          <fgColor indexed="64"/>
          <bgColor theme="5" tint="0.39997558519241921"/>
        </patternFill>
      </fill>
      <alignment horizontal="left" textRotation="0" wrapText="0" indent="0" justifyLastLine="0" shrinkToFit="0" readingOrder="0"/>
      <border diagonalUp="0" diagonalDown="0" outline="0">
        <left style="hair">
          <color auto="1"/>
        </left>
        <right/>
        <top style="hair">
          <color auto="1"/>
        </top>
        <bottom style="hair">
          <color auto="1"/>
        </bottom>
      </border>
    </dxf>
    <dxf>
      <numFmt numFmtId="166" formatCode="0.0%"/>
      <fill>
        <patternFill patternType="solid">
          <fgColor indexed="64"/>
          <bgColor theme="5" tint="0.39997558519241921"/>
        </patternFill>
      </fill>
      <alignment horizontal="center" textRotation="0" wrapText="0" indent="0" justifyLastLine="0" shrinkToFit="0" readingOrder="0"/>
      <border diagonalUp="0" diagonalDown="0" outline="0">
        <left style="hair">
          <color auto="1"/>
        </left>
        <right/>
        <top style="hair">
          <color auto="1"/>
        </top>
        <bottom style="hair">
          <color auto="1"/>
        </bottom>
      </border>
    </dxf>
    <dxf>
      <numFmt numFmtId="166" formatCode="0.0%"/>
      <fill>
        <patternFill patternType="solid">
          <fgColor indexed="64"/>
          <bgColor theme="5" tint="0.39997558519241921"/>
        </patternFill>
      </fill>
      <alignment horizontal="center" textRotation="0" wrapText="0" indent="0" justifyLastLine="0" shrinkToFit="0" readingOrder="0"/>
      <border diagonalUp="0" diagonalDown="0" outline="0">
        <left style="hair">
          <color auto="1"/>
        </left>
        <right/>
        <top style="hair">
          <color auto="1"/>
        </top>
        <bottom style="hair">
          <color auto="1"/>
        </bottom>
      </border>
    </dxf>
    <dxf>
      <numFmt numFmtId="166" formatCode="0.0%"/>
      <fill>
        <patternFill patternType="solid">
          <fgColor indexed="64"/>
          <bgColor theme="5" tint="0.39997558519241921"/>
        </patternFill>
      </fill>
      <alignment horizontal="center" textRotation="0" wrapText="0" indent="0" justifyLastLine="0" shrinkToFit="0" readingOrder="0"/>
      <border diagonalUp="0" diagonalDown="0" outline="0">
        <left style="hair">
          <color auto="1"/>
        </left>
        <right/>
        <top style="hair">
          <color auto="1"/>
        </top>
        <bottom style="hair">
          <color auto="1"/>
        </bottom>
      </border>
    </dxf>
    <dxf>
      <numFmt numFmtId="166" formatCode="0.0%"/>
      <fill>
        <patternFill patternType="solid">
          <fgColor indexed="64"/>
          <bgColor theme="5" tint="0.39997558519241921"/>
        </patternFill>
      </fill>
      <alignment horizontal="center" textRotation="0" wrapText="0" indent="0" justifyLastLine="0" shrinkToFit="0" readingOrder="0"/>
      <border diagonalUp="0" diagonalDown="0" outline="0">
        <left style="hair">
          <color auto="1"/>
        </left>
        <right/>
        <top style="hair">
          <color auto="1"/>
        </top>
        <bottom style="hair">
          <color auto="1"/>
        </bottom>
      </border>
    </dxf>
    <dxf>
      <numFmt numFmtId="1" formatCode="0"/>
      <fill>
        <patternFill patternType="solid">
          <fgColor indexed="64"/>
          <bgColor theme="5" tint="0.39997558519241921"/>
        </patternFill>
      </fill>
      <alignment horizontal="center" vertical="bottom" textRotation="0" wrapText="0" indent="0" justifyLastLine="0" shrinkToFit="0" readingOrder="0"/>
      <border diagonalUp="0" diagonalDown="0" outline="0">
        <left style="hair">
          <color auto="1"/>
        </left>
        <right style="hair">
          <color auto="1"/>
        </right>
        <top style="hair">
          <color auto="1"/>
        </top>
        <bottom/>
      </border>
    </dxf>
    <dxf>
      <numFmt numFmtId="1" formatCode="0"/>
      <fill>
        <patternFill patternType="solid">
          <fgColor indexed="64"/>
          <bgColor theme="5" tint="0.39997558519241921"/>
        </patternFill>
      </fill>
      <alignment horizontal="center" vertical="bottom" textRotation="0" wrapText="0" indent="0" justifyLastLine="0" shrinkToFit="0" readingOrder="0"/>
      <border diagonalUp="0" diagonalDown="0" outline="0">
        <left style="hair">
          <color auto="1"/>
        </left>
        <right style="hair">
          <color auto="1"/>
        </right>
        <top style="hair">
          <color auto="1"/>
        </top>
        <bottom/>
      </border>
    </dxf>
    <dxf>
      <numFmt numFmtId="166" formatCode="0.0%"/>
      <fill>
        <patternFill patternType="solid">
          <fgColor indexed="64"/>
          <bgColor theme="5" tint="0.39997558519241921"/>
        </patternFill>
      </fill>
      <alignment horizontal="center" textRotation="0" wrapText="0" indent="0" justifyLastLine="0" shrinkToFit="0" readingOrder="0"/>
      <border diagonalUp="0" diagonalDown="0" outline="0">
        <left style="hair">
          <color auto="1"/>
        </left>
        <right/>
        <top style="hair">
          <color auto="1"/>
        </top>
        <bottom style="hair">
          <color auto="1"/>
        </bottom>
      </border>
    </dxf>
    <dxf>
      <numFmt numFmtId="166" formatCode="0.0%"/>
      <fill>
        <patternFill patternType="solid">
          <fgColor indexed="64"/>
          <bgColor theme="5" tint="0.39997558519241921"/>
        </patternFill>
      </fill>
      <alignment horizont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5" tint="0.39997558519241921"/>
        </patternFill>
      </fill>
      <alignment horizont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5" tint="0.39997558519241921"/>
        </patternFill>
      </fill>
      <alignment horizont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 formatCode="0"/>
      <fill>
        <patternFill patternType="solid">
          <fgColor indexed="64"/>
          <bgColor theme="5" tint="0.39997558519241921"/>
        </patternFill>
      </fill>
      <alignment horizont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 formatCode="0"/>
      <fill>
        <patternFill patternType="solid">
          <fgColor indexed="64"/>
          <bgColor theme="5" tint="0.39997558519241921"/>
        </patternFill>
      </fill>
      <alignment horizont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5" tint="0.39997558519241921"/>
        </patternFill>
      </fill>
      <alignment horizont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5" tint="0.39997558519241921"/>
        </patternFill>
      </fill>
      <alignment horizont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5" tint="0.39997558519241921"/>
        </patternFill>
      </fill>
      <alignment horizont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5" tint="0.39997558519241921"/>
        </patternFill>
      </fill>
      <alignment horizont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 formatCode="0"/>
      <fill>
        <patternFill patternType="solid">
          <fgColor indexed="64"/>
          <bgColor theme="5" tint="0.39997558519241921"/>
        </patternFill>
      </fill>
      <alignment horizont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 formatCode="0"/>
      <fill>
        <patternFill patternType="solid">
          <fgColor indexed="64"/>
          <bgColor theme="5" tint="0.39997558519241921"/>
        </patternFill>
      </fill>
      <alignment horizont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5" tint="0.39997558519241921"/>
        </patternFill>
      </fill>
      <alignment horizont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5" tint="0.39997558519241921"/>
        </patternFill>
      </fill>
      <alignment horizont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5" tint="0.39997558519241921"/>
        </patternFill>
      </fill>
      <alignment horizont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5" tint="0.39997558519241921"/>
        </patternFill>
      </fill>
      <alignment horizont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 formatCode="0"/>
      <fill>
        <patternFill patternType="solid">
          <fgColor indexed="64"/>
          <bgColor theme="5" tint="0.39997558519241921"/>
        </patternFill>
      </fill>
      <alignment horizont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 formatCode="0"/>
      <fill>
        <patternFill patternType="solid">
          <fgColor indexed="64"/>
          <bgColor theme="5" tint="0.39997558519241921"/>
        </patternFill>
      </fill>
      <alignment horizont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5" tint="0.39997558519241921"/>
        </patternFill>
      </fill>
      <alignment horizontal="center" textRotation="0" wrapText="0" indent="0" justifyLastLine="0" shrinkToFit="0" readingOrder="0"/>
      <border diagonalUp="0" diagonalDown="0" outline="0">
        <left style="hair">
          <color auto="1"/>
        </left>
        <right style="hair">
          <color auto="1"/>
        </right>
        <top style="hair">
          <color auto="1"/>
        </top>
        <bottom/>
      </border>
    </dxf>
    <dxf>
      <numFmt numFmtId="1" formatCode="0"/>
      <fill>
        <patternFill patternType="solid">
          <fgColor indexed="64"/>
          <bgColor theme="5" tint="0.39997558519241921"/>
        </patternFill>
      </fill>
      <alignment horizont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 formatCode="0"/>
      <fill>
        <patternFill patternType="solid">
          <fgColor indexed="64"/>
          <bgColor theme="5" tint="0.39997558519241921"/>
        </patternFill>
      </fill>
      <alignment horizontal="center" textRotation="0" wrapText="0" indent="0" justifyLastLine="0" shrinkToFit="0" readingOrder="0"/>
      <border diagonalUp="0" diagonalDown="0" outline="0">
        <left style="hair">
          <color auto="1"/>
        </left>
        <right style="hair">
          <color auto="1"/>
        </right>
        <top style="hair">
          <color auto="1"/>
        </top>
        <bottom style="hair">
          <color auto="1"/>
        </bottom>
      </border>
    </dxf>
    <dxf>
      <alignment horizontal="left" textRotation="0" wrapText="0" indent="0" justifyLastLine="0" shrinkToFit="0" readingOrder="0"/>
    </dxf>
    <dxf>
      <alignment horizontal="left" textRotation="0" wrapText="0" indent="0" justifyLastLine="0" shrinkToFit="0" readingOrder="0"/>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left" textRotation="0" wrapText="0" indent="0" justifyLastLine="0" shrinkToFit="0" readingOrder="0"/>
      <border diagonalUp="0" diagonalDown="0" outline="0">
        <left/>
        <right style="hair">
          <color auto="1"/>
        </right>
        <top style="hair">
          <color auto="1"/>
        </top>
        <bottom style="hair">
          <color auto="1"/>
        </bottom>
      </border>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5" tint="0.39997558519241921"/>
        </patternFill>
      </fill>
      <alignment horizontal="left" textRotation="0" wrapText="0" indent="0" justifyLastLine="0" shrinkToFit="0" readingOrder="0"/>
    </dxf>
    <dxf>
      <border outline="0">
        <bottom style="hair">
          <color auto="1"/>
        </bottom>
      </border>
    </dxf>
    <dxf>
      <font>
        <b/>
        <i val="0"/>
        <strike val="0"/>
        <condense val="0"/>
        <extend val="0"/>
        <outline val="0"/>
        <shadow val="0"/>
        <u val="none"/>
        <vertAlign val="baseline"/>
        <sz val="12"/>
        <color auto="1"/>
        <name val="Arial Narrow"/>
        <scheme val="none"/>
      </font>
      <fill>
        <patternFill>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fill>
        <patternFill patternType="solid">
          <fgColor indexed="64"/>
          <bgColor theme="7" tint="0.59999389629810485"/>
        </patternFill>
      </fill>
      <alignment horizontal="lef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alignment horizontal="lef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alignment horizontal="lef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alignment horizontal="lef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alignment horizontal="lef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alignment horizontal="lef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7" tint="0.59999389629810485"/>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7" tint="0.59999389629810485"/>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7" tint="0.59999389629810485"/>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7" tint="0.59999389629810485"/>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 formatCode="0"/>
      <fill>
        <patternFill patternType="solid">
          <fgColor indexed="64"/>
          <bgColor theme="7" tint="0.59999389629810485"/>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 formatCode="0"/>
      <fill>
        <patternFill patternType="solid">
          <fgColor indexed="64"/>
          <bgColor theme="7" tint="0.59999389629810485"/>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7" tint="0.59999389629810485"/>
        </patternFill>
      </fill>
      <alignment horizontal="center" vertical="center" textRotation="0" wrapText="0" indent="0" justifyLastLine="0" shrinkToFit="0" readingOrder="0"/>
      <border diagonalUp="0" diagonalDown="0" outline="0">
        <left style="hair">
          <color auto="1"/>
        </left>
        <right/>
        <top style="hair">
          <color auto="1"/>
        </top>
        <bottom style="hair">
          <color auto="1"/>
        </bottom>
      </border>
    </dxf>
    <dxf>
      <numFmt numFmtId="166" formatCode="0.0%"/>
      <fill>
        <patternFill patternType="solid">
          <fgColor indexed="64"/>
          <bgColor theme="7" tint="0.59999389629810485"/>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7" tint="0.59999389629810485"/>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7" tint="0.59999389629810485"/>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 formatCode="0"/>
      <fill>
        <patternFill patternType="solid">
          <fgColor indexed="64"/>
          <bgColor theme="7" tint="0.59999389629810485"/>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 formatCode="0"/>
      <fill>
        <patternFill patternType="solid">
          <fgColor indexed="64"/>
          <bgColor theme="7" tint="0.59999389629810485"/>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7" tint="0.59999389629810485"/>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7" tint="0.59999389629810485"/>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7" tint="0.59999389629810485"/>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7" tint="0.59999389629810485"/>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 formatCode="0"/>
      <fill>
        <patternFill patternType="solid">
          <fgColor indexed="64"/>
          <bgColor theme="7" tint="0.59999389629810485"/>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 formatCode="0"/>
      <fill>
        <patternFill patternType="solid">
          <fgColor indexed="64"/>
          <bgColor theme="7" tint="0.59999389629810485"/>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7" tint="0.59999389629810485"/>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7" tint="0.59999389629810485"/>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7" tint="0.59999389629810485"/>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7" tint="0.59999389629810485"/>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 formatCode="0"/>
      <fill>
        <patternFill patternType="solid">
          <fgColor indexed="64"/>
          <bgColor theme="7" tint="0.59999389629810485"/>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 formatCode="0"/>
      <fill>
        <patternFill patternType="solid">
          <fgColor indexed="64"/>
          <bgColor theme="7" tint="0.59999389629810485"/>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7" tint="0.59999389629810485"/>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 formatCode="0"/>
      <fill>
        <patternFill patternType="solid">
          <fgColor indexed="64"/>
          <bgColor theme="7" tint="0.59999389629810485"/>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 formatCode="0"/>
      <fill>
        <patternFill patternType="solid">
          <fgColor indexed="64"/>
          <bgColor theme="7" tint="0.59999389629810485"/>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val="0"/>
        <i val="0"/>
        <strike val="0"/>
        <condense val="0"/>
        <extend val="0"/>
        <outline val="0"/>
        <shadow val="0"/>
        <u val="none"/>
        <vertAlign val="baseline"/>
        <sz val="12"/>
        <color theme="1"/>
        <name val="Arial Narrow"/>
        <scheme val="none"/>
      </font>
      <fill>
        <patternFill patternType="solid">
          <fgColor indexed="64"/>
          <bgColor theme="7" tint="0.59999389629810485"/>
        </patternFill>
      </fill>
      <alignment horizontal="lef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alignment horizontal="left" vertical="center" textRotation="0" wrapText="0" indent="0" justifyLastLine="0" shrinkToFit="0" readingOrder="0"/>
    </dxf>
    <dxf>
      <alignment horizontal="left" vertical="center" textRotation="0" wrapText="0" indent="0" justifyLastLine="0" shrinkToFit="0" readingOrder="0"/>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7" tint="0.59999389629810485"/>
        </patternFill>
      </fill>
      <alignment horizontal="left" vertical="center" textRotation="0" wrapText="0" indent="0" justifyLastLine="0" shrinkToFit="0" readingOrder="0"/>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numFmt numFmtId="176" formatCode="0.000"/>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numFmt numFmtId="176" formatCode="0.000"/>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numFmt numFmtId="176" formatCode="0.000"/>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numFmt numFmtId="176" formatCode="0.000"/>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numFmt numFmtId="176" formatCode="0.000"/>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numFmt numFmtId="176" formatCode="0.000"/>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numFmt numFmtId="176" formatCode="0.000"/>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numFmt numFmtId="176" formatCode="0.000"/>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numFmt numFmtId="176" formatCode="0.000"/>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numFmt numFmtId="176" formatCode="0.000"/>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numFmt numFmtId="176" formatCode="0.000"/>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numFmt numFmtId="176" formatCode="0.000"/>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numFmt numFmtId="176" formatCode="0.000"/>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numFmt numFmtId="176" formatCode="0.000"/>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numFmt numFmtId="176" formatCode="0.000"/>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numFmt numFmtId="176" formatCode="0.000"/>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numFmt numFmtId="176" formatCode="0.000"/>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numFmt numFmtId="176" formatCode="0.000"/>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numFmt numFmtId="176" formatCode="0.000"/>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numFmt numFmtId="176" formatCode="0.000"/>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numFmt numFmtId="176" formatCode="0.000"/>
      <fill>
        <patternFill patternType="solid">
          <fgColor indexed="64"/>
          <bgColor theme="5" tint="0.39997558519241921"/>
        </patternFill>
      </fill>
      <border diagonalUp="0" diagonalDown="0">
        <left style="hair">
          <color auto="1"/>
        </left>
        <right style="hair">
          <color auto="1"/>
        </right>
        <top style="hair">
          <color auto="1"/>
        </top>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right style="hair">
          <color auto="1"/>
        </right>
        <top style="hair">
          <color auto="1"/>
        </top>
        <bottom style="hair">
          <color auto="1"/>
        </bottom>
        <vertical/>
        <horizontal/>
      </border>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5" tint="0.39997558519241921"/>
        </patternFill>
      </fill>
    </dxf>
    <dxf>
      <border outline="0">
        <bottom style="hair">
          <color auto="1"/>
        </bottom>
      </border>
    </dxf>
    <dxf>
      <font>
        <b/>
        <i val="0"/>
        <strike val="0"/>
        <condense val="0"/>
        <extend val="0"/>
        <outline val="0"/>
        <shadow val="0"/>
        <u val="none"/>
        <vertAlign val="baseline"/>
        <sz val="12"/>
        <color auto="1"/>
        <name val="Arial Narrow"/>
        <scheme val="none"/>
      </font>
      <fill>
        <patternFill>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numFmt numFmtId="176" formatCode="0.000"/>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numFmt numFmtId="176" formatCode="0.000"/>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numFmt numFmtId="176" formatCode="0.000"/>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numFmt numFmtId="176" formatCode="0.000"/>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numFmt numFmtId="176" formatCode="0.000"/>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numFmt numFmtId="176" formatCode="0.000"/>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numFmt numFmtId="176" formatCode="0.000"/>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numFmt numFmtId="176" formatCode="0.000"/>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numFmt numFmtId="176" formatCode="0.000"/>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numFmt numFmtId="176" formatCode="0.000"/>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numFmt numFmtId="176" formatCode="0.000"/>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numFmt numFmtId="176" formatCode="0.000"/>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numFmt numFmtId="176" formatCode="0.000"/>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numFmt numFmtId="176" formatCode="0.000"/>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numFmt numFmtId="176" formatCode="0.000"/>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numFmt numFmtId="176" formatCode="0.000"/>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numFmt numFmtId="176" formatCode="0.000"/>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numFmt numFmtId="176" formatCode="0.000"/>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numFmt numFmtId="176" formatCode="0.000"/>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numFmt numFmtId="176" formatCode="0.000"/>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numFmt numFmtId="176" formatCode="0.000"/>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7" tint="0.59999389629810485"/>
        </patternFill>
      </fill>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5" tint="0.39997558519241921"/>
        </patternFill>
      </fill>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border outline="0">
        <top style="hair">
          <color auto="1"/>
        </top>
      </border>
    </dxf>
    <dxf>
      <border outline="0">
        <left style="hair">
          <color auto="1"/>
        </left>
        <right style="hair">
          <color auto="1"/>
        </right>
        <top style="hair">
          <color auto="1"/>
        </top>
        <bottom style="hair">
          <color auto="1"/>
        </bottom>
      </border>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right style="hair">
          <color auto="1"/>
        </right>
        <top style="hair">
          <color auto="1"/>
        </top>
        <bottom style="hair">
          <color auto="1"/>
        </bottom>
        <vertical/>
        <horizontal/>
      </border>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5" tint="0.39997558519241921"/>
        </patternFill>
      </fill>
    </dxf>
    <dxf>
      <border outline="0">
        <bottom style="hair">
          <color auto="1"/>
        </bottom>
      </border>
    </dxf>
    <dxf>
      <font>
        <b/>
        <i val="0"/>
        <strike val="0"/>
        <condense val="0"/>
        <extend val="0"/>
        <outline val="0"/>
        <shadow val="0"/>
        <u val="none"/>
        <vertAlign val="baseline"/>
        <sz val="12"/>
        <color auto="1"/>
        <name val="Arial Narrow"/>
        <scheme val="none"/>
      </font>
      <fill>
        <patternFill>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7" tint="0.59999389629810485"/>
        </patternFill>
      </fill>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numFmt numFmtId="166" formatCode="0.0%"/>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numFmt numFmtId="166" formatCode="0.0%"/>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numFmt numFmtId="0" formatCode="General"/>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5" tint="0.39997558519241921"/>
        </patternFill>
      </fill>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numFmt numFmtId="166" formatCode="0.0%"/>
    </dxf>
    <dxf>
      <numFmt numFmtId="166" formatCode="0.0%"/>
    </dxf>
    <dxf>
      <numFmt numFmtId="0" formatCode="General"/>
    </dxf>
    <dxf>
      <border outline="0">
        <top style="hair">
          <color auto="1"/>
        </top>
      </border>
    </dxf>
    <dxf>
      <border outline="0">
        <left style="hair">
          <color auto="1"/>
        </left>
        <right style="hair">
          <color auto="1"/>
        </right>
        <top style="hair">
          <color auto="1"/>
        </top>
        <bottom style="hair">
          <color auto="1"/>
        </bottom>
      </border>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numFmt numFmtId="14" formatCode="0.00%"/>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numFmt numFmtId="14" formatCode="0.00%"/>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numFmt numFmtId="0" formatCode="General"/>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numFmt numFmtId="14" formatCode="0.00%"/>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numFmt numFmtId="14" formatCode="0.00%"/>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numFmt numFmtId="0" formatCode="General"/>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numFmt numFmtId="14" formatCode="0.00%"/>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numFmt numFmtId="14" formatCode="0.00%"/>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numFmt numFmtId="0" formatCode="General"/>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numFmt numFmtId="14" formatCode="0.00%"/>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numFmt numFmtId="14" formatCode="0.00%"/>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numFmt numFmtId="0" formatCode="General"/>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right style="hair">
          <color auto="1"/>
        </right>
        <top style="hair">
          <color auto="1"/>
        </top>
        <bottom style="hair">
          <color auto="1"/>
        </bottom>
        <vertical/>
        <horizontal/>
      </border>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5" tint="0.39997558519241921"/>
        </patternFill>
      </fill>
    </dxf>
    <dxf>
      <border outline="0">
        <bottom style="hair">
          <color auto="1"/>
        </bottom>
      </border>
    </dxf>
    <dxf>
      <font>
        <b/>
        <i val="0"/>
        <strike val="0"/>
        <condense val="0"/>
        <extend val="0"/>
        <outline val="0"/>
        <shadow val="0"/>
        <u val="none"/>
        <vertAlign val="baseline"/>
        <sz val="12"/>
        <color auto="1"/>
        <name val="Arial Narrow"/>
        <scheme val="none"/>
      </font>
      <fill>
        <patternFill>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numFmt numFmtId="14" formatCode="0.00%"/>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numFmt numFmtId="14" formatCode="0.00%"/>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numFmt numFmtId="0" formatCode="General"/>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numFmt numFmtId="14" formatCode="0.00%"/>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numFmt numFmtId="14" formatCode="0.00%"/>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numFmt numFmtId="0" formatCode="General"/>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numFmt numFmtId="14" formatCode="0.00%"/>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numFmt numFmtId="14" formatCode="0.00%"/>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numFmt numFmtId="0" formatCode="General"/>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numFmt numFmtId="14" formatCode="0.00%"/>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numFmt numFmtId="14" formatCode="0.00%"/>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numFmt numFmtId="166" formatCode="0.0%"/>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7" tint="0.59999389629810485"/>
        </patternFill>
      </fill>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5" tint="0.39997558519241921"/>
        </patternFill>
      </fill>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numFmt numFmtId="177" formatCode="0.000000"/>
    </dxf>
    <dxf>
      <numFmt numFmtId="177" formatCode="0.000000"/>
      <border outline="0">
        <right style="hair">
          <color auto="1"/>
        </right>
      </border>
    </dxf>
    <dxf>
      <numFmt numFmtId="177" formatCode="0.000000"/>
      <border outline="0">
        <left style="hair">
          <color auto="1"/>
        </left>
        <right style="hair">
          <color auto="1"/>
        </right>
      </border>
    </dxf>
    <dxf>
      <numFmt numFmtId="177" formatCode="0.000000"/>
      <border outline="0">
        <right style="hair">
          <color auto="1"/>
        </right>
      </border>
    </dxf>
    <dxf>
      <border outline="0">
        <right style="hair">
          <color auto="1"/>
        </right>
      </border>
    </dxf>
    <dxf>
      <border outline="0">
        <top style="hair">
          <color auto="1"/>
        </top>
      </border>
    </dxf>
    <dxf>
      <border outline="0">
        <left style="hair">
          <color auto="1"/>
        </left>
        <right style="hair">
          <color auto="1"/>
        </right>
        <top style="hair">
          <color auto="1"/>
        </top>
        <bottom style="hair">
          <color auto="1"/>
        </bottom>
      </border>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right style="hair">
          <color auto="1"/>
        </right>
        <top style="hair">
          <color auto="1"/>
        </top>
        <bottom style="hair">
          <color auto="1"/>
        </bottom>
        <vertical/>
        <horizontal/>
      </border>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5" tint="0.39997558519241921"/>
        </patternFill>
      </fill>
    </dxf>
    <dxf>
      <border outline="0">
        <bottom style="hair">
          <color auto="1"/>
        </bottom>
      </border>
    </dxf>
    <dxf>
      <font>
        <b/>
        <i val="0"/>
        <strike val="0"/>
        <condense val="0"/>
        <extend val="0"/>
        <outline val="0"/>
        <shadow val="0"/>
        <u val="none"/>
        <vertAlign val="baseline"/>
        <sz val="12"/>
        <color auto="1"/>
        <name val="Arial Narrow"/>
        <scheme val="none"/>
      </font>
      <fill>
        <patternFill>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numFmt numFmtId="177" formatCode="0.0000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77" formatCode="0.0000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77" formatCode="0.0000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77" formatCode="0.0000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numFmt numFmtId="177" formatCode="0.0000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77" formatCode="0.0000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77" formatCode="0.0000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75" formatCode="0.000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0" formatCode="General"/>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0" formatCode="General"/>
      <fill>
        <patternFill patternType="solid">
          <fgColor indexed="64"/>
          <bgColor theme="7" tint="0.59999389629810485"/>
        </patternFill>
      </fill>
      <border diagonalUp="0" diagonalDown="0" outline="0">
        <left/>
        <right style="hair">
          <color auto="1"/>
        </right>
        <top style="hair">
          <color auto="1"/>
        </top>
        <bottom style="hair">
          <color auto="1"/>
        </bottom>
      </border>
    </dxf>
    <dxf>
      <numFmt numFmtId="175" formatCode="0.00000"/>
      <fill>
        <patternFill patternType="solid">
          <fgColor indexed="64"/>
          <bgColor theme="7" tint="0.59999389629810485"/>
        </patternFill>
      </fill>
      <border diagonalUp="0" diagonalDown="0" outline="0">
        <left style="hair">
          <color auto="1"/>
        </left>
        <right/>
        <top style="hair">
          <color auto="1"/>
        </top>
        <bottom style="hair">
          <color auto="1"/>
        </bottom>
      </border>
    </dxf>
    <dxf>
      <numFmt numFmtId="175" formatCode="0.000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75" formatCode="0.000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75" formatCode="0.000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75" formatCode="0.000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75" formatCode="0.000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75" formatCode="0.000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75" formatCode="0.000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7" formatCode="0.00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75" formatCode="0.000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75" formatCode="0.000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75" formatCode="0.000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76" formatCode="0.0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7" tint="0.59999389629810485"/>
        </patternFill>
      </fill>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right style="hair">
          <color auto="1"/>
        </right>
        <top style="hair">
          <color auto="1"/>
        </top>
        <bottom style="hair">
          <color auto="1"/>
        </bottom>
        <vertical/>
        <horizontal/>
      </border>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5" tint="0.39997558519241921"/>
        </patternFill>
      </fill>
    </dxf>
    <dxf>
      <border outline="0">
        <bottom style="hair">
          <color auto="1"/>
        </bottom>
      </border>
    </dxf>
    <dxf>
      <font>
        <b/>
        <i val="0"/>
        <strike val="0"/>
        <condense val="0"/>
        <extend val="0"/>
        <outline val="0"/>
        <shadow val="0"/>
        <u val="none"/>
        <vertAlign val="baseline"/>
        <sz val="12"/>
        <color auto="1"/>
        <name val="Arial Narrow"/>
        <scheme val="none"/>
      </font>
      <fill>
        <patternFill>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7" tint="0.59999389629810485"/>
        </patternFill>
      </fill>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right style="hair">
          <color auto="1"/>
        </right>
        <top style="hair">
          <color auto="1"/>
        </top>
        <bottom style="hair">
          <color auto="1"/>
        </bottom>
        <vertical/>
        <horizontal/>
      </border>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5" tint="0.39997558519241921"/>
        </patternFill>
      </fill>
    </dxf>
    <dxf>
      <border outline="0">
        <bottom style="hair">
          <color auto="1"/>
        </bottom>
      </border>
    </dxf>
    <dxf>
      <font>
        <b/>
        <i val="0"/>
        <strike val="0"/>
        <condense val="0"/>
        <extend val="0"/>
        <outline val="0"/>
        <shadow val="0"/>
        <u val="none"/>
        <vertAlign val="baseline"/>
        <sz val="12"/>
        <color auto="1"/>
        <name val="Arial Narrow"/>
        <scheme val="none"/>
      </font>
      <fill>
        <patternFill>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7" tint="0.59999389629810485"/>
        </patternFill>
      </fill>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5" tint="0.39997558519241921"/>
        </patternFill>
      </fill>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numFmt numFmtId="173" formatCode="0.0000000"/>
      <fill>
        <patternFill patternType="solid">
          <fgColor indexed="64"/>
          <bgColor theme="5" tint="0.39997558519241921"/>
        </patternFill>
      </fill>
      <alignment horizontal="center" vertical="bottom" textRotation="0" wrapText="0" indent="0" justifyLastLine="0" shrinkToFit="0" readingOrder="0"/>
      <border diagonalUp="0" diagonalDown="0">
        <left style="hair">
          <color auto="1"/>
        </left>
        <right/>
        <top style="hair">
          <color auto="1"/>
        </top>
        <bottom style="hair">
          <color auto="1"/>
        </bottom>
        <vertical/>
        <horizontal/>
      </border>
    </dxf>
    <dxf>
      <numFmt numFmtId="173" formatCode="0.0000000"/>
      <fill>
        <patternFill patternType="solid">
          <fgColor indexed="64"/>
          <bgColor theme="5" tint="0.39997558519241921"/>
        </patternFill>
      </fill>
      <alignment horizontal="center" vertical="bottom" textRotation="0" wrapText="0" indent="0" justifyLastLine="0" shrinkToFit="0" readingOrder="0"/>
      <border diagonalUp="0" diagonalDown="0">
        <left style="hair">
          <color auto="1"/>
        </left>
        <right style="hair">
          <color auto="1"/>
        </right>
        <top style="hair">
          <color auto="1"/>
        </top>
        <bottom style="hair">
          <color auto="1"/>
        </bottom>
        <vertical/>
        <horizontal/>
      </border>
    </dxf>
    <dxf>
      <numFmt numFmtId="173" formatCode="0.0000000"/>
      <fill>
        <patternFill patternType="solid">
          <fgColor indexed="64"/>
          <bgColor theme="5" tint="0.39997558519241921"/>
        </patternFill>
      </fill>
      <alignment horizontal="center" vertical="bottom" textRotation="0" wrapText="0" indent="0" justifyLastLine="0" shrinkToFit="0" readingOrder="0"/>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2"/>
        <color theme="1"/>
        <name val="Arial Narrow"/>
        <scheme val="none"/>
      </font>
      <numFmt numFmtId="169" formatCode="0.00000%"/>
      <fill>
        <patternFill patternType="solid">
          <fgColor indexed="64"/>
          <bgColor theme="5" tint="0.39997558519241921"/>
        </patternFill>
      </fill>
      <alignment horizontal="center" vertical="bottom" textRotation="0" wrapText="0" indent="0" justifyLastLine="0" shrinkToFit="0" readingOrder="0"/>
      <border diagonalUp="0" diagonalDown="0">
        <left style="hair">
          <color auto="1"/>
        </left>
        <right style="hair">
          <color auto="1"/>
        </right>
        <top style="hair">
          <color auto="1"/>
        </top>
        <bottom style="hair">
          <color auto="1"/>
        </bottom>
        <vertical/>
        <horizontal/>
      </border>
    </dxf>
    <dxf>
      <numFmt numFmtId="3" formatCode="#,##0"/>
      <fill>
        <patternFill patternType="solid">
          <fgColor indexed="64"/>
          <bgColor theme="5" tint="0.39997558519241921"/>
        </patternFill>
      </fill>
      <alignment horizontal="center" vertical="bottom" textRotation="0" wrapText="0" indent="0" justifyLastLine="0" shrinkToFit="0" readingOrder="0"/>
      <border diagonalUp="0" diagonalDown="0">
        <left style="hair">
          <color auto="1"/>
        </left>
        <right style="hair">
          <color auto="1"/>
        </right>
        <top style="hair">
          <color auto="1"/>
        </top>
        <bottom style="hair">
          <color auto="1"/>
        </bottom>
        <vertical/>
        <horizontal/>
      </border>
    </dxf>
    <dxf>
      <numFmt numFmtId="3" formatCode="#,##0"/>
      <fill>
        <patternFill patternType="solid">
          <fgColor indexed="64"/>
          <bgColor theme="5" tint="0.39997558519241921"/>
        </patternFill>
      </fill>
      <alignment horizontal="center" vertical="bottom" textRotation="0" wrapText="0" indent="0" justifyLastLine="0" shrinkToFit="0" readingOrder="0"/>
      <border diagonalUp="0" diagonalDown="0">
        <left style="hair">
          <color auto="1"/>
        </left>
        <right style="hair">
          <color auto="1"/>
        </right>
        <top style="hair">
          <color auto="1"/>
        </top>
        <bottom style="hair">
          <color auto="1"/>
        </bottom>
        <vertical/>
        <horizontal/>
      </border>
    </dxf>
    <dxf>
      <numFmt numFmtId="3" formatCode="#,##0"/>
      <fill>
        <patternFill patternType="solid">
          <fgColor indexed="64"/>
          <bgColor theme="5" tint="0.39997558519241921"/>
        </patternFill>
      </fill>
      <alignment horizontal="center" vertical="bottom" textRotation="0" wrapText="0" indent="0" justifyLastLine="0" shrinkToFit="0" readingOrder="0"/>
      <border diagonalUp="0" diagonalDown="0">
        <left style="hair">
          <color auto="1"/>
        </left>
        <right style="hair">
          <color auto="1"/>
        </right>
        <top style="hair">
          <color auto="1"/>
        </top>
        <bottom style="hair">
          <color auto="1"/>
        </bottom>
        <vertical/>
        <horizontal/>
      </border>
    </dxf>
    <dxf>
      <border outline="0">
        <top style="hair">
          <color auto="1"/>
        </top>
      </border>
    </dxf>
    <dxf>
      <border outline="0">
        <left style="hair">
          <color auto="1"/>
        </left>
        <right style="hair">
          <color auto="1"/>
        </right>
        <top style="hair">
          <color auto="1"/>
        </top>
        <bottom style="hair">
          <color auto="1"/>
        </bottom>
      </border>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right style="hair">
          <color auto="1"/>
        </right>
        <top style="hair">
          <color auto="1"/>
        </top>
        <bottom style="hair">
          <color auto="1"/>
        </bottom>
        <vertical/>
        <horizontal/>
      </border>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5" tint="0.39997558519241921"/>
        </patternFill>
      </fill>
    </dxf>
    <dxf>
      <border outline="0">
        <bottom style="hair">
          <color auto="1"/>
        </bottom>
      </border>
    </dxf>
    <dxf>
      <font>
        <b/>
        <i val="0"/>
        <strike val="0"/>
        <condense val="0"/>
        <extend val="0"/>
        <outline val="0"/>
        <shadow val="0"/>
        <u val="none"/>
        <vertAlign val="baseline"/>
        <sz val="12"/>
        <color auto="1"/>
        <name val="Arial Narrow"/>
        <scheme val="none"/>
      </font>
      <fill>
        <patternFill>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numFmt numFmtId="170" formatCode="#,##0.0000000"/>
      <fill>
        <patternFill patternType="solid">
          <fgColor indexed="64"/>
          <bgColor theme="7" tint="0.59999389629810485"/>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horizontal/>
      </border>
    </dxf>
    <dxf>
      <numFmt numFmtId="170" formatCode="#,##0.0000000"/>
      <fill>
        <patternFill patternType="solid">
          <fgColor indexed="64"/>
          <bgColor theme="7" tint="0.59999389629810485"/>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horizontal/>
      </border>
    </dxf>
    <dxf>
      <numFmt numFmtId="171" formatCode="#,##0.000000"/>
      <fill>
        <patternFill patternType="solid">
          <fgColor indexed="64"/>
          <bgColor theme="7" tint="0.59999389629810485"/>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horizontal/>
      </border>
    </dxf>
    <dxf>
      <numFmt numFmtId="169" formatCode="0.00000%"/>
      <fill>
        <patternFill patternType="solid">
          <fgColor indexed="64"/>
          <bgColor theme="7" tint="0.59999389629810485"/>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numFmt numFmtId="170" formatCode="#,##0.0000000"/>
      <fill>
        <patternFill patternType="solid">
          <fgColor indexed="64"/>
          <bgColor theme="7" tint="0.59999389629810485"/>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horizontal/>
      </border>
    </dxf>
    <dxf>
      <numFmt numFmtId="170" formatCode="#,##0.0000000"/>
      <fill>
        <patternFill patternType="solid">
          <fgColor indexed="64"/>
          <bgColor theme="7" tint="0.59999389629810485"/>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horizontal/>
      </border>
    </dxf>
    <dxf>
      <numFmt numFmtId="171" formatCode="#,##0.000000"/>
      <fill>
        <patternFill patternType="solid">
          <fgColor indexed="64"/>
          <bgColor theme="7" tint="0.59999389629810485"/>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horizontal/>
      </border>
    </dxf>
    <dxf>
      <numFmt numFmtId="169" formatCode="0.00000%"/>
      <fill>
        <patternFill patternType="solid">
          <fgColor indexed="64"/>
          <bgColor theme="7" tint="0.59999389629810485"/>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horizontal/>
      </border>
    </dxf>
    <dxf>
      <font>
        <color auto="1"/>
      </font>
      <numFmt numFmtId="3" formatCode="#,##0"/>
      <fill>
        <patternFill patternType="solid">
          <fgColor indexed="64"/>
          <bgColor theme="7" tint="0.59999389629810485"/>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horizontal/>
      </border>
    </dxf>
    <dxf>
      <numFmt numFmtId="3" formatCode="#,##0"/>
      <fill>
        <patternFill patternType="solid">
          <fgColor indexed="64"/>
          <bgColor theme="7" tint="0.59999389629810485"/>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horizontal/>
      </border>
    </dxf>
    <dxf>
      <numFmt numFmtId="171" formatCode="#,##0.000000"/>
      <fill>
        <patternFill patternType="solid">
          <fgColor indexed="64"/>
          <bgColor theme="7" tint="0.59999389629810485"/>
        </patternFill>
      </fill>
      <alignment horizontal="center" vertical="center" textRotation="0" wrapText="0" indent="0" justifyLastLine="0" shrinkToFit="0" readingOrder="0"/>
      <border diagonalUp="0" diagonalDown="0">
        <left style="hair">
          <color auto="1"/>
        </left>
        <right/>
        <top style="hair">
          <color auto="1"/>
        </top>
        <bottom style="hair">
          <color auto="1"/>
        </bottom>
        <vertical/>
        <horizontal/>
      </border>
    </dxf>
    <dxf>
      <numFmt numFmtId="171" formatCode="#,##0.000000"/>
      <fill>
        <patternFill patternType="solid">
          <fgColor indexed="64"/>
          <bgColor theme="7" tint="0.59999389629810485"/>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horizontal/>
      </border>
    </dxf>
    <dxf>
      <numFmt numFmtId="171" formatCode="#,##0.000000"/>
      <fill>
        <patternFill patternType="solid">
          <fgColor indexed="64"/>
          <bgColor theme="7" tint="0.59999389629810485"/>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horizontal/>
      </border>
    </dxf>
    <dxf>
      <numFmt numFmtId="169" formatCode="0.00000%"/>
      <fill>
        <patternFill patternType="solid">
          <fgColor indexed="64"/>
          <bgColor theme="7" tint="0.59999389629810485"/>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horizontal/>
      </border>
    </dxf>
    <dxf>
      <font>
        <color auto="1"/>
      </font>
      <numFmt numFmtId="3" formatCode="#,##0"/>
      <fill>
        <patternFill patternType="solid">
          <fgColor indexed="64"/>
          <bgColor theme="7" tint="0.59999389629810485"/>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horizontal/>
      </border>
    </dxf>
    <dxf>
      <numFmt numFmtId="3" formatCode="#,##0"/>
      <fill>
        <patternFill patternType="solid">
          <fgColor indexed="64"/>
          <bgColor theme="7" tint="0.59999389629810485"/>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horizontal/>
      </border>
    </dxf>
    <dxf>
      <numFmt numFmtId="172" formatCode="#,##0.00000000"/>
      <fill>
        <patternFill patternType="solid">
          <fgColor indexed="64"/>
          <bgColor theme="7" tint="0.59999389629810485"/>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horizontal/>
      </border>
    </dxf>
    <dxf>
      <numFmt numFmtId="172" formatCode="#,##0.00000000"/>
      <fill>
        <patternFill patternType="solid">
          <fgColor indexed="64"/>
          <bgColor theme="7" tint="0.59999389629810485"/>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horizontal/>
      </border>
    </dxf>
    <dxf>
      <numFmt numFmtId="171" formatCode="#,##0.000000"/>
      <fill>
        <patternFill patternType="solid">
          <fgColor indexed="64"/>
          <bgColor theme="7" tint="0.59999389629810485"/>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horizontal/>
      </border>
    </dxf>
    <dxf>
      <numFmt numFmtId="169" formatCode="0.00000%"/>
      <fill>
        <patternFill patternType="solid">
          <fgColor indexed="64"/>
          <bgColor theme="7" tint="0.59999389629810485"/>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horizontal/>
      </border>
    </dxf>
    <dxf>
      <font>
        <color auto="1"/>
      </font>
      <numFmt numFmtId="3" formatCode="#,##0"/>
      <fill>
        <patternFill patternType="solid">
          <fgColor indexed="64"/>
          <bgColor theme="7" tint="0.59999389629810485"/>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horizontal/>
      </border>
    </dxf>
    <dxf>
      <numFmt numFmtId="3" formatCode="#,##0"/>
      <fill>
        <patternFill patternType="solid">
          <fgColor indexed="64"/>
          <bgColor theme="7" tint="0.59999389629810485"/>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horizontal/>
      </border>
    </dxf>
    <dxf>
      <numFmt numFmtId="170" formatCode="#,##0.0000000"/>
      <fill>
        <patternFill patternType="solid">
          <fgColor indexed="64"/>
          <bgColor theme="7" tint="0.59999389629810485"/>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horizontal/>
      </border>
    </dxf>
    <dxf>
      <numFmt numFmtId="170" formatCode="#,##0.0000000"/>
      <fill>
        <patternFill patternType="solid">
          <fgColor indexed="64"/>
          <bgColor theme="7" tint="0.59999389629810485"/>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horizontal/>
      </border>
    </dxf>
    <dxf>
      <numFmt numFmtId="170" formatCode="#,##0.0000000"/>
      <fill>
        <patternFill patternType="solid">
          <fgColor indexed="64"/>
          <bgColor theme="7" tint="0.59999389629810485"/>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horizontal/>
      </border>
    </dxf>
    <dxf>
      <numFmt numFmtId="169" formatCode="0.00000%"/>
      <fill>
        <patternFill patternType="solid">
          <fgColor indexed="64"/>
          <bgColor theme="7" tint="0.59999389629810485"/>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horizontal/>
      </border>
    </dxf>
    <dxf>
      <numFmt numFmtId="3" formatCode="#,##0"/>
      <fill>
        <patternFill patternType="solid">
          <fgColor indexed="64"/>
          <bgColor theme="7" tint="0.59999389629810485"/>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horizontal/>
      </border>
    </dxf>
    <dxf>
      <numFmt numFmtId="3" formatCode="#,##0"/>
      <fill>
        <patternFill patternType="solid">
          <fgColor indexed="64"/>
          <bgColor theme="7" tint="0.59999389629810485"/>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horizontal/>
      </border>
    </dxf>
    <dxf>
      <numFmt numFmtId="168" formatCode="0.0000000%"/>
      <fill>
        <patternFill patternType="solid">
          <fgColor indexed="64"/>
          <bgColor theme="7" tint="0.59999389629810485"/>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horizontal/>
      </border>
    </dxf>
    <dxf>
      <numFmt numFmtId="3" formatCode="#,##0"/>
      <fill>
        <patternFill patternType="solid">
          <fgColor indexed="64"/>
          <bgColor theme="7" tint="0.59999389629810485"/>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horizontal/>
      </border>
    </dxf>
    <dxf>
      <numFmt numFmtId="3" formatCode="#,##0"/>
      <fill>
        <patternFill patternType="solid">
          <fgColor indexed="64"/>
          <bgColor theme="7" tint="0.59999389629810485"/>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7" tint="0.59999389629810485"/>
        </patternFill>
      </fill>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numFmt numFmtId="0" formatCode="General"/>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numFmt numFmtId="0" formatCode="General"/>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right style="hair">
          <color auto="1"/>
        </right>
        <top style="hair">
          <color auto="1"/>
        </top>
        <bottom style="hair">
          <color auto="1"/>
        </bottom>
        <vertical/>
        <horizontal/>
      </border>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5" tint="0.39997558519241921"/>
        </patternFill>
      </fill>
    </dxf>
    <dxf>
      <border outline="0">
        <bottom style="hair">
          <color auto="1"/>
        </bottom>
      </border>
    </dxf>
    <dxf>
      <font>
        <b/>
        <i val="0"/>
        <strike val="0"/>
        <condense val="0"/>
        <extend val="0"/>
        <outline val="0"/>
        <shadow val="0"/>
        <u val="none"/>
        <vertAlign val="baseline"/>
        <sz val="12"/>
        <color auto="1"/>
        <name val="Arial Narrow"/>
        <scheme val="none"/>
      </font>
      <fill>
        <patternFill>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numFmt numFmtId="14" formatCode="0.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4" formatCode="0.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7" formatCode="0.00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numFmt numFmtId="14" formatCode="0.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4" formatCode="0.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7" formatCode="0.00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4" formatCode="0.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numFmt numFmtId="14" formatCode="0.00%"/>
      <fill>
        <patternFill patternType="solid">
          <fgColor indexed="64"/>
          <bgColor theme="7" tint="0.59999389629810485"/>
        </patternFill>
      </fill>
      <border diagonalUp="0" diagonalDown="0" outline="0">
        <left style="hair">
          <color auto="1"/>
        </left>
        <right/>
        <top style="hair">
          <color auto="1"/>
        </top>
        <bottom style="hair">
          <color auto="1"/>
        </bottom>
      </border>
    </dxf>
    <dxf>
      <numFmt numFmtId="14" formatCode="0.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7" formatCode="0.00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4" formatCode="0.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4" formatCode="0.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4" formatCode="0.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7" formatCode="0.00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4" formatCode="0.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0" formatCode="General"/>
      <fill>
        <patternFill patternType="solid">
          <fgColor indexed="64"/>
          <bgColor theme="7" tint="0.59999389629810485"/>
        </patternFill>
      </fill>
      <border diagonalUp="0" diagonalDown="0">
        <left style="hair">
          <color auto="1"/>
        </left>
        <right style="hair">
          <color auto="1"/>
        </right>
        <top style="hair">
          <color auto="1"/>
        </top>
        <bottom style="hair">
          <color auto="1"/>
        </bottom>
      </border>
    </dxf>
    <dxf>
      <numFmt numFmtId="0" formatCode="General"/>
      <fill>
        <patternFill patternType="solid">
          <fgColor indexed="64"/>
          <bgColor theme="7" tint="0.59999389629810485"/>
        </patternFill>
      </fill>
      <border diagonalUp="0" diagonalDown="0">
        <left style="hair">
          <color auto="1"/>
        </left>
        <right style="hair">
          <color auto="1"/>
        </right>
        <top style="hair">
          <color auto="1"/>
        </top>
        <bottom style="hair">
          <color auto="1"/>
        </bottom>
      </border>
    </dxf>
    <dxf>
      <numFmt numFmtId="14" formatCode="0.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4" formatCode="0.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7" formatCode="0.00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4" formatCode="0.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4" formatCode="0.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7" tint="0.59999389629810485"/>
        </patternFill>
      </fill>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numFmt numFmtId="166" formatCode="0.0%"/>
      <fill>
        <patternFill patternType="solid">
          <fgColor indexed="64"/>
          <bgColor theme="5" tint="0.39997558519241921"/>
        </patternFill>
      </fill>
      <border diagonalUp="0" diagonalDown="0" outline="0">
        <left style="hair">
          <color auto="1"/>
        </left>
        <right/>
        <top style="hair">
          <color auto="1"/>
        </top>
        <bottom style="hair">
          <color auto="1"/>
        </bottom>
      </border>
    </dxf>
    <dxf>
      <numFmt numFmtId="166"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5"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5"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numFmt numFmtId="166" formatCode="0.0%"/>
      <fill>
        <patternFill patternType="solid">
          <fgColor indexed="64"/>
          <bgColor theme="5" tint="0.39997558519241921"/>
        </patternFill>
      </fill>
      <border diagonalUp="0" diagonalDown="0" outline="0">
        <left style="hair">
          <color auto="1"/>
        </left>
        <right/>
        <top style="hair">
          <color auto="1"/>
        </top>
        <bottom style="hair">
          <color auto="1"/>
        </bottom>
      </border>
    </dxf>
    <dxf>
      <numFmt numFmtId="166"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5"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5"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5"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5"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5"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5"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5" tint="0.39997558519241921"/>
        </patternFill>
      </fill>
      <border diagonalUp="0" diagonalDown="0" outline="0">
        <left style="hair">
          <color auto="1"/>
        </left>
        <right style="hair">
          <color auto="1"/>
        </right>
        <top style="hair">
          <color auto="1"/>
        </top>
        <bottom/>
      </border>
    </dxf>
    <dxf>
      <numFmt numFmtId="165"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5"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border outline="0">
        <right style="hair">
          <color auto="1"/>
        </right>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right style="hair">
          <color auto="1"/>
        </right>
        <top style="hair">
          <color auto="1"/>
        </top>
        <bottom style="hair">
          <color auto="1"/>
        </bottom>
        <vertical/>
        <horizontal/>
      </border>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5" tint="0.39997558519241921"/>
        </patternFill>
      </fill>
    </dxf>
    <dxf>
      <border outline="0">
        <bottom style="hair">
          <color auto="1"/>
        </bottom>
      </border>
    </dxf>
    <dxf>
      <font>
        <b/>
        <i val="0"/>
        <strike val="0"/>
        <condense val="0"/>
        <extend val="0"/>
        <outline val="0"/>
        <shadow val="0"/>
        <u val="none"/>
        <vertAlign val="baseline"/>
        <sz val="12"/>
        <color auto="1"/>
        <name val="Arial Narrow"/>
        <scheme val="none"/>
      </font>
      <fill>
        <patternFill>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numFmt numFmtId="166" formatCode="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5" formatCode="_-* #,##0_-;\-* #,##0_-;_-* &quot;-&quot;??_-;_-@_-"/>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5" formatCode="_-* #,##0_-;\-* #,##0_-;_-* &quot;-&quot;??_-;_-@_-"/>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5" formatCode="_-* #,##0_-;\-* #,##0_-;_-* &quot;-&quot;??_-;_-@_-"/>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5" formatCode="_-* #,##0_-;\-* #,##0_-;_-* &quot;-&quot;??_-;_-@_-"/>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5" formatCode="_-* #,##0_-;\-* #,##0_-;_-* &quot;-&quot;??_-;_-@_-"/>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5" formatCode="_-* #,##0_-;\-* #,##0_-;_-* &quot;-&quot;??_-;_-@_-"/>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5" formatCode="_-* #,##0_-;\-* #,##0_-;_-* &quot;-&quot;??_-;_-@_-"/>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5" formatCode="_-* #,##0_-;\-* #,##0_-;_-* &quot;-&quot;??_-;_-@_-"/>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5" formatCode="_-* #,##0_-;\-* #,##0_-;_-* &quot;-&quot;??_-;_-@_-"/>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5" formatCode="_-* #,##0_-;\-* #,##0_-;_-* &quot;-&quot;??_-;_-@_-"/>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ont>
        <b val="0"/>
        <i val="0"/>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7" tint="0.59999389629810485"/>
        </patternFill>
      </fill>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numFmt numFmtId="166" formatCode="0.0%"/>
      <fill>
        <patternFill patternType="solid">
          <fgColor indexed="64"/>
          <bgColor theme="5" tint="0.39997558519241921"/>
        </patternFill>
      </fill>
      <border diagonalUp="0" diagonalDown="0" outline="0">
        <left style="hair">
          <color auto="1"/>
        </left>
        <right/>
        <top style="hair">
          <color auto="1"/>
        </top>
        <bottom style="hair">
          <color auto="1"/>
        </bottom>
      </border>
    </dxf>
    <dxf>
      <numFmt numFmtId="166"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6"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5" tint="0.39997558519241921"/>
        </patternFill>
      </fill>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numFmt numFmtId="166" formatCode="0.0%"/>
    </dxf>
    <dxf>
      <numFmt numFmtId="166" formatCode="0.0%"/>
      <border outline="0">
        <right style="hair">
          <color auto="1"/>
        </right>
      </border>
    </dxf>
    <dxf>
      <numFmt numFmtId="166" formatCode="0.0%"/>
      <border outline="0">
        <right style="hair">
          <color auto="1"/>
        </right>
      </border>
    </dxf>
    <dxf>
      <numFmt numFmtId="166" formatCode="0.0%"/>
      <border outline="0">
        <right style="hair">
          <color auto="1"/>
        </right>
      </border>
    </dxf>
    <dxf>
      <border outline="0">
        <right style="hair">
          <color auto="1"/>
        </right>
      </border>
    </dxf>
    <dxf>
      <border outline="0">
        <top style="hair">
          <color auto="1"/>
        </top>
      </border>
    </dxf>
    <dxf>
      <border outline="0">
        <left style="hair">
          <color auto="1"/>
        </left>
        <right style="hair">
          <color auto="1"/>
        </right>
        <top style="hair">
          <color auto="1"/>
        </top>
        <bottom style="hair">
          <color auto="1"/>
        </bottom>
      </border>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65"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0</xdr:colOff>
      <xdr:row>87</xdr:row>
      <xdr:rowOff>2747682</xdr:rowOff>
    </xdr:from>
    <xdr:ext cx="2911288" cy="344453"/>
    <mc:AlternateContent xmlns:mc="http://schemas.openxmlformats.org/markup-compatibility/2006" xmlns:a14="http://schemas.microsoft.com/office/drawing/2010/main">
      <mc:Choice Requires="a14">
        <xdr:sp macro="" textlink="">
          <xdr:nvSpPr>
            <xdr:cNvPr id="2" name="TextovéPole 1">
              <a:extLst>
                <a:ext uri="{FF2B5EF4-FFF2-40B4-BE49-F238E27FC236}">
                  <a16:creationId xmlns:a16="http://schemas.microsoft.com/office/drawing/2014/main" id="{59F78666-A177-41D6-AE58-716D5F2FFBF1}"/>
                </a:ext>
              </a:extLst>
            </xdr:cNvPr>
            <xdr:cNvSpPr txBox="1"/>
          </xdr:nvSpPr>
          <xdr:spPr>
            <a:xfrm>
              <a:off x="624840" y="17431422"/>
              <a:ext cx="2911288"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r>
                    <a:rPr lang="cs-CZ" sz="1100" b="0" i="1">
                      <a:latin typeface="Cambria Math" panose="02040503050406030204" pitchFamily="18" charset="0"/>
                    </a:rPr>
                    <m:t>𝐶𝐼</m:t>
                  </m:r>
                  <m:r>
                    <a:rPr lang="cs-CZ" sz="1100" b="0" i="1">
                      <a:latin typeface="Cambria Math" panose="02040503050406030204" pitchFamily="18" charset="0"/>
                    </a:rPr>
                    <m:t>=</m:t>
                  </m:r>
                  <m:r>
                    <a:rPr lang="cs-CZ" sz="1100" b="0" i="1">
                      <a:latin typeface="Cambria Math" panose="02040503050406030204" pitchFamily="18" charset="0"/>
                    </a:rPr>
                    <m:t>𝑝𝑟𝑒𝑣𝑎𝑙𝑒𝑛𝑐𝑒</m:t>
                  </m:r>
                  <m:r>
                    <a:rPr lang="el-GR" sz="1100" b="0" i="1">
                      <a:latin typeface="Cambria Math" panose="02040503050406030204" pitchFamily="18" charset="0"/>
                    </a:rPr>
                    <m:t>±</m:t>
                  </m:r>
                  <m:r>
                    <a:rPr lang="cs-CZ" sz="1100" b="0" i="1">
                      <a:latin typeface="Cambria Math" panose="02040503050406030204" pitchFamily="18" charset="0"/>
                    </a:rPr>
                    <m:t>𝑧</m:t>
                  </m:r>
                </m:oMath>
              </a14:m>
              <a:r>
                <a:rPr lang="cs-CZ" sz="1100"/>
                <a:t>*</a:t>
              </a:r>
              <a14:m>
                <m:oMath xmlns:m="http://schemas.openxmlformats.org/officeDocument/2006/math">
                  <m:rad>
                    <m:radPr>
                      <m:degHide m:val="on"/>
                      <m:ctrlPr>
                        <a:rPr lang="cs-CZ" sz="1100" i="1">
                          <a:latin typeface="Cambria Math" panose="02040503050406030204" pitchFamily="18" charset="0"/>
                        </a:rPr>
                      </m:ctrlPr>
                    </m:radPr>
                    <m:deg/>
                    <m:e>
                      <m:f>
                        <m:fPr>
                          <m:ctrlPr>
                            <a:rPr lang="cs-CZ" sz="1100" i="1">
                              <a:latin typeface="Cambria Math" panose="02040503050406030204" pitchFamily="18" charset="0"/>
                            </a:rPr>
                          </m:ctrlPr>
                        </m:fPr>
                        <m:num>
                          <m:r>
                            <a:rPr lang="cs-CZ" sz="1100" b="0" i="1">
                              <a:latin typeface="Cambria Math" panose="02040503050406030204" pitchFamily="18" charset="0"/>
                            </a:rPr>
                            <m:t>𝑝𝑟𝑒𝑣𝑎𝑙𝑒𝑛𝑐𝑒</m:t>
                          </m:r>
                          <m:r>
                            <a:rPr lang="cs-CZ" sz="1100" b="0" i="1">
                              <a:latin typeface="Cambria Math" panose="02040503050406030204" pitchFamily="18" charset="0"/>
                            </a:rPr>
                            <m:t>(100−</m:t>
                          </m:r>
                          <m:r>
                            <a:rPr lang="cs-CZ" sz="1100" b="0" i="1">
                              <a:latin typeface="Cambria Math" panose="02040503050406030204" pitchFamily="18" charset="0"/>
                            </a:rPr>
                            <m:t>𝑝𝑟𝑒𝑣𝑎𝑙𝑒𝑛𝑐𝑒</m:t>
                          </m:r>
                          <m:r>
                            <a:rPr lang="cs-CZ" sz="1100" b="0" i="1">
                              <a:latin typeface="Cambria Math" panose="02040503050406030204" pitchFamily="18" charset="0"/>
                            </a:rPr>
                            <m:t>)</m:t>
                          </m:r>
                        </m:num>
                        <m:den>
                          <m:r>
                            <a:rPr lang="cs-CZ" sz="1100" b="0" i="1">
                              <a:latin typeface="Cambria Math" panose="02040503050406030204" pitchFamily="18" charset="0"/>
                            </a:rPr>
                            <m:t>𝑛</m:t>
                          </m:r>
                        </m:den>
                      </m:f>
                    </m:e>
                  </m:rad>
                </m:oMath>
              </a14:m>
              <a:endParaRPr lang="cs-CZ" sz="1100"/>
            </a:p>
          </xdr:txBody>
        </xdr:sp>
      </mc:Choice>
      <mc:Fallback xmlns="">
        <xdr:sp macro="" textlink="">
          <xdr:nvSpPr>
            <xdr:cNvPr id="2" name="TextovéPole 1">
              <a:extLst>
                <a:ext uri="{FF2B5EF4-FFF2-40B4-BE49-F238E27FC236}">
                  <a16:creationId xmlns:a16="http://schemas.microsoft.com/office/drawing/2014/main" id="{59F78666-A177-41D6-AE58-716D5F2FFBF1}"/>
                </a:ext>
              </a:extLst>
            </xdr:cNvPr>
            <xdr:cNvSpPr txBox="1"/>
          </xdr:nvSpPr>
          <xdr:spPr>
            <a:xfrm>
              <a:off x="624840" y="17431422"/>
              <a:ext cx="2911288"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cs-CZ" sz="1100" b="0" i="0">
                  <a:latin typeface="Cambria Math" panose="02040503050406030204" pitchFamily="18" charset="0"/>
                </a:rPr>
                <a:t>𝐶𝐼=𝑝𝑟𝑒𝑣𝑎𝑙𝑒𝑛𝑐𝑒</a:t>
              </a:r>
              <a:r>
                <a:rPr lang="el-GR" sz="1100" b="0" i="0">
                  <a:latin typeface="Cambria Math" panose="02040503050406030204" pitchFamily="18" charset="0"/>
                </a:rPr>
                <a:t>±</a:t>
              </a:r>
              <a:r>
                <a:rPr lang="cs-CZ" sz="1100" b="0" i="0">
                  <a:latin typeface="Cambria Math" panose="02040503050406030204" pitchFamily="18" charset="0"/>
                </a:rPr>
                <a:t>𝑧</a:t>
              </a:r>
              <a:r>
                <a:rPr lang="cs-CZ" sz="1100"/>
                <a:t>*</a:t>
              </a:r>
              <a:r>
                <a:rPr lang="cs-CZ" sz="1100" i="0">
                  <a:latin typeface="Cambria Math" panose="02040503050406030204" pitchFamily="18" charset="0"/>
                </a:rPr>
                <a:t>√((</a:t>
              </a:r>
              <a:r>
                <a:rPr lang="cs-CZ" sz="1100" b="0" i="0">
                  <a:latin typeface="Cambria Math" panose="02040503050406030204" pitchFamily="18" charset="0"/>
                </a:rPr>
                <a:t>𝑝𝑟𝑒𝑣𝑎𝑙𝑒𝑛𝑐𝑒(100−𝑝𝑟𝑒𝑣𝑎𝑙𝑒𝑛𝑐𝑒))/𝑛)</a:t>
              </a:r>
              <a:endParaRPr lang="cs-CZ" sz="1100"/>
            </a:p>
          </xdr:txBody>
        </xdr:sp>
      </mc:Fallback>
    </mc:AlternateContent>
    <xdr:clientData/>
  </xdr:oneCellAnchor>
  <xdr:oneCellAnchor>
    <xdr:from>
      <xdr:col>1</xdr:col>
      <xdr:colOff>459442</xdr:colOff>
      <xdr:row>87</xdr:row>
      <xdr:rowOff>2689412</xdr:rowOff>
    </xdr:from>
    <xdr:ext cx="2911288" cy="344453"/>
    <mc:AlternateContent xmlns:mc="http://schemas.openxmlformats.org/markup-compatibility/2006" xmlns:a14="http://schemas.microsoft.com/office/drawing/2010/main">
      <mc:Choice Requires="a14">
        <xdr:sp macro="" textlink="">
          <xdr:nvSpPr>
            <xdr:cNvPr id="3" name="TextovéPole 2">
              <a:extLst>
                <a:ext uri="{FF2B5EF4-FFF2-40B4-BE49-F238E27FC236}">
                  <a16:creationId xmlns:a16="http://schemas.microsoft.com/office/drawing/2014/main" id="{1B3E0EBF-9E1B-4127-A42D-E84DA473B078}"/>
                </a:ext>
              </a:extLst>
            </xdr:cNvPr>
            <xdr:cNvSpPr txBox="1"/>
          </xdr:nvSpPr>
          <xdr:spPr>
            <a:xfrm>
              <a:off x="1084282" y="17434112"/>
              <a:ext cx="2911288"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r>
                    <a:rPr lang="cs-CZ" sz="1100" b="0" i="1">
                      <a:latin typeface="Cambria Math" panose="02040503050406030204" pitchFamily="18" charset="0"/>
                    </a:rPr>
                    <m:t>𝐶𝐼</m:t>
                  </m:r>
                  <m:r>
                    <a:rPr lang="cs-CZ" sz="1100" b="0" i="1">
                      <a:latin typeface="Cambria Math" panose="02040503050406030204" pitchFamily="18" charset="0"/>
                    </a:rPr>
                    <m:t>=</m:t>
                  </m:r>
                  <m:r>
                    <a:rPr lang="cs-CZ" sz="1100" b="0" i="1">
                      <a:latin typeface="Cambria Math" panose="02040503050406030204" pitchFamily="18" charset="0"/>
                    </a:rPr>
                    <m:t>𝑝𝑟𝑒𝑣𝑎𝑙𝑒𝑛𝑐𝑒</m:t>
                  </m:r>
                  <m:r>
                    <a:rPr lang="el-GR" sz="1100" b="0" i="1">
                      <a:latin typeface="Cambria Math" panose="02040503050406030204" pitchFamily="18" charset="0"/>
                    </a:rPr>
                    <m:t>±</m:t>
                  </m:r>
                  <m:r>
                    <a:rPr lang="cs-CZ" sz="1100" b="0" i="1">
                      <a:latin typeface="Cambria Math" panose="02040503050406030204" pitchFamily="18" charset="0"/>
                    </a:rPr>
                    <m:t>𝑧</m:t>
                  </m:r>
                </m:oMath>
              </a14:m>
              <a:r>
                <a:rPr lang="cs-CZ" sz="1100"/>
                <a:t>*</a:t>
              </a:r>
              <a14:m>
                <m:oMath xmlns:m="http://schemas.openxmlformats.org/officeDocument/2006/math">
                  <m:rad>
                    <m:radPr>
                      <m:degHide m:val="on"/>
                      <m:ctrlPr>
                        <a:rPr lang="cs-CZ" sz="1100" i="1">
                          <a:latin typeface="Cambria Math" panose="02040503050406030204" pitchFamily="18" charset="0"/>
                        </a:rPr>
                      </m:ctrlPr>
                    </m:radPr>
                    <m:deg/>
                    <m:e>
                      <m:f>
                        <m:fPr>
                          <m:ctrlPr>
                            <a:rPr lang="cs-CZ" sz="1100" i="1">
                              <a:latin typeface="Cambria Math" panose="02040503050406030204" pitchFamily="18" charset="0"/>
                            </a:rPr>
                          </m:ctrlPr>
                        </m:fPr>
                        <m:num>
                          <m:r>
                            <a:rPr lang="cs-CZ" sz="1100" b="0" i="1">
                              <a:latin typeface="Cambria Math" panose="02040503050406030204" pitchFamily="18" charset="0"/>
                            </a:rPr>
                            <m:t>𝑝𝑟𝑒𝑣𝑎𝑙𝑒𝑛𝑐𝑒</m:t>
                          </m:r>
                          <m:r>
                            <a:rPr lang="cs-CZ" sz="1100" b="0" i="1">
                              <a:latin typeface="Cambria Math" panose="02040503050406030204" pitchFamily="18" charset="0"/>
                            </a:rPr>
                            <m:t>(100−</m:t>
                          </m:r>
                          <m:r>
                            <a:rPr lang="cs-CZ" sz="1100" b="0" i="1">
                              <a:latin typeface="Cambria Math" panose="02040503050406030204" pitchFamily="18" charset="0"/>
                            </a:rPr>
                            <m:t>𝑝𝑟𝑒𝑣𝑎𝑙𝑒𝑛𝑐𝑒</m:t>
                          </m:r>
                          <m:r>
                            <a:rPr lang="cs-CZ" sz="1100" b="0" i="1">
                              <a:latin typeface="Cambria Math" panose="02040503050406030204" pitchFamily="18" charset="0"/>
                            </a:rPr>
                            <m:t>)</m:t>
                          </m:r>
                        </m:num>
                        <m:den>
                          <m:r>
                            <a:rPr lang="cs-CZ" sz="1100" b="0" i="1">
                              <a:latin typeface="Cambria Math" panose="02040503050406030204" pitchFamily="18" charset="0"/>
                            </a:rPr>
                            <m:t>𝑛</m:t>
                          </m:r>
                        </m:den>
                      </m:f>
                    </m:e>
                  </m:rad>
                </m:oMath>
              </a14:m>
              <a:endParaRPr lang="cs-CZ" sz="1100"/>
            </a:p>
          </xdr:txBody>
        </xdr:sp>
      </mc:Choice>
      <mc:Fallback xmlns="">
        <xdr:sp macro="" textlink="">
          <xdr:nvSpPr>
            <xdr:cNvPr id="3" name="TextovéPole 2">
              <a:extLst>
                <a:ext uri="{FF2B5EF4-FFF2-40B4-BE49-F238E27FC236}">
                  <a16:creationId xmlns:a16="http://schemas.microsoft.com/office/drawing/2014/main" id="{1B3E0EBF-9E1B-4127-A42D-E84DA473B078}"/>
                </a:ext>
              </a:extLst>
            </xdr:cNvPr>
            <xdr:cNvSpPr txBox="1"/>
          </xdr:nvSpPr>
          <xdr:spPr>
            <a:xfrm>
              <a:off x="1084282" y="17434112"/>
              <a:ext cx="2911288"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cs-CZ" sz="1100" b="0" i="0">
                  <a:latin typeface="Cambria Math" panose="02040503050406030204" pitchFamily="18" charset="0"/>
                </a:rPr>
                <a:t>𝐶𝐼=𝑝𝑟𝑒𝑣𝑎𝑙𝑒𝑛𝑐𝑒</a:t>
              </a:r>
              <a:r>
                <a:rPr lang="el-GR" sz="1100" b="0" i="0">
                  <a:latin typeface="Cambria Math" panose="02040503050406030204" pitchFamily="18" charset="0"/>
                </a:rPr>
                <a:t>±</a:t>
              </a:r>
              <a:r>
                <a:rPr lang="cs-CZ" sz="1100" b="0" i="0">
                  <a:latin typeface="Cambria Math" panose="02040503050406030204" pitchFamily="18" charset="0"/>
                </a:rPr>
                <a:t>𝑧</a:t>
              </a:r>
              <a:r>
                <a:rPr lang="cs-CZ" sz="1100"/>
                <a:t>*</a:t>
              </a:r>
              <a:r>
                <a:rPr lang="cs-CZ" sz="1100" i="0">
                  <a:latin typeface="Cambria Math" panose="02040503050406030204" pitchFamily="18" charset="0"/>
                </a:rPr>
                <a:t>√((</a:t>
              </a:r>
              <a:r>
                <a:rPr lang="cs-CZ" sz="1100" b="0" i="0">
                  <a:latin typeface="Cambria Math" panose="02040503050406030204" pitchFamily="18" charset="0"/>
                </a:rPr>
                <a:t>𝑝𝑟𝑒𝑣𝑎𝑙𝑒𝑛𝑐𝑒(100−𝑝𝑟𝑒𝑣𝑎𝑙𝑒𝑛𝑐𝑒))/𝑛)</a:t>
              </a:r>
              <a:endParaRPr lang="cs-CZ" sz="1100"/>
            </a:p>
          </xdr:txBody>
        </xdr:sp>
      </mc:Fallback>
    </mc:AlternateContent>
    <xdr:clientData/>
  </xdr:oneCellAnchor>
  <xdr:oneCellAnchor>
    <xdr:from>
      <xdr:col>5</xdr:col>
      <xdr:colOff>0</xdr:colOff>
      <xdr:row>87</xdr:row>
      <xdr:rowOff>2554942</xdr:rowOff>
    </xdr:from>
    <xdr:ext cx="2911288" cy="344453"/>
    <mc:AlternateContent xmlns:mc="http://schemas.openxmlformats.org/markup-compatibility/2006" xmlns:a14="http://schemas.microsoft.com/office/drawing/2010/main">
      <mc:Choice Requires="a14">
        <xdr:sp macro="" textlink="">
          <xdr:nvSpPr>
            <xdr:cNvPr id="4" name="TextovéPole 3">
              <a:extLst>
                <a:ext uri="{FF2B5EF4-FFF2-40B4-BE49-F238E27FC236}">
                  <a16:creationId xmlns:a16="http://schemas.microsoft.com/office/drawing/2014/main" id="{86957CFC-207F-4EF4-80F9-7F72E03FE49A}"/>
                </a:ext>
              </a:extLst>
            </xdr:cNvPr>
            <xdr:cNvSpPr txBox="1"/>
          </xdr:nvSpPr>
          <xdr:spPr>
            <a:xfrm>
              <a:off x="3124200" y="17436802"/>
              <a:ext cx="2911288"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r>
                    <a:rPr lang="cs-CZ" sz="1100" b="0" i="1">
                      <a:latin typeface="Cambria Math" panose="02040503050406030204" pitchFamily="18" charset="0"/>
                    </a:rPr>
                    <m:t>𝐶𝐼</m:t>
                  </m:r>
                  <m:r>
                    <a:rPr lang="cs-CZ" sz="1100" b="0" i="1">
                      <a:latin typeface="Cambria Math" panose="02040503050406030204" pitchFamily="18" charset="0"/>
                    </a:rPr>
                    <m:t>=</m:t>
                  </m:r>
                  <m:r>
                    <a:rPr lang="cs-CZ" sz="1100" b="0" i="1">
                      <a:latin typeface="Cambria Math" panose="02040503050406030204" pitchFamily="18" charset="0"/>
                    </a:rPr>
                    <m:t>𝑝𝑟𝑒𝑣𝑎𝑙𝑒𝑛𝑐𝑒</m:t>
                  </m:r>
                  <m:r>
                    <a:rPr lang="el-GR" sz="1100" b="0" i="1">
                      <a:latin typeface="Cambria Math" panose="02040503050406030204" pitchFamily="18" charset="0"/>
                    </a:rPr>
                    <m:t>±</m:t>
                  </m:r>
                  <m:r>
                    <a:rPr lang="cs-CZ" sz="1100" b="0" i="1">
                      <a:latin typeface="Cambria Math" panose="02040503050406030204" pitchFamily="18" charset="0"/>
                    </a:rPr>
                    <m:t>𝑧</m:t>
                  </m:r>
                </m:oMath>
              </a14:m>
              <a:r>
                <a:rPr lang="cs-CZ" sz="1100"/>
                <a:t>*</a:t>
              </a:r>
              <a14:m>
                <m:oMath xmlns:m="http://schemas.openxmlformats.org/officeDocument/2006/math">
                  <m:rad>
                    <m:radPr>
                      <m:degHide m:val="on"/>
                      <m:ctrlPr>
                        <a:rPr lang="cs-CZ" sz="1100" i="1">
                          <a:latin typeface="Cambria Math" panose="02040503050406030204" pitchFamily="18" charset="0"/>
                        </a:rPr>
                      </m:ctrlPr>
                    </m:radPr>
                    <m:deg/>
                    <m:e>
                      <m:f>
                        <m:fPr>
                          <m:ctrlPr>
                            <a:rPr lang="cs-CZ" sz="1100" i="1">
                              <a:latin typeface="Cambria Math" panose="02040503050406030204" pitchFamily="18" charset="0"/>
                            </a:rPr>
                          </m:ctrlPr>
                        </m:fPr>
                        <m:num>
                          <m:r>
                            <a:rPr lang="cs-CZ" sz="1100" b="0" i="1">
                              <a:latin typeface="Cambria Math" panose="02040503050406030204" pitchFamily="18" charset="0"/>
                            </a:rPr>
                            <m:t>𝑝𝑟𝑒𝑣𝑎𝑙𝑒𝑛𝑐𝑒</m:t>
                          </m:r>
                          <m:r>
                            <a:rPr lang="cs-CZ" sz="1100" b="0" i="1">
                              <a:latin typeface="Cambria Math" panose="02040503050406030204" pitchFamily="18" charset="0"/>
                            </a:rPr>
                            <m:t>(100−</m:t>
                          </m:r>
                          <m:r>
                            <a:rPr lang="cs-CZ" sz="1100" b="0" i="1">
                              <a:latin typeface="Cambria Math" panose="02040503050406030204" pitchFamily="18" charset="0"/>
                            </a:rPr>
                            <m:t>𝑝𝑟𝑒𝑣𝑎𝑙𝑒𝑛𝑐𝑒</m:t>
                          </m:r>
                          <m:r>
                            <a:rPr lang="cs-CZ" sz="1100" b="0" i="1">
                              <a:latin typeface="Cambria Math" panose="02040503050406030204" pitchFamily="18" charset="0"/>
                            </a:rPr>
                            <m:t>)</m:t>
                          </m:r>
                        </m:num>
                        <m:den>
                          <m:r>
                            <a:rPr lang="cs-CZ" sz="1100" b="0" i="1">
                              <a:latin typeface="Cambria Math" panose="02040503050406030204" pitchFamily="18" charset="0"/>
                            </a:rPr>
                            <m:t>𝑛</m:t>
                          </m:r>
                        </m:den>
                      </m:f>
                    </m:e>
                  </m:rad>
                </m:oMath>
              </a14:m>
              <a:endParaRPr lang="cs-CZ" sz="1100"/>
            </a:p>
          </xdr:txBody>
        </xdr:sp>
      </mc:Choice>
      <mc:Fallback xmlns="">
        <xdr:sp macro="" textlink="">
          <xdr:nvSpPr>
            <xdr:cNvPr id="4" name="TextovéPole 3">
              <a:extLst>
                <a:ext uri="{FF2B5EF4-FFF2-40B4-BE49-F238E27FC236}">
                  <a16:creationId xmlns:a16="http://schemas.microsoft.com/office/drawing/2014/main" id="{86957CFC-207F-4EF4-80F9-7F72E03FE49A}"/>
                </a:ext>
              </a:extLst>
            </xdr:cNvPr>
            <xdr:cNvSpPr txBox="1"/>
          </xdr:nvSpPr>
          <xdr:spPr>
            <a:xfrm>
              <a:off x="3124200" y="17436802"/>
              <a:ext cx="2911288"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cs-CZ" sz="1100" b="0" i="0">
                  <a:latin typeface="Cambria Math" panose="02040503050406030204" pitchFamily="18" charset="0"/>
                </a:rPr>
                <a:t>𝐶𝐼=𝑝𝑟𝑒𝑣𝑎𝑙𝑒𝑛𝑐𝑒</a:t>
              </a:r>
              <a:r>
                <a:rPr lang="el-GR" sz="1100" b="0" i="0">
                  <a:latin typeface="Cambria Math" panose="02040503050406030204" pitchFamily="18" charset="0"/>
                </a:rPr>
                <a:t>±</a:t>
              </a:r>
              <a:r>
                <a:rPr lang="cs-CZ" sz="1100" b="0" i="0">
                  <a:latin typeface="Cambria Math" panose="02040503050406030204" pitchFamily="18" charset="0"/>
                </a:rPr>
                <a:t>𝑧</a:t>
              </a:r>
              <a:r>
                <a:rPr lang="cs-CZ" sz="1100"/>
                <a:t>*</a:t>
              </a:r>
              <a:r>
                <a:rPr lang="cs-CZ" sz="1100" i="0">
                  <a:latin typeface="Cambria Math" panose="02040503050406030204" pitchFamily="18" charset="0"/>
                </a:rPr>
                <a:t>√((</a:t>
              </a:r>
              <a:r>
                <a:rPr lang="cs-CZ" sz="1100" b="0" i="0">
                  <a:latin typeface="Cambria Math" panose="02040503050406030204" pitchFamily="18" charset="0"/>
                </a:rPr>
                <a:t>𝑝𝑟𝑒𝑣𝑎𝑙𝑒𝑛𝑐𝑒(100−𝑝𝑟𝑒𝑣𝑎𝑙𝑒𝑛𝑐𝑒))/𝑛)</a:t>
              </a:r>
              <a:endParaRPr lang="cs-CZ" sz="1100"/>
            </a:p>
          </xdr:txBody>
        </xdr:sp>
      </mc:Fallback>
    </mc:AlternateContent>
    <xdr:clientData/>
  </xdr:oneCellAnchor>
  <xdr:oneCellAnchor>
    <xdr:from>
      <xdr:col>5</xdr:col>
      <xdr:colOff>0</xdr:colOff>
      <xdr:row>87</xdr:row>
      <xdr:rowOff>2610971</xdr:rowOff>
    </xdr:from>
    <xdr:ext cx="2911288" cy="344453"/>
    <mc:AlternateContent xmlns:mc="http://schemas.openxmlformats.org/markup-compatibility/2006" xmlns:a14="http://schemas.microsoft.com/office/drawing/2010/main">
      <mc:Choice Requires="a14">
        <xdr:sp macro="" textlink="">
          <xdr:nvSpPr>
            <xdr:cNvPr id="5" name="TextovéPole 4">
              <a:extLst>
                <a:ext uri="{FF2B5EF4-FFF2-40B4-BE49-F238E27FC236}">
                  <a16:creationId xmlns:a16="http://schemas.microsoft.com/office/drawing/2014/main" id="{35C4B280-92EF-4202-B68E-41DC6DCECB1E}"/>
                </a:ext>
              </a:extLst>
            </xdr:cNvPr>
            <xdr:cNvSpPr txBox="1"/>
          </xdr:nvSpPr>
          <xdr:spPr>
            <a:xfrm>
              <a:off x="3124200" y="17431871"/>
              <a:ext cx="2911288"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r>
                    <a:rPr lang="cs-CZ" sz="1100" b="0" i="1">
                      <a:latin typeface="Cambria Math" panose="02040503050406030204" pitchFamily="18" charset="0"/>
                    </a:rPr>
                    <m:t>𝐶𝐼</m:t>
                  </m:r>
                  <m:r>
                    <a:rPr lang="cs-CZ" sz="1100" b="0" i="1">
                      <a:latin typeface="Cambria Math" panose="02040503050406030204" pitchFamily="18" charset="0"/>
                    </a:rPr>
                    <m:t>=</m:t>
                  </m:r>
                  <m:r>
                    <a:rPr lang="cs-CZ" sz="1100" b="0" i="1">
                      <a:latin typeface="Cambria Math" panose="02040503050406030204" pitchFamily="18" charset="0"/>
                    </a:rPr>
                    <m:t>𝑝𝑟𝑒𝑣𝑎𝑙𝑒𝑛𝑐𝑒</m:t>
                  </m:r>
                  <m:r>
                    <a:rPr lang="el-GR" sz="1100" b="0" i="1">
                      <a:latin typeface="Cambria Math" panose="02040503050406030204" pitchFamily="18" charset="0"/>
                    </a:rPr>
                    <m:t>±</m:t>
                  </m:r>
                  <m:r>
                    <a:rPr lang="cs-CZ" sz="1100" b="0" i="1">
                      <a:latin typeface="Cambria Math" panose="02040503050406030204" pitchFamily="18" charset="0"/>
                    </a:rPr>
                    <m:t>𝑧</m:t>
                  </m:r>
                </m:oMath>
              </a14:m>
              <a:r>
                <a:rPr lang="cs-CZ" sz="1100"/>
                <a:t>*</a:t>
              </a:r>
              <a14:m>
                <m:oMath xmlns:m="http://schemas.openxmlformats.org/officeDocument/2006/math">
                  <m:rad>
                    <m:radPr>
                      <m:degHide m:val="on"/>
                      <m:ctrlPr>
                        <a:rPr lang="cs-CZ" sz="1100" i="1">
                          <a:latin typeface="Cambria Math" panose="02040503050406030204" pitchFamily="18" charset="0"/>
                        </a:rPr>
                      </m:ctrlPr>
                    </m:radPr>
                    <m:deg/>
                    <m:e>
                      <m:f>
                        <m:fPr>
                          <m:ctrlPr>
                            <a:rPr lang="cs-CZ" sz="1100" i="1">
                              <a:latin typeface="Cambria Math" panose="02040503050406030204" pitchFamily="18" charset="0"/>
                            </a:rPr>
                          </m:ctrlPr>
                        </m:fPr>
                        <m:num>
                          <m:r>
                            <a:rPr lang="cs-CZ" sz="1100" b="0" i="1">
                              <a:latin typeface="Cambria Math" panose="02040503050406030204" pitchFamily="18" charset="0"/>
                            </a:rPr>
                            <m:t>𝑝𝑟𝑒𝑣𝑎𝑙𝑒𝑛𝑐𝑒</m:t>
                          </m:r>
                          <m:r>
                            <a:rPr lang="cs-CZ" sz="1100" b="0" i="1">
                              <a:latin typeface="Cambria Math" panose="02040503050406030204" pitchFamily="18" charset="0"/>
                            </a:rPr>
                            <m:t>(100−</m:t>
                          </m:r>
                          <m:r>
                            <a:rPr lang="cs-CZ" sz="1100" b="0" i="1">
                              <a:latin typeface="Cambria Math" panose="02040503050406030204" pitchFamily="18" charset="0"/>
                            </a:rPr>
                            <m:t>𝑝𝑟𝑒𝑣𝑎𝑙𝑒𝑛𝑐𝑒</m:t>
                          </m:r>
                          <m:r>
                            <a:rPr lang="cs-CZ" sz="1100" b="0" i="1">
                              <a:latin typeface="Cambria Math" panose="02040503050406030204" pitchFamily="18" charset="0"/>
                            </a:rPr>
                            <m:t>)</m:t>
                          </m:r>
                        </m:num>
                        <m:den>
                          <m:r>
                            <a:rPr lang="cs-CZ" sz="1100" b="0" i="1">
                              <a:latin typeface="Cambria Math" panose="02040503050406030204" pitchFamily="18" charset="0"/>
                            </a:rPr>
                            <m:t>𝑛</m:t>
                          </m:r>
                        </m:den>
                      </m:f>
                    </m:e>
                  </m:rad>
                </m:oMath>
              </a14:m>
              <a:endParaRPr lang="cs-CZ" sz="1100"/>
            </a:p>
          </xdr:txBody>
        </xdr:sp>
      </mc:Choice>
      <mc:Fallback xmlns="">
        <xdr:sp macro="" textlink="">
          <xdr:nvSpPr>
            <xdr:cNvPr id="5" name="TextovéPole 4">
              <a:extLst>
                <a:ext uri="{FF2B5EF4-FFF2-40B4-BE49-F238E27FC236}">
                  <a16:creationId xmlns:a16="http://schemas.microsoft.com/office/drawing/2014/main" id="{35C4B280-92EF-4202-B68E-41DC6DCECB1E}"/>
                </a:ext>
              </a:extLst>
            </xdr:cNvPr>
            <xdr:cNvSpPr txBox="1"/>
          </xdr:nvSpPr>
          <xdr:spPr>
            <a:xfrm>
              <a:off x="3124200" y="17431871"/>
              <a:ext cx="2911288"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cs-CZ" sz="1100" b="0" i="0">
                  <a:latin typeface="Cambria Math" panose="02040503050406030204" pitchFamily="18" charset="0"/>
                </a:rPr>
                <a:t>𝐶𝐼=𝑝𝑟𝑒𝑣𝑎𝑙𝑒𝑛𝑐𝑒</a:t>
              </a:r>
              <a:r>
                <a:rPr lang="el-GR" sz="1100" b="0" i="0">
                  <a:latin typeface="Cambria Math" panose="02040503050406030204" pitchFamily="18" charset="0"/>
                </a:rPr>
                <a:t>±</a:t>
              </a:r>
              <a:r>
                <a:rPr lang="cs-CZ" sz="1100" b="0" i="0">
                  <a:latin typeface="Cambria Math" panose="02040503050406030204" pitchFamily="18" charset="0"/>
                </a:rPr>
                <a:t>𝑧</a:t>
              </a:r>
              <a:r>
                <a:rPr lang="cs-CZ" sz="1100"/>
                <a:t>*</a:t>
              </a:r>
              <a:r>
                <a:rPr lang="cs-CZ" sz="1100" i="0">
                  <a:latin typeface="Cambria Math" panose="02040503050406030204" pitchFamily="18" charset="0"/>
                </a:rPr>
                <a:t>√((</a:t>
              </a:r>
              <a:r>
                <a:rPr lang="cs-CZ" sz="1100" b="0" i="0">
                  <a:latin typeface="Cambria Math" panose="02040503050406030204" pitchFamily="18" charset="0"/>
                </a:rPr>
                <a:t>𝑝𝑟𝑒𝑣𝑎𝑙𝑒𝑛𝑐𝑒(100−𝑝𝑟𝑒𝑣𝑎𝑙𝑒𝑛𝑐𝑒))/𝑛)</a:t>
              </a:r>
              <a:endParaRPr lang="cs-CZ" sz="1100"/>
            </a:p>
          </xdr:txBody>
        </xdr:sp>
      </mc:Fallback>
    </mc:AlternateContent>
    <xdr:clientData/>
  </xdr:oneCellAnchor>
  <xdr:oneCellAnchor>
    <xdr:from>
      <xdr:col>5</xdr:col>
      <xdr:colOff>0</xdr:colOff>
      <xdr:row>87</xdr:row>
      <xdr:rowOff>2588559</xdr:rowOff>
    </xdr:from>
    <xdr:ext cx="2911288" cy="344453"/>
    <mc:AlternateContent xmlns:mc="http://schemas.openxmlformats.org/markup-compatibility/2006" xmlns:a14="http://schemas.microsoft.com/office/drawing/2010/main">
      <mc:Choice Requires="a14">
        <xdr:sp macro="" textlink="">
          <xdr:nvSpPr>
            <xdr:cNvPr id="6" name="TextovéPole 5">
              <a:extLst>
                <a:ext uri="{FF2B5EF4-FFF2-40B4-BE49-F238E27FC236}">
                  <a16:creationId xmlns:a16="http://schemas.microsoft.com/office/drawing/2014/main" id="{0AA26778-ACCF-4437-9268-7990C741D316}"/>
                </a:ext>
              </a:extLst>
            </xdr:cNvPr>
            <xdr:cNvSpPr txBox="1"/>
          </xdr:nvSpPr>
          <xdr:spPr>
            <a:xfrm>
              <a:off x="3124200" y="17432319"/>
              <a:ext cx="2911288"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r>
                    <a:rPr lang="cs-CZ" sz="1100" b="0" i="1">
                      <a:latin typeface="Cambria Math" panose="02040503050406030204" pitchFamily="18" charset="0"/>
                    </a:rPr>
                    <m:t>𝐶𝐼</m:t>
                  </m:r>
                  <m:r>
                    <a:rPr lang="cs-CZ" sz="1100" b="0" i="1">
                      <a:latin typeface="Cambria Math" panose="02040503050406030204" pitchFamily="18" charset="0"/>
                    </a:rPr>
                    <m:t>=</m:t>
                  </m:r>
                  <m:r>
                    <a:rPr lang="cs-CZ" sz="1100" b="0" i="1">
                      <a:latin typeface="Cambria Math" panose="02040503050406030204" pitchFamily="18" charset="0"/>
                    </a:rPr>
                    <m:t>𝑝𝑟𝑒𝑣𝑎𝑙𝑒𝑛𝑐𝑒</m:t>
                  </m:r>
                  <m:r>
                    <a:rPr lang="el-GR" sz="1100" b="0" i="1">
                      <a:latin typeface="Cambria Math" panose="02040503050406030204" pitchFamily="18" charset="0"/>
                    </a:rPr>
                    <m:t>±</m:t>
                  </m:r>
                  <m:r>
                    <a:rPr lang="cs-CZ" sz="1100" b="0" i="1">
                      <a:latin typeface="Cambria Math" panose="02040503050406030204" pitchFamily="18" charset="0"/>
                    </a:rPr>
                    <m:t>𝑧</m:t>
                  </m:r>
                </m:oMath>
              </a14:m>
              <a:r>
                <a:rPr lang="cs-CZ" sz="1100"/>
                <a:t>*</a:t>
              </a:r>
              <a14:m>
                <m:oMath xmlns:m="http://schemas.openxmlformats.org/officeDocument/2006/math">
                  <m:rad>
                    <m:radPr>
                      <m:degHide m:val="on"/>
                      <m:ctrlPr>
                        <a:rPr lang="cs-CZ" sz="1100" i="1">
                          <a:latin typeface="Cambria Math" panose="02040503050406030204" pitchFamily="18" charset="0"/>
                        </a:rPr>
                      </m:ctrlPr>
                    </m:radPr>
                    <m:deg/>
                    <m:e>
                      <m:f>
                        <m:fPr>
                          <m:ctrlPr>
                            <a:rPr lang="cs-CZ" sz="1100" i="1">
                              <a:latin typeface="Cambria Math" panose="02040503050406030204" pitchFamily="18" charset="0"/>
                            </a:rPr>
                          </m:ctrlPr>
                        </m:fPr>
                        <m:num>
                          <m:r>
                            <a:rPr lang="cs-CZ" sz="1100" b="0" i="1">
                              <a:latin typeface="Cambria Math" panose="02040503050406030204" pitchFamily="18" charset="0"/>
                            </a:rPr>
                            <m:t>𝑝𝑟𝑒𝑣𝑎𝑙𝑒𝑛𝑐𝑒</m:t>
                          </m:r>
                          <m:r>
                            <a:rPr lang="cs-CZ" sz="1100" b="0" i="1">
                              <a:latin typeface="Cambria Math" panose="02040503050406030204" pitchFamily="18" charset="0"/>
                            </a:rPr>
                            <m:t>(100−</m:t>
                          </m:r>
                          <m:r>
                            <a:rPr lang="cs-CZ" sz="1100" b="0" i="1">
                              <a:latin typeface="Cambria Math" panose="02040503050406030204" pitchFamily="18" charset="0"/>
                            </a:rPr>
                            <m:t>𝑝𝑟𝑒𝑣𝑎𝑙𝑒𝑛𝑐𝑒</m:t>
                          </m:r>
                          <m:r>
                            <a:rPr lang="cs-CZ" sz="1100" b="0" i="1">
                              <a:latin typeface="Cambria Math" panose="02040503050406030204" pitchFamily="18" charset="0"/>
                            </a:rPr>
                            <m:t>)</m:t>
                          </m:r>
                        </m:num>
                        <m:den>
                          <m:r>
                            <a:rPr lang="cs-CZ" sz="1100" b="0" i="1">
                              <a:latin typeface="Cambria Math" panose="02040503050406030204" pitchFamily="18" charset="0"/>
                            </a:rPr>
                            <m:t>𝑛</m:t>
                          </m:r>
                        </m:den>
                      </m:f>
                    </m:e>
                  </m:rad>
                </m:oMath>
              </a14:m>
              <a:endParaRPr lang="cs-CZ" sz="1100"/>
            </a:p>
          </xdr:txBody>
        </xdr:sp>
      </mc:Choice>
      <mc:Fallback xmlns="">
        <xdr:sp macro="" textlink="">
          <xdr:nvSpPr>
            <xdr:cNvPr id="6" name="TextovéPole 5">
              <a:extLst>
                <a:ext uri="{FF2B5EF4-FFF2-40B4-BE49-F238E27FC236}">
                  <a16:creationId xmlns:a16="http://schemas.microsoft.com/office/drawing/2014/main" id="{0AA26778-ACCF-4437-9268-7990C741D316}"/>
                </a:ext>
              </a:extLst>
            </xdr:cNvPr>
            <xdr:cNvSpPr txBox="1"/>
          </xdr:nvSpPr>
          <xdr:spPr>
            <a:xfrm>
              <a:off x="3124200" y="17432319"/>
              <a:ext cx="2911288"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cs-CZ" sz="1100" b="0" i="0">
                  <a:latin typeface="Cambria Math" panose="02040503050406030204" pitchFamily="18" charset="0"/>
                </a:rPr>
                <a:t>𝐶𝐼=𝑝𝑟𝑒𝑣𝑎𝑙𝑒𝑛𝑐𝑒</a:t>
              </a:r>
              <a:r>
                <a:rPr lang="el-GR" sz="1100" b="0" i="0">
                  <a:latin typeface="Cambria Math" panose="02040503050406030204" pitchFamily="18" charset="0"/>
                </a:rPr>
                <a:t>±</a:t>
              </a:r>
              <a:r>
                <a:rPr lang="cs-CZ" sz="1100" b="0" i="0">
                  <a:latin typeface="Cambria Math" panose="02040503050406030204" pitchFamily="18" charset="0"/>
                </a:rPr>
                <a:t>𝑧</a:t>
              </a:r>
              <a:r>
                <a:rPr lang="cs-CZ" sz="1100"/>
                <a:t>*</a:t>
              </a:r>
              <a:r>
                <a:rPr lang="cs-CZ" sz="1100" i="0">
                  <a:latin typeface="Cambria Math" panose="02040503050406030204" pitchFamily="18" charset="0"/>
                </a:rPr>
                <a:t>√((</a:t>
              </a:r>
              <a:r>
                <a:rPr lang="cs-CZ" sz="1100" b="0" i="0">
                  <a:latin typeface="Cambria Math" panose="02040503050406030204" pitchFamily="18" charset="0"/>
                </a:rPr>
                <a:t>𝑝𝑟𝑒𝑣𝑎𝑙𝑒𝑛𝑐𝑒(100−𝑝𝑟𝑒𝑣𝑎𝑙𝑒𝑛𝑐𝑒))/𝑛)</a:t>
              </a:r>
              <a:endParaRPr lang="cs-CZ" sz="1100"/>
            </a:p>
          </xdr:txBody>
        </xdr:sp>
      </mc:Fallback>
    </mc:AlternateContent>
    <xdr:clientData/>
  </xdr:oneCellAnchor>
  <xdr:oneCellAnchor>
    <xdr:from>
      <xdr:col>5</xdr:col>
      <xdr:colOff>0</xdr:colOff>
      <xdr:row>87</xdr:row>
      <xdr:rowOff>3599890</xdr:rowOff>
    </xdr:from>
    <xdr:ext cx="2911288" cy="344453"/>
    <mc:AlternateContent xmlns:mc="http://schemas.openxmlformats.org/markup-compatibility/2006" xmlns:a14="http://schemas.microsoft.com/office/drawing/2010/main">
      <mc:Choice Requires="a14">
        <xdr:sp macro="" textlink="">
          <xdr:nvSpPr>
            <xdr:cNvPr id="7" name="TextovéPole 6">
              <a:extLst>
                <a:ext uri="{FF2B5EF4-FFF2-40B4-BE49-F238E27FC236}">
                  <a16:creationId xmlns:a16="http://schemas.microsoft.com/office/drawing/2014/main" id="{331CB547-F31E-41ED-BF5A-701959106E2D}"/>
                </a:ext>
                <a:ext uri="{147F2762-F138-4A5C-976F-8EAC2B608ADB}">
                  <a16:predDERef xmlns:a16="http://schemas.microsoft.com/office/drawing/2014/main" pred="{C21E5541-F3B9-4DB8-8824-27E5AE27430E}"/>
                </a:ext>
              </a:extLst>
            </xdr:cNvPr>
            <xdr:cNvSpPr txBox="1"/>
          </xdr:nvSpPr>
          <xdr:spPr>
            <a:xfrm>
              <a:off x="3124200" y="17437810"/>
              <a:ext cx="2911288"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r>
                    <a:rPr lang="cs-CZ" sz="1100" b="0" i="1">
                      <a:latin typeface="Cambria Math" panose="02040503050406030204" pitchFamily="18" charset="0"/>
                    </a:rPr>
                    <m:t>𝐶𝐼</m:t>
                  </m:r>
                  <m:r>
                    <a:rPr lang="cs-CZ" sz="1100" b="0" i="1">
                      <a:latin typeface="Cambria Math" panose="02040503050406030204" pitchFamily="18" charset="0"/>
                    </a:rPr>
                    <m:t>=</m:t>
                  </m:r>
                  <m:r>
                    <a:rPr lang="cs-CZ" sz="1100" b="0" i="1">
                      <a:latin typeface="Cambria Math" panose="02040503050406030204" pitchFamily="18" charset="0"/>
                    </a:rPr>
                    <m:t>𝑝𝑟𝑒𝑣𝑎𝑙𝑒𝑛𝑐𝑒</m:t>
                  </m:r>
                  <m:r>
                    <a:rPr lang="el-GR" sz="1100" b="0" i="1">
                      <a:latin typeface="Cambria Math" panose="02040503050406030204" pitchFamily="18" charset="0"/>
                    </a:rPr>
                    <m:t>±</m:t>
                  </m:r>
                  <m:r>
                    <a:rPr lang="cs-CZ" sz="1100" b="0" i="1">
                      <a:latin typeface="Cambria Math" panose="02040503050406030204" pitchFamily="18" charset="0"/>
                    </a:rPr>
                    <m:t>𝑧</m:t>
                  </m:r>
                </m:oMath>
              </a14:m>
              <a:r>
                <a:rPr lang="cs-CZ" sz="1100"/>
                <a:t>*</a:t>
              </a:r>
              <a14:m>
                <m:oMath xmlns:m="http://schemas.openxmlformats.org/officeDocument/2006/math">
                  <m:rad>
                    <m:radPr>
                      <m:degHide m:val="on"/>
                      <m:ctrlPr>
                        <a:rPr lang="cs-CZ" sz="1100" i="1">
                          <a:latin typeface="Cambria Math" panose="02040503050406030204" pitchFamily="18" charset="0"/>
                        </a:rPr>
                      </m:ctrlPr>
                    </m:radPr>
                    <m:deg/>
                    <m:e>
                      <m:f>
                        <m:fPr>
                          <m:ctrlPr>
                            <a:rPr lang="cs-CZ" sz="1100" i="1">
                              <a:latin typeface="Cambria Math" panose="02040503050406030204" pitchFamily="18" charset="0"/>
                            </a:rPr>
                          </m:ctrlPr>
                        </m:fPr>
                        <m:num>
                          <m:r>
                            <a:rPr lang="cs-CZ" sz="1100" b="0" i="1">
                              <a:latin typeface="Cambria Math" panose="02040503050406030204" pitchFamily="18" charset="0"/>
                            </a:rPr>
                            <m:t>𝑝𝑟𝑒𝑣𝑎𝑙𝑒𝑛𝑐𝑒</m:t>
                          </m:r>
                          <m:r>
                            <a:rPr lang="cs-CZ" sz="1100" b="0" i="1">
                              <a:latin typeface="Cambria Math" panose="02040503050406030204" pitchFamily="18" charset="0"/>
                            </a:rPr>
                            <m:t>(100−</m:t>
                          </m:r>
                          <m:r>
                            <a:rPr lang="cs-CZ" sz="1100" b="0" i="1">
                              <a:latin typeface="Cambria Math" panose="02040503050406030204" pitchFamily="18" charset="0"/>
                            </a:rPr>
                            <m:t>𝑝𝑟𝑒𝑣𝑎𝑙𝑒𝑛𝑐𝑒</m:t>
                          </m:r>
                          <m:r>
                            <a:rPr lang="cs-CZ" sz="1100" b="0" i="1">
                              <a:latin typeface="Cambria Math" panose="02040503050406030204" pitchFamily="18" charset="0"/>
                            </a:rPr>
                            <m:t>)</m:t>
                          </m:r>
                        </m:num>
                        <m:den>
                          <m:r>
                            <a:rPr lang="cs-CZ" sz="1100" b="0" i="1">
                              <a:latin typeface="Cambria Math" panose="02040503050406030204" pitchFamily="18" charset="0"/>
                            </a:rPr>
                            <m:t>𝑛</m:t>
                          </m:r>
                        </m:den>
                      </m:f>
                    </m:e>
                  </m:rad>
                </m:oMath>
              </a14:m>
              <a:endParaRPr lang="cs-CZ" sz="1100"/>
            </a:p>
          </xdr:txBody>
        </xdr:sp>
      </mc:Choice>
      <mc:Fallback xmlns="">
        <xdr:sp macro="" textlink="">
          <xdr:nvSpPr>
            <xdr:cNvPr id="7" name="TextovéPole 6">
              <a:extLst>
                <a:ext uri="{FF2B5EF4-FFF2-40B4-BE49-F238E27FC236}">
                  <a16:creationId xmlns:a16="http://schemas.microsoft.com/office/drawing/2014/main" id="{331CB547-F31E-41ED-BF5A-701959106E2D}"/>
                </a:ext>
                <a:ext uri="{147F2762-F138-4A5C-976F-8EAC2B608ADB}">
                  <a16:predDERef xmlns:a16="http://schemas.microsoft.com/office/drawing/2014/main" pred="{C21E5541-F3B9-4DB8-8824-27E5AE27430E}"/>
                </a:ext>
              </a:extLst>
            </xdr:cNvPr>
            <xdr:cNvSpPr txBox="1"/>
          </xdr:nvSpPr>
          <xdr:spPr>
            <a:xfrm>
              <a:off x="3124200" y="17437810"/>
              <a:ext cx="2911288"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cs-CZ" sz="1100" b="0" i="0">
                  <a:latin typeface="Cambria Math" panose="02040503050406030204" pitchFamily="18" charset="0"/>
                </a:rPr>
                <a:t>𝐶𝐼=𝑝𝑟𝑒𝑣𝑎𝑙𝑒𝑛𝑐𝑒</a:t>
              </a:r>
              <a:r>
                <a:rPr lang="el-GR" sz="1100" b="0" i="0">
                  <a:latin typeface="Cambria Math" panose="02040503050406030204" pitchFamily="18" charset="0"/>
                </a:rPr>
                <a:t>±</a:t>
              </a:r>
              <a:r>
                <a:rPr lang="cs-CZ" sz="1100" b="0" i="0">
                  <a:latin typeface="Cambria Math" panose="02040503050406030204" pitchFamily="18" charset="0"/>
                </a:rPr>
                <a:t>𝑧</a:t>
              </a:r>
              <a:r>
                <a:rPr lang="cs-CZ" sz="1100"/>
                <a:t>*</a:t>
              </a:r>
              <a:r>
                <a:rPr lang="cs-CZ" sz="1100" i="0">
                  <a:latin typeface="Cambria Math" panose="02040503050406030204" pitchFamily="18" charset="0"/>
                </a:rPr>
                <a:t>√((</a:t>
              </a:r>
              <a:r>
                <a:rPr lang="cs-CZ" sz="1100" b="0" i="0">
                  <a:latin typeface="Cambria Math" panose="02040503050406030204" pitchFamily="18" charset="0"/>
                </a:rPr>
                <a:t>𝑝𝑟𝑒𝑣𝑎𝑙𝑒𝑛𝑐𝑒(100−𝑝𝑟𝑒𝑣𝑎𝑙𝑒𝑛𝑐𝑒))/𝑛)</a:t>
              </a:r>
              <a:endParaRPr lang="cs-CZ" sz="1100"/>
            </a:p>
          </xdr:txBody>
        </xdr:sp>
      </mc:Fallback>
    </mc:AlternateContent>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EB6F90BE-1F0F-49EE-982A-F0FD6C6E161A}" name="Table138" displayName="Table138" ref="B3:K9" totalsRowShown="0" headerRowDxfId="1100" headerRowBorderDxfId="1099" tableBorderDxfId="1098" totalsRowBorderDxfId="1097">
  <autoFilter ref="B3:K9" xr:uid="{EB6F90BE-1F0F-49EE-982A-F0FD6C6E161A}"/>
  <tableColumns count="10">
    <tableColumn id="10" xr3:uid="{CAB85CC8-9537-47C0-A9EF-CC88EAF2BBDD}" name="Road Type"/>
    <tableColumn id="1" xr3:uid="{7068B6A3-1A0F-4EE5-A900-A116E7DE11EE}" name="Time period"/>
    <tableColumn id="2" xr3:uid="{132DEFF3-A149-4F43-A59B-B9CB8D154623}" name="Vehicle Type"/>
    <tableColumn id="3" xr3:uid="{B1C272BA-7803-40A2-B6F6-5DAEBB9C591F}" name="Nr of Locations"/>
    <tableColumn id="4" xr3:uid="{4AF2A026-B89A-431B-B4C4-4C2B20BD8F6A}" name="N-children"/>
    <tableColumn id="5" xr3:uid="{8E74C2A7-DF4B-497B-9981-4EAC1260445C}" name="Ncorrect" dataDxfId="1096"/>
    <tableColumn id="6" xr3:uid="{D42A1673-CFC8-45FE-8E95-5615EEB43FC7}" name="KPI-CRS" dataDxfId="1095"/>
    <tableColumn id="7" xr3:uid="{48AF8517-D449-4692-BC7C-B0F641E51972}" name="SE" dataDxfId="1094"/>
    <tableColumn id="8" xr3:uid="{135F2E3C-2E09-4396-A5E9-6A7F533A6BB4}" name="CI (95%) - lower bound" dataDxfId="1093"/>
    <tableColumn id="9" xr3:uid="{E6CF6908-5A4F-4AE1-AD4A-53D889B48169}" name="CI (95%) - upper bound" dataDxfId="1092"/>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184B966-FC3A-45AB-AB48-B23C78AB7862}" name="Table1211" displayName="Table1211" ref="B12:K24" totalsRowShown="0" headerRowDxfId="830" dataDxfId="828" headerRowBorderDxfId="829" tableBorderDxfId="827" totalsRowBorderDxfId="826">
  <autoFilter ref="B12:K24" xr:uid="{00000000-0009-0000-0100-00000C000000}"/>
  <tableColumns count="10">
    <tableColumn id="10" xr3:uid="{FADBB1EA-A989-40A2-AF2B-B9F205BF2D9F}" name="Road Type" dataDxfId="825"/>
    <tableColumn id="1" xr3:uid="{35B94A26-BE17-4606-A04A-C4BE4E990E71}" name="Time period" dataDxfId="824"/>
    <tableColumn id="2" xr3:uid="{2E91961C-39D5-4971-B789-6C7E3EEA8201}" name="Vehicle Type" dataDxfId="823"/>
    <tableColumn id="3" xr3:uid="{0B59AFDC-E1D4-483A-A41F-79280BA1ADFE}" name="Nr of Locations" dataDxfId="822"/>
    <tableColumn id="4" xr3:uid="{DCF61405-DA96-420B-A6D8-9ABE16B2A61E}" name="N-children" dataDxfId="821"/>
    <tableColumn id="5" xr3:uid="{CAAB1941-8289-4D9A-B528-C50895905BC3}" name="Ncorrect" dataDxfId="820"/>
    <tableColumn id="6" xr3:uid="{AE74AD2C-0F88-427E-BCF0-6A2E81E81D7A}" name="KPI-CRS" dataDxfId="819"/>
    <tableColumn id="7" xr3:uid="{6DE93F66-F4B6-4593-A276-27E6A11F0201}" name="SE" dataDxfId="818"/>
    <tableColumn id="8" xr3:uid="{94799A5C-F183-442A-A46B-08FF28957B08}" name="CI (95%) - lower bound" dataDxfId="817"/>
    <tableColumn id="9" xr3:uid="{FCAFED7D-D857-4E8D-B1E8-CAA4075BB044}" name="CI (95%) - upper bound" dataDxfId="816"/>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BC610A8-5BB0-40C2-AC4B-21439159B578}" name="Table212" displayName="Table212" ref="B4:AK10" totalsRowShown="0" headerRowDxfId="815" dataDxfId="813" headerRowBorderDxfId="814" tableBorderDxfId="812" totalsRowBorderDxfId="811">
  <autoFilter ref="B4:AK10" xr:uid="{00000000-0009-0000-0100-000002000000}"/>
  <tableColumns count="36">
    <tableColumn id="1" xr3:uid="{20AF115E-97E0-4324-972E-2330AFDA2154}" name="Road Type"/>
    <tableColumn id="2" xr3:uid="{AE7E355E-E233-444D-80F4-6104D72E6CE4}" name="Time period"/>
    <tableColumn id="3" xr3:uid="{EBD87388-EEEF-480B-995A-7B7227DFEF26}" name="Vehicle Type" dataDxfId="810"/>
    <tableColumn id="4" xr3:uid="{3CA5261F-D72E-43F8-8D7B-66EBB5990477}" name="Nr of Locations" dataDxfId="809"/>
    <tableColumn id="5" xr3:uid="{66DB213B-FE04-4ABF-AEBC-2866080105CE}" name="Traffic Counts" dataDxfId="808"/>
    <tableColumn id="36" xr3:uid="{3C01D342-A1FA-494B-8AAB-F4DB4785E9CF}" name="Weight proportion" dataDxfId="807"/>
    <tableColumn id="6" xr3:uid="{1D06931E-F54E-42C2-B20F-6FC20AAC1EE4}" name="N-driver" dataDxfId="806"/>
    <tableColumn id="7" xr3:uid="{5D1B6391-2EC6-4A33-ADE7-675C4188E41C}" name="Nused-driver" dataDxfId="805"/>
    <tableColumn id="8" xr3:uid="{61301766-B035-4FBA-AC93-B443A4F5724A}" name="KPI-driver" dataDxfId="804"/>
    <tableColumn id="9" xr3:uid="{8CABF054-2CF3-4C5D-BA3E-697A47C37E0B}" name="SE1" dataDxfId="803"/>
    <tableColumn id="11" xr3:uid="{8538204A-A304-4BC1-A814-33A8A90B1113}" name="CI (95%) - lower bound1" dataDxfId="802"/>
    <tableColumn id="12" xr3:uid="{6EBFED59-B06F-4948-9B9A-D0F7956CD126}" name="CI (95%) - upper bound1" dataDxfId="801"/>
    <tableColumn id="13" xr3:uid="{974CBC32-89F4-4834-A8D9-6E2338272DBC}" name="N-front" dataDxfId="800"/>
    <tableColumn id="14" xr3:uid="{680C4F66-98CC-4276-ACE6-429580D12233}" name="Nused-front" dataDxfId="799"/>
    <tableColumn id="15" xr3:uid="{E3568742-3C16-47B4-A97A-DC86D97D2C97}" name="KPI-front" dataDxfId="798"/>
    <tableColumn id="16" xr3:uid="{84F6803D-A191-49D3-AF9B-E0F78A22960E}" name="SE2" dataDxfId="797"/>
    <tableColumn id="18" xr3:uid="{63FFB0BC-57BC-4638-859A-4C35623AFFE7}" name="CI (95%) - lower bound2" dataDxfId="796"/>
    <tableColumn id="19" xr3:uid="{2059880C-D2AB-47C5-B493-82AE175DAD05}" name="CI (95%) - upper bound2" dataDxfId="795"/>
    <tableColumn id="20" xr3:uid="{204046D8-8A8E-4ABE-81BF-2CCB3EA041D7}" name="N-rear" dataDxfId="794"/>
    <tableColumn id="21" xr3:uid="{87E253D4-1C12-4E5E-A3E9-513D2C53EEB4}" name="Nused-rear" dataDxfId="793"/>
    <tableColumn id="22" xr3:uid="{2BC8120A-06A2-411F-AAA7-31F5AA6ABA5A}" name="KPI-rear" dataDxfId="792"/>
    <tableColumn id="23" xr3:uid="{B88C1710-3343-4738-9258-52C00393D49C}" name="SE3" dataDxfId="791"/>
    <tableColumn id="25" xr3:uid="{6A5466B6-047B-4211-ACDC-0DDEEF1AF6AC}" name="CI (95%) - lower bound3" dataDxfId="790"/>
    <tableColumn id="26" xr3:uid="{B21AC94B-2599-4BDB-AE47-BCA42F10764F}" name="CI (95%) - upper bound3" dataDxfId="789"/>
    <tableColumn id="10" xr3:uid="{A3F9356F-2DAB-423D-911C-D871CBDB4458}" name="Ntotal" dataDxfId="788"/>
    <tableColumn id="17" xr3:uid="{961BD78C-BD3B-414A-AECB-EA66F085F568}" name="Nused-total" dataDxfId="787"/>
    <tableColumn id="24" xr3:uid="{1EB09E07-EC5B-41B6-AAA8-39396C472EFE}" name="KPI-total" dataDxfId="786"/>
    <tableColumn id="27" xr3:uid="{F524D29D-174C-4F1E-A14D-B87C22EA9207}" name="SE4" dataDxfId="785"/>
    <tableColumn id="28" xr3:uid="{AC72CCD0-2A4C-40D0-A2ED-70A859B9DB7D}" name="CI (95%) - lower bound4" dataDxfId="784"/>
    <tableColumn id="29" xr3:uid="{BC97F92B-E608-4258-9C9E-041AAA68CF9C}" name="CI (95%) - upper bound4" dataDxfId="783"/>
    <tableColumn id="30" xr3:uid="{FE406E67-20CF-419A-BC9D-E28CF11D0F27}" name="N-children" dataDxfId="782"/>
    <tableColumn id="31" xr3:uid="{2E4DB256-3D20-442B-B8F8-731EA0BD9731}" name="Nused-CRS" dataDxfId="781"/>
    <tableColumn id="32" xr3:uid="{3D51AA99-AB1D-4DF3-8709-6475B4F41A7D}" name="KPI-CRS" dataDxfId="780"/>
    <tableColumn id="33" xr3:uid="{EB8C8FFE-00A2-4AD3-9EC3-D1D0C653683D}" name="SE5" dataDxfId="779"/>
    <tableColumn id="34" xr3:uid="{4C91A8D9-8A8B-4767-9419-2658070A3AF9}" name="CI (95%) - lower bound5" dataDxfId="778"/>
    <tableColumn id="35" xr3:uid="{7D22A3CE-6C61-46F8-AFDE-A50E51E1BD01}" name="CI (95%) - upper bound5" dataDxfId="777"/>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AE5E292-4125-4984-89C8-F9496C3CD994}" name="Table313" displayName="Table313" ref="B14:AK50" totalsRowShown="0" headerRowDxfId="776" dataDxfId="774" headerRowBorderDxfId="775" tableBorderDxfId="773" totalsRowBorderDxfId="772">
  <autoFilter ref="B14:AK50" xr:uid="{00000000-0009-0000-0100-000003000000}"/>
  <tableColumns count="36">
    <tableColumn id="1" xr3:uid="{95DBFE26-FA85-4037-9BF4-926254123B7D}" name="Road Type" dataDxfId="771"/>
    <tableColumn id="2" xr3:uid="{CDFE2214-3DD6-43AC-97C9-5DB8F3463AF1}" name="Time period"/>
    <tableColumn id="3" xr3:uid="{664A6C89-0391-4FCA-9111-605BAA11E975}" name="Vehicle Type"/>
    <tableColumn id="4" xr3:uid="{1FD5D4E0-8A38-4F2C-9801-FB5DA2E305A2}" name="Nr of Locations" dataDxfId="770"/>
    <tableColumn id="5" xr3:uid="{1526454F-3256-44D4-8CE8-FC07338637D2}" name="Traffic Counts" dataDxfId="769"/>
    <tableColumn id="36" xr3:uid="{ECA4F5A2-E77E-48F9-A799-0D90D312ED70}" name="Weight proportion" dataDxfId="768"/>
    <tableColumn id="6" xr3:uid="{0432D1B7-98BA-4DE5-80AA-3DFFDD5EC0A5}" name="N-driver" dataDxfId="767"/>
    <tableColumn id="7" xr3:uid="{4E3D9785-1D1A-4E45-BAA4-7D867742FA3C}" name="Nused-driver" dataDxfId="766"/>
    <tableColumn id="8" xr3:uid="{C50B0EA2-33FC-4243-8642-7B1EE853FD2B}" name="KPI-driver" dataDxfId="765"/>
    <tableColumn id="9" xr3:uid="{069689EB-1146-4C4F-B2BA-21D361312062}" name="SE1" dataDxfId="764"/>
    <tableColumn id="11" xr3:uid="{75E3EDBD-3716-45B3-B34E-AF0E42D820F6}" name="CI (95%) - lower bound1" dataDxfId="763"/>
    <tableColumn id="12" xr3:uid="{0914DF26-3D47-4F75-BD1E-D412C56C93C4}" name="CI (95%) - upper bound1" dataDxfId="762"/>
    <tableColumn id="13" xr3:uid="{8149A4BE-1C43-451F-94C9-8A3C0F6410B7}" name="N-front" dataDxfId="761"/>
    <tableColumn id="14" xr3:uid="{15A3B591-45B5-44BE-8821-D420257C38BC}" name="Nused-front" dataDxfId="760"/>
    <tableColumn id="15" xr3:uid="{43BF160B-0122-4A94-87FD-18CBEF457B2D}" name="KPI-front" dataDxfId="759"/>
    <tableColumn id="16" xr3:uid="{B1B0CAE4-AE34-429C-9CFD-F2D887B8C4F4}" name="SE2" dataDxfId="758"/>
    <tableColumn id="18" xr3:uid="{F7057A8E-BB8A-4DC0-A744-78C9A4A6FFCB}" name="CI (95%) - lower bound2" dataDxfId="757"/>
    <tableColumn id="19" xr3:uid="{8AFAE4C4-B83B-48F5-81DF-C7593084E18F}" name="CI (95%) - upper bound2" dataDxfId="756"/>
    <tableColumn id="20" xr3:uid="{B2A9C336-0AA2-4601-931A-497CC5B334F6}" name="N-rear" dataDxfId="755"/>
    <tableColumn id="21" xr3:uid="{AFB9B6D7-0C22-4047-996E-6CF48EB91E99}" name="Nused-rear" dataDxfId="754"/>
    <tableColumn id="22" xr3:uid="{A865BDE3-381C-4882-8A14-71BB23C7175A}" name="KPI-rear" dataDxfId="753"/>
    <tableColumn id="23" xr3:uid="{DEF1F7E5-28C9-4269-86E2-D828DC464B16}" name="SE3" dataDxfId="752"/>
    <tableColumn id="25" xr3:uid="{37EE7019-6D86-4FBE-8288-1D4C77DB59C9}" name="CI (95%) - lower bound3" dataDxfId="751"/>
    <tableColumn id="26" xr3:uid="{4FCD21FB-64DA-496B-B9E8-ABA3273DD733}" name="CI (95%) - upper bound3" dataDxfId="750"/>
    <tableColumn id="10" xr3:uid="{9CEF3D26-3B4F-44F6-AC9D-F412C9A7508A}" name="Ntotal" dataDxfId="749"/>
    <tableColumn id="17" xr3:uid="{4C90FA23-5C53-4143-8BDA-E0ED31A9B4DB}" name="Nused-total" dataDxfId="748"/>
    <tableColumn id="24" xr3:uid="{14D6C369-59CD-4CE3-9FE5-ECF12639BC89}" name="KPI-total" dataDxfId="747"/>
    <tableColumn id="27" xr3:uid="{8CA69BB5-75F1-4022-A75B-241D3C29560E}" name="SE4" dataDxfId="746"/>
    <tableColumn id="28" xr3:uid="{6698EAA6-86E9-45B8-AB9C-48A37CADB87B}" name="CI (95%) - lower bound4" dataDxfId="745"/>
    <tableColumn id="29" xr3:uid="{857B91DF-3884-406A-8A11-0D1DA99E97F6}" name="CI (95%) - upper bound4" dataDxfId="744"/>
    <tableColumn id="30" xr3:uid="{89508E2E-FE44-442D-9FC6-9C7FA0F4723A}" name="N-children" dataDxfId="743"/>
    <tableColumn id="31" xr3:uid="{2805698E-B62D-4127-BA7F-7CE2EAA7F9B2}" name="Nused-CRS" dataDxfId="742"/>
    <tableColumn id="32" xr3:uid="{8C810FFC-1A66-4926-961D-6AC4D36B3DAA}" name="KPI-CRS" dataDxfId="741"/>
    <tableColumn id="33" xr3:uid="{39BD97D3-5149-47C5-917A-010E939C26A1}" name="SE5" dataDxfId="740"/>
    <tableColumn id="34" xr3:uid="{ABE802B9-E935-4705-A436-8954ADF0D40C}" name="CI (95%) - lower bound5" dataDxfId="739"/>
    <tableColumn id="35" xr3:uid="{363E6B8B-175F-44A6-91FE-8AA585F9B978}" name="CI (95%) - upper bound5" dataDxfId="738"/>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646372BB-90D5-4EAF-97B1-B5A2BA3ED9AB}" name="Table214" displayName="Table214" ref="B4:AK10" totalsRowShown="0" headerRowDxfId="737" dataDxfId="735" headerRowBorderDxfId="736" tableBorderDxfId="734" totalsRowBorderDxfId="733">
  <autoFilter ref="B4:AK10" xr:uid="{00000000-0009-0000-0100-000002000000}"/>
  <tableColumns count="36">
    <tableColumn id="1" xr3:uid="{00000000-0010-0000-0200-000001000000}" name="Road Type"/>
    <tableColumn id="2" xr3:uid="{00000000-0010-0000-0200-000002000000}" name="Time period"/>
    <tableColumn id="3" xr3:uid="{00000000-0010-0000-0200-000003000000}" name="Vehicle Type" dataDxfId="732"/>
    <tableColumn id="4" xr3:uid="{00000000-0010-0000-0200-000004000000}" name="Nr of Locations" dataDxfId="731"/>
    <tableColumn id="5" xr3:uid="{00000000-0010-0000-0200-000005000000}" name="Traffic Counts" dataDxfId="730"/>
    <tableColumn id="36" xr3:uid="{00000000-0010-0000-0200-000024000000}" name="Weight proportion" dataDxfId="729"/>
    <tableColumn id="6" xr3:uid="{00000000-0010-0000-0200-000006000000}" name="N-driver" dataDxfId="728"/>
    <tableColumn id="7" xr3:uid="{00000000-0010-0000-0200-000007000000}" name="Nused-driver" dataDxfId="727"/>
    <tableColumn id="8" xr3:uid="{00000000-0010-0000-0200-000008000000}" name="KPI-driver" dataDxfId="726"/>
    <tableColumn id="9" xr3:uid="{00000000-0010-0000-0200-000009000000}" name="SE1" dataDxfId="725"/>
    <tableColumn id="11" xr3:uid="{00000000-0010-0000-0200-00000B000000}" name="CI (95%) - lower bound1" dataDxfId="724"/>
    <tableColumn id="12" xr3:uid="{00000000-0010-0000-0200-00000C000000}" name="CI (95%) - upper bound1" dataDxfId="723"/>
    <tableColumn id="13" xr3:uid="{00000000-0010-0000-0200-00000D000000}" name="N-front" dataDxfId="722"/>
    <tableColumn id="14" xr3:uid="{00000000-0010-0000-0200-00000E000000}" name="Nused-front" dataDxfId="721"/>
    <tableColumn id="15" xr3:uid="{00000000-0010-0000-0200-00000F000000}" name="KPI-front" dataDxfId="720"/>
    <tableColumn id="16" xr3:uid="{00000000-0010-0000-0200-000010000000}" name="SE2" dataDxfId="719"/>
    <tableColumn id="18" xr3:uid="{00000000-0010-0000-0200-000012000000}" name="CI (95%) - lower bound2" dataDxfId="718"/>
    <tableColumn id="19" xr3:uid="{00000000-0010-0000-0200-000013000000}" name="CI (95%) - upper bound2" dataDxfId="717"/>
    <tableColumn id="20" xr3:uid="{00000000-0010-0000-0200-000014000000}" name="N-rear" dataDxfId="716"/>
    <tableColumn id="21" xr3:uid="{00000000-0010-0000-0200-000015000000}" name="Nused-rear" dataDxfId="715"/>
    <tableColumn id="22" xr3:uid="{00000000-0010-0000-0200-000016000000}" name="KPI-rear" dataDxfId="714"/>
    <tableColumn id="23" xr3:uid="{00000000-0010-0000-0200-000017000000}" name="SE3" dataDxfId="713"/>
    <tableColumn id="25" xr3:uid="{00000000-0010-0000-0200-000019000000}" name="CI (95%) - lower bound3" dataDxfId="712"/>
    <tableColumn id="26" xr3:uid="{00000000-0010-0000-0200-00001A000000}" name="CI (95%) - upper bound3" dataDxfId="711"/>
    <tableColumn id="10" xr3:uid="{00000000-0010-0000-0200-00000A000000}" name="Ntotal" dataDxfId="710"/>
    <tableColumn id="17" xr3:uid="{00000000-0010-0000-0200-000011000000}" name="Nused-total" dataDxfId="709"/>
    <tableColumn id="24" xr3:uid="{00000000-0010-0000-0200-000018000000}" name="KPI-total" dataDxfId="708"/>
    <tableColumn id="27" xr3:uid="{00000000-0010-0000-0200-00001B000000}" name="SE4" dataDxfId="707"/>
    <tableColumn id="28" xr3:uid="{00000000-0010-0000-0200-00001C000000}" name="CI (95%) - lower bound4" dataDxfId="706"/>
    <tableColumn id="29" xr3:uid="{00000000-0010-0000-0200-00001D000000}" name="CI (95%) - upper bound4" dataDxfId="705"/>
    <tableColumn id="30" xr3:uid="{00000000-0010-0000-0200-00001E000000}" name="N-children" dataDxfId="704"/>
    <tableColumn id="31" xr3:uid="{00000000-0010-0000-0200-00001F000000}" name="Nused-CRS" dataDxfId="703"/>
    <tableColumn id="32" xr3:uid="{00000000-0010-0000-0200-000020000000}" name="KPI-CRS" dataDxfId="702"/>
    <tableColumn id="33" xr3:uid="{00000000-0010-0000-0200-000021000000}" name="SE5" dataDxfId="701"/>
    <tableColumn id="34" xr3:uid="{00000000-0010-0000-0200-000022000000}" name="CI (95%) - lower bound5" dataDxfId="700"/>
    <tableColumn id="35" xr3:uid="{00000000-0010-0000-0200-000023000000}" name="CI (95%) - upper bound5" dataDxfId="699"/>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7C76629-BB3B-4833-95A4-97DFC351FB13}" name="Table315" displayName="Table315" ref="B14:AK50" totalsRowShown="0" headerRowDxfId="698" dataDxfId="696" headerRowBorderDxfId="697" tableBorderDxfId="695" totalsRowBorderDxfId="694">
  <autoFilter ref="B14:AK50" xr:uid="{00000000-0009-0000-0100-000003000000}">
    <filterColumn colId="1">
      <filters>
        <filter val="(all periods)"/>
        <filter val="weekday/daytime"/>
      </filters>
    </filterColumn>
    <filterColumn colId="2">
      <filters>
        <filter val="goods vehicle-Total"/>
      </filters>
    </filterColumn>
  </autoFilter>
  <tableColumns count="36">
    <tableColumn id="1" xr3:uid="{00000000-0010-0000-0300-000001000000}" name="Road Type" dataDxfId="693"/>
    <tableColumn id="2" xr3:uid="{00000000-0010-0000-0300-000002000000}" name="Time period"/>
    <tableColumn id="3" xr3:uid="{00000000-0010-0000-0300-000003000000}" name="Vehicle Type"/>
    <tableColumn id="4" xr3:uid="{00000000-0010-0000-0300-000004000000}" name="Nr of Locations" dataDxfId="692"/>
    <tableColumn id="5" xr3:uid="{00000000-0010-0000-0300-000005000000}" name="Traffic Counts" dataDxfId="691"/>
    <tableColumn id="36" xr3:uid="{00000000-0010-0000-0300-000024000000}" name="Weight proportion" dataDxfId="690"/>
    <tableColumn id="6" xr3:uid="{00000000-0010-0000-0300-000006000000}" name="N-driver" dataDxfId="689"/>
    <tableColumn id="7" xr3:uid="{00000000-0010-0000-0300-000007000000}" name="Nused-driver" dataDxfId="688"/>
    <tableColumn id="8" xr3:uid="{00000000-0010-0000-0300-000008000000}" name="KPI-driver" dataDxfId="687"/>
    <tableColumn id="9" xr3:uid="{00000000-0010-0000-0300-000009000000}" name="SE1" dataDxfId="686"/>
    <tableColumn id="11" xr3:uid="{00000000-0010-0000-0300-00000B000000}" name="CI (95%) - lower bound1" dataDxfId="685"/>
    <tableColumn id="12" xr3:uid="{00000000-0010-0000-0300-00000C000000}" name="CI (95%) - upper bound1" dataDxfId="684"/>
    <tableColumn id="13" xr3:uid="{00000000-0010-0000-0300-00000D000000}" name="N-front" dataDxfId="683"/>
    <tableColumn id="14" xr3:uid="{00000000-0010-0000-0300-00000E000000}" name="Nused-front" dataDxfId="682"/>
    <tableColumn id="15" xr3:uid="{00000000-0010-0000-0300-00000F000000}" name="KPI-front" dataDxfId="681"/>
    <tableColumn id="16" xr3:uid="{00000000-0010-0000-0300-000010000000}" name="SE2" dataDxfId="680"/>
    <tableColumn id="18" xr3:uid="{00000000-0010-0000-0300-000012000000}" name="CI (95%) - lower bound2" dataDxfId="679"/>
    <tableColumn id="19" xr3:uid="{00000000-0010-0000-0300-000013000000}" name="CI (95%) - upper bound2" dataDxfId="678"/>
    <tableColumn id="20" xr3:uid="{00000000-0010-0000-0300-000014000000}" name="N-rear" dataDxfId="677"/>
    <tableColumn id="21" xr3:uid="{00000000-0010-0000-0300-000015000000}" name="Nused-rear" dataDxfId="676"/>
    <tableColumn id="22" xr3:uid="{00000000-0010-0000-0300-000016000000}" name="KPI-rear" dataDxfId="675"/>
    <tableColumn id="23" xr3:uid="{00000000-0010-0000-0300-000017000000}" name="SE3" dataDxfId="674"/>
    <tableColumn id="25" xr3:uid="{00000000-0010-0000-0300-000019000000}" name="CI (95%) - lower bound3" dataDxfId="673"/>
    <tableColumn id="26" xr3:uid="{00000000-0010-0000-0300-00001A000000}" name="CI (95%) - upper bound3" dataDxfId="672"/>
    <tableColumn id="10" xr3:uid="{00000000-0010-0000-0300-00000A000000}" name="Ntotal" dataDxfId="671"/>
    <tableColumn id="17" xr3:uid="{00000000-0010-0000-0300-000011000000}" name="Nused-total" dataDxfId="670"/>
    <tableColumn id="24" xr3:uid="{00000000-0010-0000-0300-000018000000}" name="KPI-total" dataDxfId="669"/>
    <tableColumn id="27" xr3:uid="{00000000-0010-0000-0300-00001B000000}" name="SE4" dataDxfId="668"/>
    <tableColumn id="28" xr3:uid="{00000000-0010-0000-0300-00001C000000}" name="CI (95%) - lower bound4" dataDxfId="667"/>
    <tableColumn id="29" xr3:uid="{00000000-0010-0000-0300-00001D000000}" name="CI (95%) - upper bound4" dataDxfId="666"/>
    <tableColumn id="30" xr3:uid="{00000000-0010-0000-0300-00001E000000}" name="N-children" dataDxfId="665"/>
    <tableColumn id="31" xr3:uid="{00000000-0010-0000-0300-00001F000000}" name="Nused-CRS" dataDxfId="664"/>
    <tableColumn id="32" xr3:uid="{00000000-0010-0000-0300-000020000000}" name="KPI-CRS" dataDxfId="663"/>
    <tableColumn id="33" xr3:uid="{00000000-0010-0000-0300-000021000000}" name="SE5" dataDxfId="662"/>
    <tableColumn id="34" xr3:uid="{00000000-0010-0000-0300-000022000000}" name="CI (95%) - lower bound5" dataDxfId="661"/>
    <tableColumn id="35" xr3:uid="{00000000-0010-0000-0300-000023000000}" name="CI (95%) - upper bound5" dataDxfId="660"/>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DC3E28D-C2D0-4876-B598-B0B39E8CCEB8}" name="Table216" displayName="Table216" ref="B4:AK10" totalsRowShown="0" headerRowDxfId="659" dataDxfId="657" headerRowBorderDxfId="658" tableBorderDxfId="656" totalsRowBorderDxfId="655">
  <autoFilter ref="B4:AK10" xr:uid="{00000000-0009-0000-0100-000002000000}"/>
  <tableColumns count="36">
    <tableColumn id="1" xr3:uid="{00000000-0010-0000-0200-000001000000}" name="Road Type"/>
    <tableColumn id="2" xr3:uid="{00000000-0010-0000-0200-000002000000}" name="Time period"/>
    <tableColumn id="3" xr3:uid="{00000000-0010-0000-0200-000003000000}" name="Vehicle Type" dataDxfId="654"/>
    <tableColumn id="4" xr3:uid="{00000000-0010-0000-0200-000004000000}" name="Nr of Locations" dataDxfId="653"/>
    <tableColumn id="5" xr3:uid="{00000000-0010-0000-0200-000005000000}" name="Traffic Counts" dataDxfId="652"/>
    <tableColumn id="36" xr3:uid="{00000000-0010-0000-0200-000024000000}" name="Weight proportion" dataDxfId="651">
      <calculatedColumnFormula>Table216[[#This Row],[Traffic Counts]]/F8</calculatedColumnFormula>
    </tableColumn>
    <tableColumn id="6" xr3:uid="{00000000-0010-0000-0200-000006000000}" name="N-driver" dataDxfId="650"/>
    <tableColumn id="7" xr3:uid="{00000000-0010-0000-0200-000007000000}" name="Nused-driver" dataDxfId="649"/>
    <tableColumn id="8" xr3:uid="{00000000-0010-0000-0200-000008000000}" name="KPI-driver" dataDxfId="648">
      <calculatedColumnFormula>Table216[[#This Row],[Nused-driver]]/Table216[[#This Row],[N-driver]]</calculatedColumnFormula>
    </tableColumn>
    <tableColumn id="9" xr3:uid="{00000000-0010-0000-0200-000009000000}" name="SE1" dataDxfId="647"/>
    <tableColumn id="11" xr3:uid="{00000000-0010-0000-0200-00000B000000}" name="CI (95%) - lower bound1" dataDxfId="646"/>
    <tableColumn id="12" xr3:uid="{00000000-0010-0000-0200-00000C000000}" name="CI (95%) - upper bound1" dataDxfId="645"/>
    <tableColumn id="13" xr3:uid="{00000000-0010-0000-0200-00000D000000}" name="N-front" dataDxfId="644"/>
    <tableColumn id="14" xr3:uid="{00000000-0010-0000-0200-00000E000000}" name="Nused-front" dataDxfId="643"/>
    <tableColumn id="15" xr3:uid="{00000000-0010-0000-0200-00000F000000}" name="KPI-front" dataDxfId="642">
      <calculatedColumnFormula>Table216[[#This Row],[Nused-front]]/Table216[[#This Row],[N-front]]</calculatedColumnFormula>
    </tableColumn>
    <tableColumn id="16" xr3:uid="{00000000-0010-0000-0200-000010000000}" name="SE2" dataDxfId="641"/>
    <tableColumn id="18" xr3:uid="{00000000-0010-0000-0200-000012000000}" name="CI (95%) - lower bound2" dataDxfId="640"/>
    <tableColumn id="19" xr3:uid="{00000000-0010-0000-0200-000013000000}" name="CI (95%) - upper bound2" dataDxfId="639"/>
    <tableColumn id="20" xr3:uid="{00000000-0010-0000-0200-000014000000}" name="N-rear" dataDxfId="638"/>
    <tableColumn id="21" xr3:uid="{00000000-0010-0000-0200-000015000000}" name="Nused-rear" dataDxfId="637"/>
    <tableColumn id="22" xr3:uid="{00000000-0010-0000-0200-000016000000}" name="KPI-rear" dataDxfId="636">
      <calculatedColumnFormula>Table216[[#This Row],[Nused-rear]]/Table216[[#This Row],[N-rear]]</calculatedColumnFormula>
    </tableColumn>
    <tableColumn id="23" xr3:uid="{00000000-0010-0000-0200-000017000000}" name="SE3" dataDxfId="635"/>
    <tableColumn id="25" xr3:uid="{00000000-0010-0000-0200-000019000000}" name="CI (95%) - lower bound3" dataDxfId="634"/>
    <tableColumn id="26" xr3:uid="{00000000-0010-0000-0200-00001A000000}" name="CI (95%) - upper bound3" dataDxfId="633"/>
    <tableColumn id="10" xr3:uid="{00000000-0010-0000-0200-00000A000000}" name="Ntotal" dataDxfId="632">
      <calculatedColumnFormula>Table216[[#This Row],[N-driver]]+Table216[[#This Row],[N-front]]+Table216[[#This Row],[N-rear]]</calculatedColumnFormula>
    </tableColumn>
    <tableColumn id="17" xr3:uid="{00000000-0010-0000-0200-000011000000}" name="Nused-total" dataDxfId="631">
      <calculatedColumnFormula>Table216[[#This Row],[Nused-driver]]+Table216[[#This Row],[Nused-front]]+Table216[[#This Row],[Nused-rear]]</calculatedColumnFormula>
    </tableColumn>
    <tableColumn id="24" xr3:uid="{00000000-0010-0000-0200-000018000000}" name="KPI-total" dataDxfId="630">
      <calculatedColumnFormula>Table216[[#This Row],[Nused-total]]/Table216[[#This Row],[Ntotal]]</calculatedColumnFormula>
    </tableColumn>
    <tableColumn id="27" xr3:uid="{00000000-0010-0000-0200-00001B000000}" name="SE4" dataDxfId="629"/>
    <tableColumn id="28" xr3:uid="{00000000-0010-0000-0200-00001C000000}" name="CI (95%) - lower bound4" dataDxfId="628"/>
    <tableColumn id="29" xr3:uid="{00000000-0010-0000-0200-00001D000000}" name="CI (95%) - upper bound4" dataDxfId="627"/>
    <tableColumn id="30" xr3:uid="{00000000-0010-0000-0200-00001E000000}" name="N-children" dataDxfId="626"/>
    <tableColumn id="31" xr3:uid="{00000000-0010-0000-0200-00001F000000}" name="Nused-CRS" dataDxfId="625"/>
    <tableColumn id="32" xr3:uid="{00000000-0010-0000-0200-000020000000}" name="KPI-CRS" dataDxfId="624">
      <calculatedColumnFormula>Table216[[#This Row],[Nused-CRS]]/Table216[[#This Row],[N-children]]</calculatedColumnFormula>
    </tableColumn>
    <tableColumn id="33" xr3:uid="{00000000-0010-0000-0200-000021000000}" name="SE5" dataDxfId="623"/>
    <tableColumn id="34" xr3:uid="{00000000-0010-0000-0200-000022000000}" name="CI (95%) - lower bound5" dataDxfId="622"/>
    <tableColumn id="35" xr3:uid="{00000000-0010-0000-0200-000023000000}" name="CI (95%) - upper bound5" dataDxfId="621"/>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7DCF4020-A25E-41AE-B751-D160111587A7}" name="Table317" displayName="Table317" ref="B14:AK50" totalsRowShown="0" headerRowDxfId="620" dataDxfId="618" headerRowBorderDxfId="619" tableBorderDxfId="617" totalsRowBorderDxfId="616">
  <autoFilter ref="B14:AK50" xr:uid="{00000000-0009-0000-0100-000003000000}"/>
  <tableColumns count="36">
    <tableColumn id="1" xr3:uid="{00000000-0010-0000-0300-000001000000}" name="Road Type" dataDxfId="615"/>
    <tableColumn id="2" xr3:uid="{00000000-0010-0000-0300-000002000000}" name="Time period"/>
    <tableColumn id="3" xr3:uid="{00000000-0010-0000-0300-000003000000}" name="Vehicle Type"/>
    <tableColumn id="4" xr3:uid="{00000000-0010-0000-0300-000004000000}" name="Nr of Locations" dataDxfId="614"/>
    <tableColumn id="5" xr3:uid="{00000000-0010-0000-0300-000005000000}" name="Traffic Counts" dataDxfId="613"/>
    <tableColumn id="36" xr3:uid="{00000000-0010-0000-0300-000024000000}" name="Weight proportion" dataDxfId="612"/>
    <tableColumn id="6" xr3:uid="{00000000-0010-0000-0300-000006000000}" name="N-driver" dataDxfId="611"/>
    <tableColumn id="7" xr3:uid="{00000000-0010-0000-0300-000007000000}" name="Nused-driver" dataDxfId="610"/>
    <tableColumn id="8" xr3:uid="{00000000-0010-0000-0300-000008000000}" name="KPI-driver" dataDxfId="609"/>
    <tableColumn id="9" xr3:uid="{00000000-0010-0000-0300-000009000000}" name="SE1" dataDxfId="608"/>
    <tableColumn id="11" xr3:uid="{00000000-0010-0000-0300-00000B000000}" name="CI (95%) - lower bound1" dataDxfId="607"/>
    <tableColumn id="12" xr3:uid="{00000000-0010-0000-0300-00000C000000}" name="CI (95%) - upper bound1" dataDxfId="606"/>
    <tableColumn id="13" xr3:uid="{00000000-0010-0000-0300-00000D000000}" name="N-front" dataDxfId="605"/>
    <tableColumn id="14" xr3:uid="{00000000-0010-0000-0300-00000E000000}" name="Nused-front" dataDxfId="604"/>
    <tableColumn id="15" xr3:uid="{00000000-0010-0000-0300-00000F000000}" name="KPI-front" dataDxfId="603"/>
    <tableColumn id="16" xr3:uid="{00000000-0010-0000-0300-000010000000}" name="SE2" dataDxfId="602"/>
    <tableColumn id="18" xr3:uid="{00000000-0010-0000-0300-000012000000}" name="CI (95%) - lower bound2" dataDxfId="601"/>
    <tableColumn id="19" xr3:uid="{00000000-0010-0000-0300-000013000000}" name="CI (95%) - upper bound2" dataDxfId="600"/>
    <tableColumn id="20" xr3:uid="{00000000-0010-0000-0300-000014000000}" name="N-rear" dataDxfId="599"/>
    <tableColumn id="21" xr3:uid="{00000000-0010-0000-0300-000015000000}" name="Nused-rear" dataDxfId="598"/>
    <tableColumn id="22" xr3:uid="{00000000-0010-0000-0300-000016000000}" name="KPI-rear" dataDxfId="597"/>
    <tableColumn id="23" xr3:uid="{00000000-0010-0000-0300-000017000000}" name="SE3" dataDxfId="596"/>
    <tableColumn id="25" xr3:uid="{00000000-0010-0000-0300-000019000000}" name="CI (95%) - lower bound3" dataDxfId="595"/>
    <tableColumn id="26" xr3:uid="{00000000-0010-0000-0300-00001A000000}" name="CI (95%) - upper bound3" dataDxfId="594"/>
    <tableColumn id="10" xr3:uid="{00000000-0010-0000-0300-00000A000000}" name="Ntotal" dataDxfId="593"/>
    <tableColumn id="17" xr3:uid="{00000000-0010-0000-0300-000011000000}" name="Nused-total" dataDxfId="592"/>
    <tableColumn id="24" xr3:uid="{00000000-0010-0000-0300-000018000000}" name="KPI-total" dataDxfId="591"/>
    <tableColumn id="27" xr3:uid="{00000000-0010-0000-0300-00001B000000}" name="SE4" dataDxfId="590"/>
    <tableColumn id="28" xr3:uid="{00000000-0010-0000-0300-00001C000000}" name="CI (95%) - lower bound4" dataDxfId="589"/>
    <tableColumn id="29" xr3:uid="{00000000-0010-0000-0300-00001D000000}" name="CI (95%) - upper bound4" dataDxfId="588"/>
    <tableColumn id="30" xr3:uid="{00000000-0010-0000-0300-00001E000000}" name="N-children" dataDxfId="587"/>
    <tableColumn id="31" xr3:uid="{00000000-0010-0000-0300-00001F000000}" name="Nused-CRS" dataDxfId="586"/>
    <tableColumn id="32" xr3:uid="{00000000-0010-0000-0300-000020000000}" name="KPI-CRS" dataDxfId="585"/>
    <tableColumn id="33" xr3:uid="{00000000-0010-0000-0300-000021000000}" name="SE5" dataDxfId="584"/>
    <tableColumn id="34" xr3:uid="{00000000-0010-0000-0300-000022000000}" name="CI (95%) - lower bound5" dataDxfId="583"/>
    <tableColumn id="35" xr3:uid="{00000000-0010-0000-0300-000023000000}" name="CI (95%) - upper bound5" dataDxfId="582"/>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A54CFFB-2FB1-446E-BB0C-388518639A7A}" name="Table118" displayName="Table118" ref="B3:K9" totalsRowShown="0" headerRowDxfId="581" headerRowBorderDxfId="580" tableBorderDxfId="579" totalsRowBorderDxfId="578">
  <autoFilter ref="B3:K9" xr:uid="{00000000-0009-0000-0100-000001000000}"/>
  <tableColumns count="10">
    <tableColumn id="10" xr3:uid="{00000000-0010-0000-0400-00000A000000}" name="Road Type"/>
    <tableColumn id="1" xr3:uid="{00000000-0010-0000-0400-000001000000}" name="Time period"/>
    <tableColumn id="2" xr3:uid="{00000000-0010-0000-0400-000002000000}" name="Vehicle Type"/>
    <tableColumn id="3" xr3:uid="{00000000-0010-0000-0400-000003000000}" name="Nr of Locations"/>
    <tableColumn id="4" xr3:uid="{00000000-0010-0000-0400-000004000000}" name="N-children"/>
    <tableColumn id="5" xr3:uid="{00000000-0010-0000-0400-000005000000}" name="Ncorrect" dataDxfId="577"/>
    <tableColumn id="6" xr3:uid="{00000000-0010-0000-0400-000006000000}" name="KPI-CRS" dataDxfId="576">
      <calculatedColumnFormula>Table118[[#This Row],[Ncorrect]]/Table118[[#This Row],[N-children]]</calculatedColumnFormula>
    </tableColumn>
    <tableColumn id="7" xr3:uid="{00000000-0010-0000-0400-000007000000}" name="SE" dataDxfId="575"/>
    <tableColumn id="8" xr3:uid="{00000000-0010-0000-0400-000008000000}" name="CI (95%) - lower bound" dataDxfId="574"/>
    <tableColumn id="9" xr3:uid="{00000000-0010-0000-0400-000009000000}" name="CI (95%) - upper bound" dataDxfId="573"/>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89267BCF-018B-46B9-8F52-03E71A775CE4}" name="Table1219" displayName="Table1219" ref="B12:K24" totalsRowShown="0" headerRowDxfId="572" dataDxfId="570" headerRowBorderDxfId="571" tableBorderDxfId="569" totalsRowBorderDxfId="568">
  <autoFilter ref="B12:K24" xr:uid="{00000000-0009-0000-0100-00000C000000}"/>
  <tableColumns count="10">
    <tableColumn id="10" xr3:uid="{00000000-0010-0000-0500-00000A000000}" name="Road Type" dataDxfId="567"/>
    <tableColumn id="1" xr3:uid="{00000000-0010-0000-0500-000001000000}" name="Time period" dataDxfId="566"/>
    <tableColumn id="2" xr3:uid="{00000000-0010-0000-0500-000002000000}" name="Vehicle Type" dataDxfId="565"/>
    <tableColumn id="3" xr3:uid="{00000000-0010-0000-0500-000003000000}" name="Nr of Locations" dataDxfId="564"/>
    <tableColumn id="4" xr3:uid="{00000000-0010-0000-0500-000004000000}" name="N-children" dataDxfId="563"/>
    <tableColumn id="5" xr3:uid="{00000000-0010-0000-0500-000005000000}" name="Ncorrect" dataDxfId="562"/>
    <tableColumn id="6" xr3:uid="{00000000-0010-0000-0500-000006000000}" name="KPI-CRS" dataDxfId="561"/>
    <tableColumn id="7" xr3:uid="{00000000-0010-0000-0500-000007000000}" name="SE" dataDxfId="560"/>
    <tableColumn id="8" xr3:uid="{00000000-0010-0000-0500-000008000000}" name="CI (95%) - lower bound" dataDxfId="559"/>
    <tableColumn id="9" xr3:uid="{00000000-0010-0000-0500-000009000000}" name="CI (95%) - upper bound" dataDxfId="558"/>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C3FAB0E2-A84F-419C-979D-BA265A1CDBA4}" name="Table220" displayName="Table220" ref="B4:AK10" totalsRowShown="0" headerRowDxfId="557" dataDxfId="555" headerRowBorderDxfId="556" tableBorderDxfId="554" totalsRowBorderDxfId="553">
  <autoFilter ref="B4:AK10" xr:uid="{00000000-0009-0000-0100-000002000000}"/>
  <tableColumns count="36">
    <tableColumn id="1" xr3:uid="{00000000-0010-0000-0200-000001000000}" name="Road Type"/>
    <tableColumn id="2" xr3:uid="{00000000-0010-0000-0200-000002000000}" name="Time period"/>
    <tableColumn id="3" xr3:uid="{00000000-0010-0000-0200-000003000000}" name="Vehicle Type" dataDxfId="552"/>
    <tableColumn id="4" xr3:uid="{00000000-0010-0000-0200-000004000000}" name="Nr of Locations" dataDxfId="551"/>
    <tableColumn id="5" xr3:uid="{00000000-0010-0000-0200-000005000000}" name="Traffic Counts" dataDxfId="550"/>
    <tableColumn id="36" xr3:uid="{00000000-0010-0000-0200-000024000000}" name="Weight proportion" dataDxfId="549"/>
    <tableColumn id="6" xr3:uid="{00000000-0010-0000-0200-000006000000}" name="N-driver" dataDxfId="548"/>
    <tableColumn id="7" xr3:uid="{00000000-0010-0000-0200-000007000000}" name="Nused-driver" dataDxfId="547"/>
    <tableColumn id="8" xr3:uid="{00000000-0010-0000-0200-000008000000}" name="KPI-driver" dataDxfId="546">
      <calculatedColumnFormula>Table220[[#This Row],[Nused-driver]]/Table220[[#This Row],[N-driver]]</calculatedColumnFormula>
    </tableColumn>
    <tableColumn id="9" xr3:uid="{00000000-0010-0000-0200-000009000000}" name="SE1" dataDxfId="545"/>
    <tableColumn id="11" xr3:uid="{00000000-0010-0000-0200-00000B000000}" name="CI (95%) - lower bound1" dataDxfId="544">
      <calculatedColumnFormula>Table220[[#This Row],[KPI-driver]]-1.96*SQRT(Table220[[#This Row],[KPI-driver]]*(1-Table220[[#This Row],[KPI-driver]])/Table220[[#This Row],[N-driver]])</calculatedColumnFormula>
    </tableColumn>
    <tableColumn id="12" xr3:uid="{00000000-0010-0000-0200-00000C000000}" name="CI (95%) - upper bound1" dataDxfId="543">
      <calculatedColumnFormula>Table220[[#This Row],[KPI-driver]]+1.96*SQRT(Table220[[#This Row],[KPI-driver]]*(1-Table220[[#This Row],[KPI-driver]])/Table220[[#This Row],[N-driver]])</calculatedColumnFormula>
    </tableColumn>
    <tableColumn id="13" xr3:uid="{00000000-0010-0000-0200-00000D000000}" name="N-front" dataDxfId="542"/>
    <tableColumn id="14" xr3:uid="{00000000-0010-0000-0200-00000E000000}" name="Nused-front" dataDxfId="541"/>
    <tableColumn id="15" xr3:uid="{00000000-0010-0000-0200-00000F000000}" name="KPI-front" dataDxfId="540">
      <calculatedColumnFormula>O5/N5</calculatedColumnFormula>
    </tableColumn>
    <tableColumn id="16" xr3:uid="{00000000-0010-0000-0200-000010000000}" name="SE2" dataDxfId="539"/>
    <tableColumn id="18" xr3:uid="{00000000-0010-0000-0200-000012000000}" name="CI (95%) - lower bound2" dataDxfId="538">
      <calculatedColumnFormula>Table220[[#This Row],[KPI-front]]-1.96*SQRT(Table220[[#This Row],[KPI-front]]*(1-Table220[[#This Row],[KPI-front]])/Table220[[#This Row],[N-front]])</calculatedColumnFormula>
    </tableColumn>
    <tableColumn id="19" xr3:uid="{00000000-0010-0000-0200-000013000000}" name="CI (95%) - upper bound2" dataDxfId="537">
      <calculatedColumnFormula>Table220[[#This Row],[KPI-front]]+1.96*SQRT(Table220[[#This Row],[KPI-front]]*(1-Table220[[#This Row],[KPI-front]])/Table220[[#This Row],[N-front]])</calculatedColumnFormula>
    </tableColumn>
    <tableColumn id="20" xr3:uid="{00000000-0010-0000-0200-000014000000}" name="N-rear" dataDxfId="536"/>
    <tableColumn id="21" xr3:uid="{00000000-0010-0000-0200-000015000000}" name="Nused-rear" dataDxfId="535"/>
    <tableColumn id="22" xr3:uid="{00000000-0010-0000-0200-000016000000}" name="KPI-rear" dataDxfId="534">
      <calculatedColumnFormula>Table220[[#This Row],[Nused-rear]]/Table220[[#This Row],[N-rear]]</calculatedColumnFormula>
    </tableColumn>
    <tableColumn id="23" xr3:uid="{00000000-0010-0000-0200-000017000000}" name="SE3" dataDxfId="533"/>
    <tableColumn id="25" xr3:uid="{00000000-0010-0000-0200-000019000000}" name="CI (95%) - lower bound3" dataDxfId="532">
      <calculatedColumnFormula>Table220[[#This Row],[KPI-rear]]-1.96*SQRT(Table220[[#This Row],[KPI-rear]]*(1-Table220[[#This Row],[KPI-rear]])/Table220[[#This Row],[N-rear]])</calculatedColumnFormula>
    </tableColumn>
    <tableColumn id="26" xr3:uid="{00000000-0010-0000-0200-00001A000000}" name="CI (95%) - upper bound3" dataDxfId="531">
      <calculatedColumnFormula>Table220[[#This Row],[KPI-rear]]+1.96*SQRT(Table220[[#This Row],[KPI-rear]]*(1-Table220[[#This Row],[KPI-rear]])/Table220[[#This Row],[N-rear]])</calculatedColumnFormula>
    </tableColumn>
    <tableColumn id="10" xr3:uid="{00000000-0010-0000-0200-00000A000000}" name="Ntotal" dataDxfId="530"/>
    <tableColumn id="17" xr3:uid="{00000000-0010-0000-0200-000011000000}" name="Nused-total" dataDxfId="529"/>
    <tableColumn id="24" xr3:uid="{00000000-0010-0000-0200-000018000000}" name="KPI-total" dataDxfId="528">
      <calculatedColumnFormula>Table220[[#This Row],[Nused-total]]/Table220[[#This Row],[Ntotal]]</calculatedColumnFormula>
    </tableColumn>
    <tableColumn id="27" xr3:uid="{00000000-0010-0000-0200-00001B000000}" name="SE4" dataDxfId="527"/>
    <tableColumn id="28" xr3:uid="{00000000-0010-0000-0200-00001C000000}" name="CI (95%) - lower bound4" dataDxfId="526">
      <calculatedColumnFormula>Table220[[#This Row],[KPI-total]]-1.96*SQRT(Table220[[#This Row],[KPI-total]]*(1-Table220[[#This Row],[KPI-total]])/Table220[[#This Row],[Ntotal]])</calculatedColumnFormula>
    </tableColumn>
    <tableColumn id="29" xr3:uid="{00000000-0010-0000-0200-00001D000000}" name="CI (95%) - upper bound4" dataDxfId="525">
      <calculatedColumnFormula>Table220[[#This Row],[KPI-total]]-1.96*SQRT(Table220[[#This Row],[KPI-total]]*(1-Table220[[#This Row],[KPI-total]])/Table220[[#This Row],[Ntotal]])</calculatedColumnFormula>
    </tableColumn>
    <tableColumn id="30" xr3:uid="{00000000-0010-0000-0200-00001E000000}" name="N-children" dataDxfId="524"/>
    <tableColumn id="31" xr3:uid="{00000000-0010-0000-0200-00001F000000}" name="Nused-CRS" dataDxfId="523"/>
    <tableColumn id="32" xr3:uid="{00000000-0010-0000-0200-000020000000}" name="KPI-CRS" dataDxfId="522"/>
    <tableColumn id="33" xr3:uid="{00000000-0010-0000-0200-000021000000}" name="SE5" dataDxfId="521"/>
    <tableColumn id="34" xr3:uid="{00000000-0010-0000-0200-000022000000}" name="CI (95%) - lower bound5" dataDxfId="520"/>
    <tableColumn id="35" xr3:uid="{00000000-0010-0000-0200-000023000000}" name="CI (95%) - upper bound5" dataDxfId="51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E5E0BB90-D8FB-4D20-9DEE-3437120B1CD7}" name="Table1239" displayName="Table1239" ref="B12:K24" totalsRowShown="0" headerRowDxfId="1091" dataDxfId="1089" headerRowBorderDxfId="1090" tableBorderDxfId="1088" totalsRowBorderDxfId="1087">
  <autoFilter ref="B12:K24" xr:uid="{E5E0BB90-D8FB-4D20-9DEE-3437120B1CD7}"/>
  <tableColumns count="10">
    <tableColumn id="10" xr3:uid="{38D81C0A-5B22-4C46-9EF2-1C0C71B549F8}" name="Road Type" dataDxfId="1086"/>
    <tableColumn id="1" xr3:uid="{68C82AFD-9DBA-457F-A7EB-8FDF4FBF4308}" name="Time period" dataDxfId="1085"/>
    <tableColumn id="2" xr3:uid="{2AC65157-7FEC-4A0C-AFB3-9A33A841AC35}" name="Vehicle Type" dataDxfId="1084"/>
    <tableColumn id="3" xr3:uid="{B54EE9CA-771D-4DCC-B344-5941550AACC5}" name="Nr of Locations" dataDxfId="1083"/>
    <tableColumn id="4" xr3:uid="{FDBDD3EA-3505-4014-9B65-4587CEBD89BC}" name="N-children" dataDxfId="1082"/>
    <tableColumn id="5" xr3:uid="{F0AADFAB-3AF4-44A4-AF30-FACC1B264F5E}" name="Ncorrect" dataDxfId="1081"/>
    <tableColumn id="6" xr3:uid="{0E9F6240-2D87-46D8-8F47-ECD185E3C6B7}" name="KPI-CRS" dataDxfId="1080"/>
    <tableColumn id="7" xr3:uid="{3F73E4CF-2945-4FCC-BCD5-D8C88258BDC5}" name="SE" dataDxfId="1079"/>
    <tableColumn id="8" xr3:uid="{A957BC39-E4F6-4409-B7BC-B3C24444CC90}" name="CI (95%) - lower bound" dataDxfId="1078"/>
    <tableColumn id="9" xr3:uid="{30FA3CB8-6278-4EE8-88B7-80151C8EF59B}" name="CI (95%) - upper bound" dataDxfId="1077"/>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4EDFAC3D-9224-4CA9-817E-75762511B5F7}" name="Table321" displayName="Table321" ref="B14:AK50" totalsRowShown="0" headerRowDxfId="518" dataDxfId="516" headerRowBorderDxfId="517" tableBorderDxfId="515" totalsRowBorderDxfId="514">
  <autoFilter ref="B14:AK50" xr:uid="{00000000-0009-0000-0100-000003000000}"/>
  <tableColumns count="36">
    <tableColumn id="1" xr3:uid="{00000000-0010-0000-0300-000001000000}" name="Road Type" dataDxfId="513"/>
    <tableColumn id="2" xr3:uid="{00000000-0010-0000-0300-000002000000}" name="Time period"/>
    <tableColumn id="3" xr3:uid="{00000000-0010-0000-0300-000003000000}" name="Vehicle Type"/>
    <tableColumn id="4" xr3:uid="{00000000-0010-0000-0300-000004000000}" name="Nr of Locations" dataDxfId="512"/>
    <tableColumn id="5" xr3:uid="{00000000-0010-0000-0300-000005000000}" name="Traffic Counts" dataDxfId="511"/>
    <tableColumn id="36" xr3:uid="{00000000-0010-0000-0300-000024000000}" name="Weight proportion" dataDxfId="510"/>
    <tableColumn id="6" xr3:uid="{00000000-0010-0000-0300-000006000000}" name="N-driver" dataDxfId="509"/>
    <tableColumn id="7" xr3:uid="{00000000-0010-0000-0300-000007000000}" name="Nused-driver" dataDxfId="508"/>
    <tableColumn id="8" xr3:uid="{00000000-0010-0000-0300-000008000000}" name="KPI-driver" dataDxfId="507">
      <calculatedColumnFormula>Table321[[#This Row],[Nused-driver]]/Table321[[#This Row],[N-driver]]</calculatedColumnFormula>
    </tableColumn>
    <tableColumn id="9" xr3:uid="{00000000-0010-0000-0300-000009000000}" name="SE1" dataDxfId="506"/>
    <tableColumn id="11" xr3:uid="{00000000-0010-0000-0300-00000B000000}" name="CI (95%) - lower bound1" dataDxfId="505">
      <calculatedColumnFormula>Table321[[#This Row],[KPI-driver]]-1.96*SQRT(Table321[[#This Row],[KPI-driver]]*(1-Table321[[#This Row],[KPI-driver]])/Table321[[#This Row],[N-driver]])</calculatedColumnFormula>
    </tableColumn>
    <tableColumn id="12" xr3:uid="{00000000-0010-0000-0300-00000C000000}" name="CI (95%) - upper bound1" dataDxfId="504">
      <calculatedColumnFormula>Table321[[#This Row],[KPI-driver]]+1.96*SQRT(Table321[[#This Row],[KPI-driver]]*(1-Table321[[#This Row],[KPI-driver]])/Table321[[#This Row],[N-driver]])</calculatedColumnFormula>
    </tableColumn>
    <tableColumn id="13" xr3:uid="{00000000-0010-0000-0300-00000D000000}" name="N-front" dataDxfId="503"/>
    <tableColumn id="14" xr3:uid="{00000000-0010-0000-0300-00000E000000}" name="Nused-front" dataDxfId="502"/>
    <tableColumn id="15" xr3:uid="{00000000-0010-0000-0300-00000F000000}" name="KPI-front" dataDxfId="501">
      <calculatedColumnFormula>Table321[[#This Row],[Nused-front]]/Table321[[#This Row],[N-front]]</calculatedColumnFormula>
    </tableColumn>
    <tableColumn id="16" xr3:uid="{00000000-0010-0000-0300-000010000000}" name="SE2" dataDxfId="500"/>
    <tableColumn id="18" xr3:uid="{00000000-0010-0000-0300-000012000000}" name="CI (95%) - lower bound2" dataDxfId="499">
      <calculatedColumnFormula>Table321[[#This Row],[KPI-front]]-1.96*SQRT(Table321[[#This Row],[KPI-front]]*(1-Table321[[#This Row],[KPI-front]])/Table321[[#This Row],[N-front]])</calculatedColumnFormula>
    </tableColumn>
    <tableColumn id="19" xr3:uid="{00000000-0010-0000-0300-000013000000}" name="CI (95%) - upper bound2" dataDxfId="498">
      <calculatedColumnFormula>Table321[[#This Row],[KPI-front]]+1.96*SQRT(Table321[[#This Row],[KPI-front]]*(1-Table321[[#This Row],[KPI-front]])/Table321[[#This Row],[N-front]])</calculatedColumnFormula>
    </tableColumn>
    <tableColumn id="20" xr3:uid="{00000000-0010-0000-0300-000014000000}" name="N-rear" dataDxfId="497"/>
    <tableColumn id="21" xr3:uid="{00000000-0010-0000-0300-000015000000}" name="Nused-rear" dataDxfId="496"/>
    <tableColumn id="22" xr3:uid="{00000000-0010-0000-0300-000016000000}" name="KPI-rear" dataDxfId="495">
      <calculatedColumnFormula>Table321[[#This Row],[Nused-rear]]/Table321[[#This Row],[N-rear]]</calculatedColumnFormula>
    </tableColumn>
    <tableColumn id="23" xr3:uid="{00000000-0010-0000-0300-000017000000}" name="SE3" dataDxfId="494"/>
    <tableColumn id="25" xr3:uid="{00000000-0010-0000-0300-000019000000}" name="CI (95%) - lower bound3" dataDxfId="493">
      <calculatedColumnFormula>Table321[[#This Row],[KPI-rear]]-1.96*SQRT(Table321[[#This Row],[KPI-rear]]*(1-Table321[[#This Row],[KPI-rear]])/Table321[[#This Row],[N-rear]])</calculatedColumnFormula>
    </tableColumn>
    <tableColumn id="26" xr3:uid="{00000000-0010-0000-0300-00001A000000}" name="CI (95%) - upper bound3" dataDxfId="492">
      <calculatedColumnFormula>Table321[[#This Row],[KPI-rear]]+1.96*SQRT(Table321[[#This Row],[KPI-rear]]*(1-Table321[[#This Row],[KPI-rear]])/Table321[[#This Row],[N-rear]])</calculatedColumnFormula>
    </tableColumn>
    <tableColumn id="10" xr3:uid="{00000000-0010-0000-0300-00000A000000}" name="Ntotal" dataDxfId="491"/>
    <tableColumn id="17" xr3:uid="{00000000-0010-0000-0300-000011000000}" name="Nused-total" dataDxfId="490"/>
    <tableColumn id="24" xr3:uid="{00000000-0010-0000-0300-000018000000}" name="KPI-total" dataDxfId="489">
      <calculatedColumnFormula>Table321[[#This Row],[Nused-total]]/Table321[[#This Row],[Ntotal]]</calculatedColumnFormula>
    </tableColumn>
    <tableColumn id="27" xr3:uid="{00000000-0010-0000-0300-00001B000000}" name="SE4" dataDxfId="488"/>
    <tableColumn id="28" xr3:uid="{00000000-0010-0000-0300-00001C000000}" name="CI (95%) - lower bound4" dataDxfId="487">
      <calculatedColumnFormula>Table321[[#This Row],[KPI-total]]-1.96*SQRT(Table321[[#This Row],[KPI-total]]*(1-Table321[[#This Row],[KPI-total]])/Table321[[#This Row],[Ntotal]])</calculatedColumnFormula>
    </tableColumn>
    <tableColumn id="29" xr3:uid="{00000000-0010-0000-0300-00001D000000}" name="CI (95%) - upper bound4" dataDxfId="486">
      <calculatedColumnFormula>Table321[[#This Row],[KPI-total]]+1.96*SQRT(Table321[[#This Row],[KPI-total]]*(1-Table321[[#This Row],[KPI-total]])/Table321[[#This Row],[Ntotal]])</calculatedColumnFormula>
    </tableColumn>
    <tableColumn id="30" xr3:uid="{00000000-0010-0000-0300-00001E000000}" name="N-children" dataDxfId="485"/>
    <tableColumn id="31" xr3:uid="{00000000-0010-0000-0300-00001F000000}" name="Nused-CRS" dataDxfId="484"/>
    <tableColumn id="32" xr3:uid="{00000000-0010-0000-0300-000020000000}" name="KPI-CRS" dataDxfId="483"/>
    <tableColumn id="33" xr3:uid="{00000000-0010-0000-0300-000021000000}" name="SE5" dataDxfId="482"/>
    <tableColumn id="34" xr3:uid="{00000000-0010-0000-0300-000022000000}" name="CI (95%) - lower bound5" dataDxfId="481"/>
    <tableColumn id="35" xr3:uid="{00000000-0010-0000-0300-000023000000}" name="CI (95%) - upper bound5" dataDxfId="480"/>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24011DF8-3D10-496C-B2FA-3B006CCB80DE}" name="Table122" displayName="Table122" ref="B3:K9" totalsRowShown="0" headerRowDxfId="479" headerRowBorderDxfId="478" tableBorderDxfId="477" totalsRowBorderDxfId="476">
  <autoFilter ref="B3:K9" xr:uid="{00000000-0009-0000-0100-000001000000}">
    <filterColumn colId="0">
      <filters>
        <filter val="(all roads)"/>
        <filter val="rural roads-Total"/>
        <filter val="urban roads-Total"/>
      </filters>
    </filterColumn>
  </autoFilter>
  <tableColumns count="10">
    <tableColumn id="10" xr3:uid="{00000000-0010-0000-0400-00000A000000}" name="Road Type"/>
    <tableColumn id="1" xr3:uid="{00000000-0010-0000-0400-000001000000}" name="Time period"/>
    <tableColumn id="2" xr3:uid="{00000000-0010-0000-0400-000002000000}" name="Vehicle Type"/>
    <tableColumn id="3" xr3:uid="{00000000-0010-0000-0400-000003000000}" name="Nr of Locations"/>
    <tableColumn id="4" xr3:uid="{00000000-0010-0000-0400-000004000000}" name="N-children"/>
    <tableColumn id="5" xr3:uid="{00000000-0010-0000-0400-000005000000}" name="Ncorrect"/>
    <tableColumn id="6" xr3:uid="{00000000-0010-0000-0400-000006000000}" name="KPI-CRS" dataDxfId="475">
      <calculatedColumnFormula>Table122[[#This Row],[Ncorrect]]/Table122[[#This Row],[N-children]]</calculatedColumnFormula>
    </tableColumn>
    <tableColumn id="7" xr3:uid="{00000000-0010-0000-0400-000007000000}" name="SE"/>
    <tableColumn id="8" xr3:uid="{00000000-0010-0000-0400-000008000000}" name="CI (95%) - lower bound" dataDxfId="474">
      <calculatedColumnFormula>Table122[[#This Row],[KPI-CRS]]-1.96*SQRT(Table122[[#This Row],[KPI-CRS]]*(1-Table122[[#This Row],[KPI-CRS]])/Table122[[#This Row],[N-children]])</calculatedColumnFormula>
    </tableColumn>
    <tableColumn id="9" xr3:uid="{00000000-0010-0000-0400-000009000000}" name="CI (95%) - upper bound" dataDxfId="473">
      <calculatedColumnFormula>Table122[[#This Row],[KPI-CRS]]+1.96*SQRT(Table122[[#This Row],[KPI-CRS]]*(1-Table122[[#This Row],[KPI-CRS]])/Table122[[#This Row],[N-children]])</calculatedColumnFormula>
    </tableColumn>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658EE744-7AEC-4EC4-A93B-A4166915F1C9}" name="Table1223" displayName="Table1223" ref="B12:K24" totalsRowShown="0" headerRowDxfId="472" dataDxfId="470" headerRowBorderDxfId="471" tableBorderDxfId="469" totalsRowBorderDxfId="468">
  <autoFilter ref="B12:K24" xr:uid="{00000000-0009-0000-0100-00000C000000}">
    <filterColumn colId="0">
      <filters>
        <filter val="(all roads)"/>
        <filter val="rural roads"/>
        <filter val="rural roads-Total"/>
        <filter val="urban roads"/>
        <filter val="urban roads-Total"/>
      </filters>
    </filterColumn>
  </autoFilter>
  <tableColumns count="10">
    <tableColumn id="10" xr3:uid="{00000000-0010-0000-0500-00000A000000}" name="Road Type" dataDxfId="467"/>
    <tableColumn id="1" xr3:uid="{00000000-0010-0000-0500-000001000000}" name="Time period" dataDxfId="466"/>
    <tableColumn id="2" xr3:uid="{00000000-0010-0000-0500-000002000000}" name="Vehicle Type" dataDxfId="465"/>
    <tableColumn id="3" xr3:uid="{00000000-0010-0000-0500-000003000000}" name="Nr of Locations" dataDxfId="464"/>
    <tableColumn id="4" xr3:uid="{00000000-0010-0000-0500-000004000000}" name="N-children" dataDxfId="463"/>
    <tableColumn id="5" xr3:uid="{00000000-0010-0000-0500-000005000000}" name="Ncorrect" dataDxfId="462"/>
    <tableColumn id="6" xr3:uid="{00000000-0010-0000-0500-000006000000}" name="KPI-CRS" dataDxfId="461">
      <calculatedColumnFormula>Table1223[[#This Row],[Ncorrect]]/Table1223[[#This Row],[N-children]]</calculatedColumnFormula>
    </tableColumn>
    <tableColumn id="7" xr3:uid="{00000000-0010-0000-0500-000007000000}" name="SE" dataDxfId="460"/>
    <tableColumn id="8" xr3:uid="{00000000-0010-0000-0500-000008000000}" name="CI (95%) - lower bound" dataDxfId="459">
      <calculatedColumnFormula>Table1223[[#This Row],[KPI-CRS]]-1.96*SQRT(Table1223[[#This Row],[KPI-CRS]]*(1-Table1223[[#This Row],[KPI-CRS]])/Table1223[[#This Row],[N-children]])</calculatedColumnFormula>
    </tableColumn>
    <tableColumn id="9" xr3:uid="{00000000-0010-0000-0500-000009000000}" name="CI (95%) - upper bound" dataDxfId="458">
      <calculatedColumnFormula>Table1223[[#This Row],[KPI-CRS]]+1.96*SQRT(Table1223[[#This Row],[KPI-CRS]]*(1-Table1223[[#This Row],[KPI-CRS]])/Table1223[[#This Row],[N-children]])</calculatedColumnFormula>
    </tableColumn>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32DFA56D-F15B-4247-9FD9-F97B020C8DB5}" name="Table224" displayName="Table224" ref="B4:AK10" totalsRowShown="0" headerRowDxfId="457" dataDxfId="455" headerRowBorderDxfId="456" tableBorderDxfId="454" totalsRowBorderDxfId="453">
  <autoFilter ref="B4:AK10" xr:uid="{00000000-0009-0000-0100-000002000000}"/>
  <tableColumns count="36">
    <tableColumn id="1" xr3:uid="{1905AEF5-1EC2-4CAB-B0BA-4B2AC0A01AFA}" name="Road Type"/>
    <tableColumn id="2" xr3:uid="{9B1A02C2-CBCF-41A7-B1DE-8C2A6ACF3A1B}" name="Time period"/>
    <tableColumn id="3" xr3:uid="{C69A052C-5317-4C93-95A7-D8C9A35C7B0A}" name="Vehicle Type" dataDxfId="452"/>
    <tableColumn id="4" xr3:uid="{E99CF457-5C1E-472D-BBD9-F69660C15996}" name="Nr of Locations" dataDxfId="451"/>
    <tableColumn id="5" xr3:uid="{724CBA11-4287-4C06-AF29-31D30D79F322}" name="Traffic Counts" dataDxfId="450"/>
    <tableColumn id="36" xr3:uid="{B222CC67-280A-478B-B3B9-8E200FF043BE}" name="Weight proportion" dataDxfId="449"/>
    <tableColumn id="6" xr3:uid="{F32FAFF0-4F71-4A8E-AD63-230810F83D2E}" name="N-driver" dataDxfId="448"/>
    <tableColumn id="7" xr3:uid="{55640BBF-417A-49EA-A9B2-6B6FAA8F6BA8}" name="Nused-driver" dataDxfId="447"/>
    <tableColumn id="8" xr3:uid="{4EB1E6B4-C634-4324-8641-72805AB1F99A}" name="KPI-driver" dataDxfId="446"/>
    <tableColumn id="9" xr3:uid="{53761AF4-0AEC-436F-9B1E-A6B061E9374C}" name="SE1" dataDxfId="445"/>
    <tableColumn id="11" xr3:uid="{18395B57-747C-42ED-B1E0-4EAA52F17509}" name="CI (95%) - lower bound1" dataDxfId="444"/>
    <tableColumn id="12" xr3:uid="{DB6D5AF8-DF28-447B-AEFD-E9D614357348}" name="CI (95%) - upper bound1" dataDxfId="443"/>
    <tableColumn id="13" xr3:uid="{6F2EAD45-9865-4B17-9F2D-55A00D4B085A}" name="N-front" dataDxfId="442"/>
    <tableColumn id="14" xr3:uid="{22BF030A-DDC2-4231-BA5D-6F5EF97E54A1}" name="Nused-front" dataDxfId="441"/>
    <tableColumn id="15" xr3:uid="{A015859E-92BA-4234-B6E9-93D666FBD767}" name="KPI-front" dataDxfId="440"/>
    <tableColumn id="16" xr3:uid="{B56BE7EA-BD68-4F9D-BCFF-950C7E4D0F7B}" name="SE2" dataDxfId="439"/>
    <tableColumn id="18" xr3:uid="{C2004C6D-19E0-439C-972A-09CFE7B823E1}" name="CI (95%) - lower bound2" dataDxfId="438"/>
    <tableColumn id="19" xr3:uid="{AC4729C8-805C-40CB-819E-F174444FF98C}" name="CI (95%) - upper bound2" dataDxfId="437"/>
    <tableColumn id="20" xr3:uid="{524E6EEB-CD3C-4ECA-A624-48EA496C6FF8}" name="N-rear" dataDxfId="436"/>
    <tableColumn id="21" xr3:uid="{C5AE031B-A48C-4B73-8AB3-ED2AB7527E50}" name="Nused-rear" dataDxfId="435"/>
    <tableColumn id="22" xr3:uid="{94BEACE2-A29D-429F-B6A0-3AA7A39FEB94}" name="KPI-rear" dataDxfId="434"/>
    <tableColumn id="23" xr3:uid="{F9D5861F-B900-4F33-84BD-CB0295A2D5AD}" name="SE3" dataDxfId="433"/>
    <tableColumn id="25" xr3:uid="{3F947258-3021-4D8E-9847-B4C3FBF1DFE8}" name="CI (95%) - lower bound3" dataDxfId="432"/>
    <tableColumn id="26" xr3:uid="{8247A9E7-189D-41AB-8225-DC65BA3DED4E}" name="CI (95%) - upper bound3" dataDxfId="431"/>
    <tableColumn id="10" xr3:uid="{50BE48E9-DA76-4FC7-A86F-0C1E7F54A931}" name="Ntotal" dataDxfId="430"/>
    <tableColumn id="17" xr3:uid="{22CA6655-8B0C-498A-9531-BB6B9E6251C0}" name="Nused-total" dataDxfId="429"/>
    <tableColumn id="24" xr3:uid="{9739DA58-733D-4664-BBDB-265B499AD6EB}" name="KPI-total" dataDxfId="428"/>
    <tableColumn id="27" xr3:uid="{49424FC2-5813-483A-8A39-173942716A08}" name="SE4" dataDxfId="427"/>
    <tableColumn id="28" xr3:uid="{31A7BCC8-DF30-4782-B89E-2AF78A142B4B}" name="CI (95%) - lower bound4" dataDxfId="426"/>
    <tableColumn id="29" xr3:uid="{CFC906BA-BDE9-4C2D-AF76-0CA04F6F1CA8}" name="CI (95%) - upper bound4" dataDxfId="425"/>
    <tableColumn id="30" xr3:uid="{80FA7F74-3E8A-41D3-A85D-0FF0F05E7ACC}" name="N-children" dataDxfId="424"/>
    <tableColumn id="31" xr3:uid="{9E6F680A-E725-48FB-869F-11A688389141}" name="Nused-CRS" dataDxfId="423"/>
    <tableColumn id="32" xr3:uid="{18EB5217-534A-4678-B1EF-74B35C7F115E}" name="KPI-CRS" dataDxfId="422"/>
    <tableColumn id="33" xr3:uid="{FB8953F9-621E-4D36-AE1D-22AB40BAF6C2}" name="SE5" dataDxfId="421"/>
    <tableColumn id="34" xr3:uid="{0BE5CD68-9F7B-4374-B0C8-AD5F4097E4DF}" name="CI (95%) - lower bound5" dataDxfId="420"/>
    <tableColumn id="35" xr3:uid="{1B728B52-09B3-411A-9CD7-166D1EDD45A1}" name="CI (95%) - upper bound5" dataDxfId="419"/>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6D54B674-7C39-4880-82E4-3B02EF9BA11A}" name="Table325" displayName="Table325" ref="B14:AK50" totalsRowShown="0" headerRowDxfId="418" dataDxfId="416" headerRowBorderDxfId="417" tableBorderDxfId="415" totalsRowBorderDxfId="414">
  <autoFilter ref="B14:AK50" xr:uid="{00000000-0009-0000-0100-000003000000}"/>
  <tableColumns count="36">
    <tableColumn id="1" xr3:uid="{3041B6F3-3D44-4029-A823-F39C4324AE4C}" name="Road Type" dataDxfId="413"/>
    <tableColumn id="2" xr3:uid="{9410D702-9303-408B-83DC-C2E8FF54A0DF}" name="Time period"/>
    <tableColumn id="3" xr3:uid="{CCB0CCC1-4B05-40E0-8EEE-93F80D475BFD}" name="Vehicle Type"/>
    <tableColumn id="4" xr3:uid="{3BD21196-2E0C-47FB-A3B1-D9B5F1C22785}" name="Nr of Locations" dataDxfId="412"/>
    <tableColumn id="5" xr3:uid="{A47303DF-43C1-40A8-9F21-2B25BF522047}" name="Traffic Counts" dataDxfId="411"/>
    <tableColumn id="36" xr3:uid="{4340388A-D13C-42BA-8C0D-3AFA4C26E900}" name="Weight proportion" dataDxfId="410"/>
    <tableColumn id="6" xr3:uid="{EE176102-E1C8-4945-949C-4C2038E3DB33}" name="N-driver" dataDxfId="409"/>
    <tableColumn id="7" xr3:uid="{5990E5A3-0966-4D20-8305-BB4B865C46C9}" name="Nused-driver" dataDxfId="408"/>
    <tableColumn id="8" xr3:uid="{71DB0FB1-1AC3-44D8-87F3-BAA35BC00691}" name="KPI-driver" dataDxfId="407"/>
    <tableColumn id="9" xr3:uid="{792258D7-4A18-4F34-97A7-44D6E155A51E}" name="SE1" dataDxfId="406"/>
    <tableColumn id="11" xr3:uid="{E2DB27CE-4EF9-4E76-B0EA-7DCF39036631}" name="CI (95%) - lower bound1" dataDxfId="405"/>
    <tableColumn id="12" xr3:uid="{DBA77E16-3D0B-42A0-96E5-610DCE4327FF}" name="CI (95%) - upper bound1" dataDxfId="404"/>
    <tableColumn id="13" xr3:uid="{EC54D080-2F08-4772-BA8D-183A8780FD64}" name="N-front" dataDxfId="403"/>
    <tableColumn id="14" xr3:uid="{02CF380D-3C53-431F-8338-E575114B9E5C}" name="Nused-front" dataDxfId="402"/>
    <tableColumn id="15" xr3:uid="{E434D5A5-DB38-418C-A22E-481BD4803711}" name="KPI-front" dataDxfId="401"/>
    <tableColumn id="16" xr3:uid="{1DE65D32-1935-4D04-92F2-DC61B5B247EC}" name="SE2" dataDxfId="400"/>
    <tableColumn id="18" xr3:uid="{C8BC6D83-6EAD-48A4-B65E-07C3A8A856E8}" name="CI (95%) - lower bound2" dataDxfId="399"/>
    <tableColumn id="19" xr3:uid="{BBB86B4B-F162-4CCA-A206-4BB544D5ACCA}" name="CI (95%) - upper bound2" dataDxfId="398"/>
    <tableColumn id="20" xr3:uid="{0CA7D3E8-ACDB-47A5-B267-57CB0C0496B5}" name="N-rear" dataDxfId="397"/>
    <tableColumn id="21" xr3:uid="{F15A515D-F7A7-4A8C-834D-EDF68DB1921B}" name="Nused-rear" dataDxfId="396"/>
    <tableColumn id="22" xr3:uid="{2E935DD1-F459-45B0-8F08-D017A5088361}" name="KPI-rear" dataDxfId="395"/>
    <tableColumn id="23" xr3:uid="{C77F77F0-8DB5-4A02-8AF0-51C51E6AF8D6}" name="SE3" dataDxfId="394"/>
    <tableColumn id="25" xr3:uid="{2FFC9DFC-F686-411B-8FF6-77000520F1AC}" name="CI (95%) - lower bound3" dataDxfId="393"/>
    <tableColumn id="26" xr3:uid="{293E8C15-7C6B-466C-907C-728A690BE803}" name="CI (95%) - upper bound3" dataDxfId="392"/>
    <tableColumn id="10" xr3:uid="{6C1A32B6-FC22-49CF-AFE8-04565DB46F54}" name="Ntotal" dataDxfId="391"/>
    <tableColumn id="17" xr3:uid="{8CDCB80F-C7B6-404F-8543-E05FD9D0C40D}" name="Nused-total" dataDxfId="390"/>
    <tableColumn id="24" xr3:uid="{EDCBF721-9B96-421E-8CE3-4CF1DE06EA2E}" name="KPI-total" dataDxfId="389"/>
    <tableColumn id="27" xr3:uid="{409AAAED-F74D-4CA3-94CC-FBB12AF03F50}" name="SE4" dataDxfId="388"/>
    <tableColumn id="28" xr3:uid="{9DC0476C-61B9-4B7A-BFA4-D557C469BD14}" name="CI (95%) - lower bound4" dataDxfId="387"/>
    <tableColumn id="29" xr3:uid="{4CD7AF05-4557-4C8A-B132-A20D77242F35}" name="CI (95%) - upper bound4" dataDxfId="386"/>
    <tableColumn id="30" xr3:uid="{72D827C6-231E-46FA-9AE6-8A8E22506C79}" name="N-children" dataDxfId="385"/>
    <tableColumn id="31" xr3:uid="{9C228FAC-476E-412D-8A38-9FC49E532626}" name="Nused-CRS" dataDxfId="384"/>
    <tableColumn id="32" xr3:uid="{CC56B719-15BC-4FEF-AD74-E17C5D6384B1}" name="KPI-CRS" dataDxfId="383"/>
    <tableColumn id="33" xr3:uid="{037374DE-F65F-460D-9BF3-751A6A77C550}" name="SE5" dataDxfId="382"/>
    <tableColumn id="34" xr3:uid="{A1D923E2-305B-448E-8904-95C05EF554D9}" name="CI (95%) - lower bound5" dataDxfId="381"/>
    <tableColumn id="35" xr3:uid="{AA8F9B3F-A898-49A8-A207-1B7FB3A2B874}" name="CI (95%) - upper bound5" dataDxfId="380"/>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E47D7F4B-FA81-4197-9EB0-5276D118B3B0}" name="Table1" displayName="Table1" ref="B3:K9" totalsRowShown="0" headerRowDxfId="379" headerRowBorderDxfId="378" tableBorderDxfId="377" totalsRowBorderDxfId="376">
  <autoFilter ref="B3:K9" xr:uid="{E47D7F4B-FA81-4197-9EB0-5276D118B3B0}"/>
  <tableColumns count="10">
    <tableColumn id="10" xr3:uid="{0316CCD5-5852-4A45-9592-CAD2B90CB50E}" name="Road Type"/>
    <tableColumn id="1" xr3:uid="{A1BA37D3-1856-4CA1-B2A5-7784B2900356}" name="Time period"/>
    <tableColumn id="2" xr3:uid="{D6E8045F-9DFA-4CB7-BAC5-4D93A03524A7}" name="Vehicle Type"/>
    <tableColumn id="3" xr3:uid="{BFF23C22-33F7-4850-88EC-BB2154A655CC}" name="Nr of Locations"/>
    <tableColumn id="4" xr3:uid="{7C9051FA-6FB8-477A-A3DC-969196F77CB8}" name="N-children"/>
    <tableColumn id="5" xr3:uid="{650662BB-DFA3-48B3-9005-23CDDB4283B0}" name="Ncorrect"/>
    <tableColumn id="6" xr3:uid="{1F0CE9D8-693A-4BAD-BBAA-1937CB664572}" name="KPI-CRS"/>
    <tableColumn id="7" xr3:uid="{52D24BE0-2420-4200-965B-EC675C08DD35}" name="SE"/>
    <tableColumn id="8" xr3:uid="{53E3F1CF-B3DC-41E8-9DE3-6173E9302A5E}" name="CI (95%) - lower bound"/>
    <tableColumn id="9" xr3:uid="{369B7AF8-3B33-4BEC-B909-DF7F7633A2EA}" name="CI (95%) - upper bound"/>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9EE8583F-0F6A-4541-A452-A9E9BB2FCC79}" name="Table12" displayName="Table12" ref="B12:K24" totalsRowShown="0" headerRowDxfId="375" dataDxfId="373" headerRowBorderDxfId="374" tableBorderDxfId="372" totalsRowBorderDxfId="371">
  <autoFilter ref="B12:K24" xr:uid="{9EE8583F-0F6A-4541-A452-A9E9BB2FCC79}"/>
  <tableColumns count="10">
    <tableColumn id="10" xr3:uid="{B20138C4-4E11-4AD4-8B4A-0B361986E434}" name="Road Type" dataDxfId="370"/>
    <tableColumn id="1" xr3:uid="{D1C148F1-1017-4FC7-B4AB-00F1E9526CE2}" name="Time period" dataDxfId="369"/>
    <tableColumn id="2" xr3:uid="{682501D5-80B2-4CE3-A48A-25F757020309}" name="Vehicle Type" dataDxfId="368"/>
    <tableColumn id="3" xr3:uid="{2788D803-8D1C-49A9-B6F5-E227FD1EF50B}" name="Nr of Locations" dataDxfId="367"/>
    <tableColumn id="4" xr3:uid="{90AFD83A-6F68-4E64-B475-8DA067D6A8D8}" name="N-children" dataDxfId="366"/>
    <tableColumn id="5" xr3:uid="{B4BAA801-A341-4C2C-B093-62964340E41B}" name="Ncorrect" dataDxfId="365"/>
    <tableColumn id="6" xr3:uid="{B15EFC47-DAEB-41E1-8199-E4F3F2DD3A67}" name="KPI-CRS" dataDxfId="364"/>
    <tableColumn id="7" xr3:uid="{E0BC5EF5-30D3-44A7-B2BB-4848E240A258}" name="SE" dataDxfId="363"/>
    <tableColumn id="8" xr3:uid="{D4B0B6A6-B93F-4956-BF02-FC89DC3E20E4}" name="CI (95%) - lower bound" dataDxfId="362"/>
    <tableColumn id="9" xr3:uid="{1FC2F951-21A8-41E7-AF16-BDC49E93C1BB}" name="CI (95%) - upper bound" dataDxfId="361"/>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40B4A98D-DF10-4C14-BFA9-FAA283991D64}" name="Table226" displayName="Table226" ref="B4:AK10" totalsRowShown="0" headerRowDxfId="360" dataDxfId="358" headerRowBorderDxfId="359" tableBorderDxfId="357" totalsRowBorderDxfId="356">
  <autoFilter ref="B4:AK10" xr:uid="{00000000-0009-0000-0100-000002000000}"/>
  <tableColumns count="36">
    <tableColumn id="1" xr3:uid="{F564F0B7-1A94-49A4-A270-59444A824D22}" name="Road Type"/>
    <tableColumn id="2" xr3:uid="{4A9A43C9-5E1F-43F1-87DA-974E6760E35F}" name="Time period"/>
    <tableColumn id="3" xr3:uid="{ED5B4AF8-024B-447D-9453-F6614DBEBBB2}" name="Vehicle Type" dataDxfId="355"/>
    <tableColumn id="4" xr3:uid="{4D715D06-F31E-4CE1-8C72-0563236F2263}" name="Nr of Locations" dataDxfId="354"/>
    <tableColumn id="5" xr3:uid="{F614C92C-A025-4AB0-8C0A-191B8F426B6C}" name="Traffic Counts" dataDxfId="353"/>
    <tableColumn id="36" xr3:uid="{FCC4A7F1-DF81-4674-B904-81D771B8221F}" name="Weight proportion" dataDxfId="352"/>
    <tableColumn id="6" xr3:uid="{B2EE121B-6995-45D2-AF20-D41C711A4500}" name="N-driver" dataDxfId="351"/>
    <tableColumn id="7" xr3:uid="{E4CDC688-34D9-445E-8214-832F6A56F360}" name="Nused-driver" dataDxfId="350"/>
    <tableColumn id="8" xr3:uid="{8A62E46C-421C-43AD-992D-6AB1EEAA2489}" name="KPI-driver" dataDxfId="349"/>
    <tableColumn id="9" xr3:uid="{C9879735-30E5-412F-AE55-B0E5CC8FBFC1}" name="SE1" dataDxfId="348"/>
    <tableColumn id="11" xr3:uid="{AF5038EA-E55C-4B34-9676-A634034D6799}" name="CI (95%) - lower bound1" dataDxfId="347"/>
    <tableColumn id="12" xr3:uid="{51AC38D0-5373-45B2-A0CA-E6379BF3FE16}" name="CI (95%) - upper bound1" dataDxfId="346"/>
    <tableColumn id="13" xr3:uid="{A0E05BDE-154E-4480-8439-88534CE2E21F}" name="N-front" dataDxfId="345"/>
    <tableColumn id="14" xr3:uid="{5C7ADACD-0C90-453B-A07F-38ABA5550B76}" name="Nused-front" dataDxfId="344"/>
    <tableColumn id="15" xr3:uid="{412369CF-6348-4706-AF95-80C07F06A87D}" name="KPI-front" dataDxfId="343"/>
    <tableColumn id="16" xr3:uid="{C60A28FF-3DC2-436A-847C-FBC76F8AC638}" name="SE2" dataDxfId="342"/>
    <tableColumn id="18" xr3:uid="{421154EC-C46A-4379-9F45-1A724D40862C}" name="CI (95%) - lower bound2" dataDxfId="341"/>
    <tableColumn id="19" xr3:uid="{D054E62A-417F-4BF0-ABD9-A2660AC8B739}" name="CI (95%) - upper bound2" dataDxfId="340"/>
    <tableColumn id="20" xr3:uid="{EAB94916-F1DB-4C91-BDF9-1659F0E7A04B}" name="N-rear" dataDxfId="339"/>
    <tableColumn id="21" xr3:uid="{00A32F75-4EA0-43C4-938D-E8B60A72AEF8}" name="Nused-rear" dataDxfId="338"/>
    <tableColumn id="22" xr3:uid="{F336E3E7-4489-484D-8AF8-995560B7A5E8}" name="KPI-rear" dataDxfId="337"/>
    <tableColumn id="23" xr3:uid="{E30CA9D6-E09C-4D3E-82B7-A69BC94755FE}" name="SE3" dataDxfId="336"/>
    <tableColumn id="25" xr3:uid="{1AF0C1C8-79F1-4110-985B-0A49A2220BD6}" name="CI (95%) - lower bound3" dataDxfId="335"/>
    <tableColumn id="26" xr3:uid="{1B83B4F4-EA8D-45EF-9F46-4FB701A103BE}" name="CI (95%) - upper bound3" dataDxfId="334"/>
    <tableColumn id="10" xr3:uid="{CAD90B6B-8B3A-4EDB-8284-25F89CC90B02}" name="Ntotal" dataDxfId="333"/>
    <tableColumn id="17" xr3:uid="{87EDEF58-45BB-42EC-B7FA-DBED697FD8D7}" name="Nused-total" dataDxfId="332"/>
    <tableColumn id="24" xr3:uid="{44F1668B-FD66-4C0B-A0DB-C63505E11242}" name="KPI-total" dataDxfId="331"/>
    <tableColumn id="27" xr3:uid="{9523C436-940F-4F00-887E-E68DCB2962C3}" name="SE4" dataDxfId="330"/>
    <tableColumn id="28" xr3:uid="{C6B19C87-7F46-43A3-B240-800D47249D87}" name="CI (95%) - lower bound4" dataDxfId="329"/>
    <tableColumn id="29" xr3:uid="{8BE40147-55DE-490B-AF14-C37284711429}" name="CI (95%) - upper bound4" dataDxfId="328"/>
    <tableColumn id="30" xr3:uid="{96D99E00-8DC9-4789-A3C2-3182C487A898}" name="N-children" dataDxfId="327"/>
    <tableColumn id="31" xr3:uid="{27A09B55-763D-46C8-8CBD-C2D1FB87C9FE}" name="Nused-CRS" dataDxfId="326"/>
    <tableColumn id="32" xr3:uid="{E20110E9-0E3B-49CB-B356-58933691D9BB}" name="KPI-CRS" dataDxfId="325"/>
    <tableColumn id="33" xr3:uid="{63F6F665-03DB-4ADD-ACEE-F435CAB5C8DF}" name="SE5" dataDxfId="324"/>
    <tableColumn id="34" xr3:uid="{E3B20CA0-E8E9-4D0B-8E62-13919EF0828D}" name="CI (95%) - lower bound5" dataDxfId="323"/>
    <tableColumn id="35" xr3:uid="{B7D75857-2F93-4CC6-A7EC-1BE3D35E17B4}" name="CI (95%) - upper bound5" dataDxfId="322"/>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26E6CE17-92E4-4C81-8BAD-C148043B477F}" name="Table327" displayName="Table327" ref="B14:AK50" totalsRowShown="0" headerRowDxfId="321" dataDxfId="319" headerRowBorderDxfId="320" tableBorderDxfId="318" totalsRowBorderDxfId="317">
  <autoFilter ref="B14:AK50" xr:uid="{00000000-0009-0000-0100-000003000000}"/>
  <tableColumns count="36">
    <tableColumn id="1" xr3:uid="{B4191180-2D0E-4B35-B391-7BEBB0A17AC4}" name="Road Type" dataDxfId="316"/>
    <tableColumn id="2" xr3:uid="{4A6C6E05-F2B6-42A6-815D-80F860BADC51}" name="Time period"/>
    <tableColumn id="3" xr3:uid="{1F432E1D-CBD6-46FC-A96A-558474CB97FF}" name="Vehicle Type"/>
    <tableColumn id="4" xr3:uid="{8D2F4564-E855-42C3-AFE7-85A3C652C669}" name="Nr of Locations" dataDxfId="315"/>
    <tableColumn id="5" xr3:uid="{CA52E0AF-DA15-4ED9-B407-EE00EC030EBC}" name="Traffic Counts" dataDxfId="314"/>
    <tableColumn id="36" xr3:uid="{5E0A9DA3-C37E-4DF0-881A-F145ED6A2BB4}" name="Weight proportion" dataDxfId="313">
      <calculatedColumnFormula>$G$5*$G$9</calculatedColumnFormula>
    </tableColumn>
    <tableColumn id="6" xr3:uid="{B30F1569-A0AA-4267-AF5D-8BAA990C262C}" name="N-driver" dataDxfId="312"/>
    <tableColumn id="7" xr3:uid="{CCAB4C0C-0FD8-4DCB-8A5F-82D551263AE2}" name="Nused-driver" dataDxfId="311"/>
    <tableColumn id="8" xr3:uid="{514646CE-E5BC-4ADF-A896-9FF193F56179}" name="KPI-driver" dataDxfId="310"/>
    <tableColumn id="9" xr3:uid="{74D10C3A-12A5-497B-B0E7-33CEFDD9E245}" name="SE1" dataDxfId="309"/>
    <tableColumn id="11" xr3:uid="{DBE8CEE9-4B18-4DE7-A01E-F19FD104D8F2}" name="CI (95%) - lower bound1" dataDxfId="308"/>
    <tableColumn id="12" xr3:uid="{C805C2B3-1630-4F8F-BD5B-00F170102CE7}" name="CI (95%) - upper bound1" dataDxfId="307"/>
    <tableColumn id="13" xr3:uid="{603C8AA8-5C4A-463A-94F6-74B9774FACD7}" name="N-front" dataDxfId="306"/>
    <tableColumn id="14" xr3:uid="{D13BA6B8-3CA7-4124-93ED-BDA19A6BE300}" name="Nused-front" dataDxfId="305"/>
    <tableColumn id="15" xr3:uid="{17AD16F7-B5C6-4BE9-A8C0-A02C576D42FA}" name="KPI-front" dataDxfId="304"/>
    <tableColumn id="16" xr3:uid="{DBC48651-C174-4CE1-A254-6D46BDDFC2CA}" name="SE2" dataDxfId="303"/>
    <tableColumn id="18" xr3:uid="{DC0468EB-ED85-4680-BC80-E3EE05817DDA}" name="CI (95%) - lower bound2" dataDxfId="302"/>
    <tableColumn id="19" xr3:uid="{9387A495-D250-44B9-84E2-353EC376DFD6}" name="CI (95%) - upper bound2" dataDxfId="301"/>
    <tableColumn id="20" xr3:uid="{DD8B4D87-C25E-4B5D-BE57-AF43B718897D}" name="N-rear" dataDxfId="300"/>
    <tableColumn id="21" xr3:uid="{28B7831A-8680-4C51-AA99-276D806AA0D0}" name="Nused-rear" dataDxfId="299"/>
    <tableColumn id="22" xr3:uid="{1FF38E32-E2FD-4D76-8499-60EBAC4BA31F}" name="KPI-rear" dataDxfId="298"/>
    <tableColumn id="23" xr3:uid="{AF13E39C-2E29-456C-BF43-A6040AA68CCE}" name="SE3" dataDxfId="297"/>
    <tableColumn id="25" xr3:uid="{F8C5D5B9-FD79-444D-9783-9095F280CBC9}" name="CI (95%) - lower bound3" dataDxfId="296"/>
    <tableColumn id="26" xr3:uid="{8DE1BEA3-7B7A-45BE-9408-B3634604DCBD}" name="CI (95%) - upper bound3" dataDxfId="295"/>
    <tableColumn id="10" xr3:uid="{D5075DB0-F8A1-4C0D-8197-F24FC54EE405}" name="Ntotal" dataDxfId="294"/>
    <tableColumn id="17" xr3:uid="{60974F67-8D0C-407A-A946-702A76094335}" name="Nused-total" dataDxfId="293"/>
    <tableColumn id="24" xr3:uid="{36B7B6DD-02CF-419D-B08D-BB10489A5F51}" name="KPI-total" dataDxfId="292"/>
    <tableColumn id="27" xr3:uid="{6D6F94C4-3F96-497D-A224-8EC021EBB720}" name="SE4" dataDxfId="291"/>
    <tableColumn id="28" xr3:uid="{699184EA-7D2C-4913-80C4-7157EC7FCC0F}" name="CI (95%) - lower bound4" dataDxfId="290"/>
    <tableColumn id="29" xr3:uid="{AC280F5B-799F-48D1-9A99-9CA8928FD4DB}" name="CI (95%) - upper bound4" dataDxfId="289"/>
    <tableColumn id="30" xr3:uid="{330E06A1-1F36-4170-9F13-3AD2C8F862E4}" name="N-children" dataDxfId="288"/>
    <tableColumn id="31" xr3:uid="{7AF0D8BD-F8CA-4463-93C8-DC3CF8B2F31F}" name="Nused-CRS" dataDxfId="287"/>
    <tableColumn id="32" xr3:uid="{AB249268-5D82-4DD4-B0AB-8DF36EE3B38C}" name="KPI-CRS" dataDxfId="286"/>
    <tableColumn id="33" xr3:uid="{53B9DC68-F1C9-4C27-8F12-38FBEDDC2F86}" name="SE5" dataDxfId="285"/>
    <tableColumn id="34" xr3:uid="{4093FE90-A19D-4A2C-90AF-7CA98FE00E16}" name="CI (95%) - lower bound5" dataDxfId="284"/>
    <tableColumn id="35" xr3:uid="{8DD1EB89-25EA-4844-A232-BD8D27A18A77}" name="CI (95%) - upper bound5" dataDxfId="283"/>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87CD4776-4B13-4453-993E-AA38401D6731}" name="Table228" displayName="Table228" ref="B4:AK10" totalsRowShown="0" headerRowDxfId="282" dataDxfId="280" headerRowBorderDxfId="281" tableBorderDxfId="279" totalsRowBorderDxfId="278">
  <autoFilter ref="B4:AK10" xr:uid="{00000000-000C-0000-FFFF-FFFF02000000}"/>
  <tableColumns count="36">
    <tableColumn id="1" xr3:uid="{00000000-0010-0000-0200-000001000000}" name="Road Type" dataDxfId="277"/>
    <tableColumn id="2" xr3:uid="{00000000-0010-0000-0200-000002000000}" name="Time period" dataDxfId="276"/>
    <tableColumn id="3" xr3:uid="{00000000-0010-0000-0200-000003000000}" name="Vehicle Type" dataDxfId="275"/>
    <tableColumn id="4" xr3:uid="{00000000-0010-0000-0200-000004000000}" name="Nr of Locations" dataDxfId="274"/>
    <tableColumn id="5" xr3:uid="{00000000-0010-0000-0200-000005000000}" name="Traffic Counts" dataDxfId="273"/>
    <tableColumn id="36" xr3:uid="{00000000-0010-0000-0200-000024000000}" name="Weight proportion" dataDxfId="272"/>
    <tableColumn id="6" xr3:uid="{00000000-0010-0000-0200-000006000000}" name="N-driver" dataDxfId="271"/>
    <tableColumn id="7" xr3:uid="{00000000-0010-0000-0200-000007000000}" name="Nused-driver" dataDxfId="270"/>
    <tableColumn id="8" xr3:uid="{00000000-0010-0000-0200-000008000000}" name="KPI-driver" dataDxfId="269"/>
    <tableColumn id="9" xr3:uid="{00000000-0010-0000-0200-000009000000}" name="SE1" dataDxfId="268"/>
    <tableColumn id="11" xr3:uid="{00000000-0010-0000-0200-00000B000000}" name="CI (95%) - lower bound1" dataDxfId="267"/>
    <tableColumn id="12" xr3:uid="{00000000-0010-0000-0200-00000C000000}" name="CI (95%) - upper bound1" dataDxfId="266"/>
    <tableColumn id="13" xr3:uid="{00000000-0010-0000-0200-00000D000000}" name="N-front" dataDxfId="265"/>
    <tableColumn id="14" xr3:uid="{00000000-0010-0000-0200-00000E000000}" name="Nused-front" dataDxfId="264"/>
    <tableColumn id="15" xr3:uid="{00000000-0010-0000-0200-00000F000000}" name="KPI-front" dataDxfId="263"/>
    <tableColumn id="16" xr3:uid="{00000000-0010-0000-0200-000010000000}" name="SE2" dataDxfId="262"/>
    <tableColumn id="18" xr3:uid="{00000000-0010-0000-0200-000012000000}" name="CI (95%) - lower bound2" dataDxfId="261"/>
    <tableColumn id="19" xr3:uid="{00000000-0010-0000-0200-000013000000}" name="CI (95%) - upper bound2" dataDxfId="260"/>
    <tableColumn id="20" xr3:uid="{00000000-0010-0000-0200-000014000000}" name="N-rear" dataDxfId="259"/>
    <tableColumn id="21" xr3:uid="{00000000-0010-0000-0200-000015000000}" name="Nused-rear" dataDxfId="258"/>
    <tableColumn id="22" xr3:uid="{00000000-0010-0000-0200-000016000000}" name="KPI-rear" dataDxfId="257"/>
    <tableColumn id="23" xr3:uid="{00000000-0010-0000-0200-000017000000}" name="SE3" dataDxfId="256"/>
    <tableColumn id="25" xr3:uid="{00000000-0010-0000-0200-000019000000}" name="CI (95%) - lower bound3" dataDxfId="255"/>
    <tableColumn id="26" xr3:uid="{00000000-0010-0000-0200-00001A000000}" name="CI (95%) - upper bound3" dataDxfId="254"/>
    <tableColumn id="10" xr3:uid="{00000000-0010-0000-0200-00000A000000}" name="Ntotal" dataDxfId="253"/>
    <tableColumn id="17" xr3:uid="{00000000-0010-0000-0200-000011000000}" name="Nused-total" dataDxfId="252"/>
    <tableColumn id="24" xr3:uid="{00000000-0010-0000-0200-000018000000}" name="KPI-total" dataDxfId="251"/>
    <tableColumn id="27" xr3:uid="{00000000-0010-0000-0200-00001B000000}" name="SE4" dataDxfId="250"/>
    <tableColumn id="28" xr3:uid="{00000000-0010-0000-0200-00001C000000}" name="CI (95%) - lower bound4" dataDxfId="249"/>
    <tableColumn id="29" xr3:uid="{00000000-0010-0000-0200-00001D000000}" name="CI (95%) - upper bound4" dataDxfId="248"/>
    <tableColumn id="30" xr3:uid="{00000000-0010-0000-0200-00001E000000}" name="N-children" dataDxfId="247"/>
    <tableColumn id="31" xr3:uid="{00000000-0010-0000-0200-00001F000000}" name="Nused-CRS" dataDxfId="246"/>
    <tableColumn id="32" xr3:uid="{00000000-0010-0000-0200-000020000000}" name="KPI-CRS" dataDxfId="245"/>
    <tableColumn id="33" xr3:uid="{00000000-0010-0000-0200-000021000000}" name="SE5" dataDxfId="244"/>
    <tableColumn id="34" xr3:uid="{00000000-0010-0000-0200-000022000000}" name="CI (95%) - lower bound5" dataDxfId="243"/>
    <tableColumn id="35" xr3:uid="{00000000-0010-0000-0200-000023000000}" name="CI (95%) - upper bound5" dataDxfId="24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4AEFDAF-A19A-4AC3-A140-7351122A3274}" name="Table2" displayName="Table2" ref="B4:AK10" totalsRowShown="0" headerRowDxfId="1076" dataDxfId="1074" headerRowBorderDxfId="1075" tableBorderDxfId="1073" totalsRowBorderDxfId="1072">
  <autoFilter ref="B4:AK10" xr:uid="{00000000-0009-0000-0100-000002000000}"/>
  <tableColumns count="36">
    <tableColumn id="1" xr3:uid="{F71BEEA2-97AF-4F84-BCF5-C9222DD0AE35}" name="Road Type"/>
    <tableColumn id="2" xr3:uid="{21B84736-0583-41D0-B688-E49581D80A95}" name="Time period"/>
    <tableColumn id="3" xr3:uid="{F23216AE-5D23-4FDE-8514-A41E7BE5777D}" name="Vehicle Type" dataDxfId="1071"/>
    <tableColumn id="4" xr3:uid="{7EA8716F-8BA8-482B-A853-5499E173BB22}" name="Nr of Locations" dataDxfId="1070"/>
    <tableColumn id="5" xr3:uid="{B064D954-F049-420E-BB78-128B116F5066}" name="Traffic Counts" dataDxfId="1069"/>
    <tableColumn id="36" xr3:uid="{931F099A-E9BD-4766-9770-D6CA985D2F77}" name="Weight proportion" dataDxfId="1068"/>
    <tableColumn id="6" xr3:uid="{84854A4C-712C-42C0-86AE-43EC7AD19E78}" name="N-driver" dataDxfId="1067"/>
    <tableColumn id="7" xr3:uid="{364C2600-6D72-4838-9A62-3AAF4162B08D}" name="Nused-driver" dataDxfId="1066"/>
    <tableColumn id="8" xr3:uid="{9EDFFD65-A98A-4FCC-AE29-36E474D95546}" name="KPI-driver" dataDxfId="1065"/>
    <tableColumn id="9" xr3:uid="{7D02FBB6-8494-4778-9775-2A14F6C258B6}" name="SE1" dataDxfId="1064"/>
    <tableColumn id="11" xr3:uid="{97F02F4E-3854-4F3A-BF89-25DAB130AA5E}" name="CI (95%) - lower bound1" dataDxfId="1063"/>
    <tableColumn id="12" xr3:uid="{EC6444B2-B463-4BFB-A6EA-E67458A96BB0}" name="CI (95%) - upper bound1" dataDxfId="1062"/>
    <tableColumn id="13" xr3:uid="{893B91E0-848E-4AD0-9C44-1A9078FC8EE7}" name="N-front" dataDxfId="1061"/>
    <tableColumn id="14" xr3:uid="{48608CBD-DBF3-4CA8-95B8-98566ED73E20}" name="Nused-front" dataDxfId="1060"/>
    <tableColumn id="15" xr3:uid="{03ED04F8-412D-4EDA-B9BC-FD113317C5D9}" name="KPI-front" dataDxfId="1059"/>
    <tableColumn id="16" xr3:uid="{774A803C-D514-4082-9F16-C70F6C442337}" name="SE2" dataDxfId="1058"/>
    <tableColumn id="18" xr3:uid="{19A60FAB-804D-4104-80CB-DF90DCFAD1D1}" name="CI (95%) - lower bound2" dataDxfId="1057"/>
    <tableColumn id="19" xr3:uid="{3144E775-430F-40B2-AF15-AF7CEC904B2E}" name="CI (95%) - upper bound2" dataDxfId="1056"/>
    <tableColumn id="20" xr3:uid="{7B6D8D79-271E-4C4D-8CDD-B0F5E446DF67}" name="N-rear" dataDxfId="1055"/>
    <tableColumn id="21" xr3:uid="{6A89BF8E-1942-4A90-9E73-15A4E06AAC19}" name="Nused-rear" dataDxfId="1054"/>
    <tableColumn id="22" xr3:uid="{D88D8488-6584-4B45-B7EC-898F964EB55C}" name="KPI-rear" dataDxfId="1053"/>
    <tableColumn id="23" xr3:uid="{818CE710-EBDC-4F73-AB87-1D11B81A8C07}" name="SE3" dataDxfId="1052"/>
    <tableColumn id="25" xr3:uid="{D7C33795-89C1-4FD9-A24C-2DE15C83E5E2}" name="CI (95%) - lower bound3" dataDxfId="1051"/>
    <tableColumn id="26" xr3:uid="{FC013437-8E1D-432B-82B9-65F20D569D58}" name="CI (95%) - upper bound3" dataDxfId="1050"/>
    <tableColumn id="10" xr3:uid="{0344A062-4A06-46EE-AEDA-7807C609AE7F}" name="Ntotal" dataDxfId="1049"/>
    <tableColumn id="17" xr3:uid="{DF057BCA-3519-4CF0-86D0-3F114A2C71D0}" name="Nused-total" dataDxfId="1048"/>
    <tableColumn id="24" xr3:uid="{B13455AC-808E-4457-B1CE-2C2BB20FC450}" name="KPI-total" dataDxfId="1047"/>
    <tableColumn id="27" xr3:uid="{AE71DD30-67FB-4A50-8904-627797229344}" name="SE4" dataDxfId="1046"/>
    <tableColumn id="28" xr3:uid="{B795F638-7C06-434C-BAD6-1CCCAAE8372D}" name="CI (95%) - lower bound4" dataDxfId="1045"/>
    <tableColumn id="29" xr3:uid="{D78B531F-34B1-4389-B392-131C2C01B4DC}" name="CI (95%) - upper bound4" dataDxfId="1044"/>
    <tableColumn id="30" xr3:uid="{729B0C37-BB22-4735-93C2-CD58BABA4214}" name="N-children" dataDxfId="1043"/>
    <tableColumn id="31" xr3:uid="{D55F2A8F-C53D-4F68-B7EB-A1B114F0C7E7}" name="Nused-CRS" dataDxfId="1042"/>
    <tableColumn id="32" xr3:uid="{687C1DA3-C419-45F7-B146-F86A79AF222D}" name="KPI-CRS" dataDxfId="1041"/>
    <tableColumn id="33" xr3:uid="{62279936-C4AE-45AD-9E58-86A386782C94}" name="SE5" dataDxfId="1040"/>
    <tableColumn id="34" xr3:uid="{68ACD0BE-7684-4E16-9663-415ED473DE61}" name="CI (95%) - lower bound5" dataDxfId="1039"/>
    <tableColumn id="35" xr3:uid="{F9F2CB38-BEF6-4AF3-B665-6A366805A3F9}" name="CI (95%) - upper bound5" dataDxfId="1038"/>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7ADC0DE8-E7A2-43E2-BCA6-D6BEFE6D5CF3}" name="Table329" displayName="Table329" ref="B14:AK50" totalsRowShown="0" headerRowDxfId="241" dataDxfId="239" headerRowBorderDxfId="240" tableBorderDxfId="238" totalsRowBorderDxfId="237">
  <autoFilter ref="B14:AK50" xr:uid="{00000000-0009-0000-0100-000003000000}"/>
  <tableColumns count="36">
    <tableColumn id="1" xr3:uid="{00000000-0010-0000-0300-000001000000}" name="Road Type" dataDxfId="236"/>
    <tableColumn id="2" xr3:uid="{00000000-0010-0000-0300-000002000000}" name="Time period" dataDxfId="235"/>
    <tableColumn id="3" xr3:uid="{00000000-0010-0000-0300-000003000000}" name="Vehicle Type" dataDxfId="234"/>
    <tableColumn id="4" xr3:uid="{00000000-0010-0000-0300-000004000000}" name="Nr of Locations" dataDxfId="233"/>
    <tableColumn id="5" xr3:uid="{00000000-0010-0000-0300-000005000000}" name="Traffic Counts" dataDxfId="232"/>
    <tableColumn id="36" xr3:uid="{00000000-0010-0000-0300-000024000000}" name="Weight proportion" dataDxfId="231"/>
    <tableColumn id="6" xr3:uid="{00000000-0010-0000-0300-000006000000}" name="N-driver" dataDxfId="230"/>
    <tableColumn id="7" xr3:uid="{00000000-0010-0000-0300-000007000000}" name="Nused-driver" dataDxfId="229"/>
    <tableColumn id="8" xr3:uid="{00000000-0010-0000-0300-000008000000}" name="KPI-driver" dataDxfId="228"/>
    <tableColumn id="9" xr3:uid="{00000000-0010-0000-0300-000009000000}" name="SE1" dataDxfId="227"/>
    <tableColumn id="11" xr3:uid="{00000000-0010-0000-0300-00000B000000}" name="CI (95%) - lower bound1" dataDxfId="226"/>
    <tableColumn id="12" xr3:uid="{00000000-0010-0000-0300-00000C000000}" name="CI (95%) - upper bound1" dataDxfId="225"/>
    <tableColumn id="13" xr3:uid="{00000000-0010-0000-0300-00000D000000}" name="N-front" dataDxfId="224"/>
    <tableColumn id="14" xr3:uid="{00000000-0010-0000-0300-00000E000000}" name="Nused-front" dataDxfId="223"/>
    <tableColumn id="15" xr3:uid="{00000000-0010-0000-0300-00000F000000}" name="KPI-front" dataDxfId="222"/>
    <tableColumn id="16" xr3:uid="{00000000-0010-0000-0300-000010000000}" name="SE2" dataDxfId="221"/>
    <tableColumn id="18" xr3:uid="{00000000-0010-0000-0300-000012000000}" name="CI (95%) - lower bound2" dataDxfId="220"/>
    <tableColumn id="19" xr3:uid="{00000000-0010-0000-0300-000013000000}" name="CI (95%) - upper bound2" dataDxfId="219"/>
    <tableColumn id="20" xr3:uid="{00000000-0010-0000-0300-000014000000}" name="N-rear" dataDxfId="218"/>
    <tableColumn id="21" xr3:uid="{00000000-0010-0000-0300-000015000000}" name="Nused-rear" dataDxfId="217"/>
    <tableColumn id="22" xr3:uid="{00000000-0010-0000-0300-000016000000}" name="KPI-rear" dataDxfId="216"/>
    <tableColumn id="23" xr3:uid="{00000000-0010-0000-0300-000017000000}" name="SE3" dataDxfId="215"/>
    <tableColumn id="25" xr3:uid="{00000000-0010-0000-0300-000019000000}" name="CI (95%) - lower bound3" dataDxfId="214"/>
    <tableColumn id="26" xr3:uid="{00000000-0010-0000-0300-00001A000000}" name="CI (95%) - upper bound3" dataDxfId="213"/>
    <tableColumn id="10" xr3:uid="{00000000-0010-0000-0300-00000A000000}" name="Ntotal" dataDxfId="212"/>
    <tableColumn id="17" xr3:uid="{00000000-0010-0000-0300-000011000000}" name="Nused-total" dataDxfId="211"/>
    <tableColumn id="24" xr3:uid="{00000000-0010-0000-0300-000018000000}" name="KPI-total" dataDxfId="210"/>
    <tableColumn id="27" xr3:uid="{00000000-0010-0000-0300-00001B000000}" name="SE4" dataDxfId="209"/>
    <tableColumn id="28" xr3:uid="{00000000-0010-0000-0300-00001C000000}" name="CI (95%) - lower bound4" dataDxfId="208"/>
    <tableColumn id="29" xr3:uid="{00000000-0010-0000-0300-00001D000000}" name="CI (95%) - upper bound4" dataDxfId="207"/>
    <tableColumn id="30" xr3:uid="{00000000-0010-0000-0300-00001E000000}" name="N-children" dataDxfId="206"/>
    <tableColumn id="31" xr3:uid="{00000000-0010-0000-0300-00001F000000}" name="Nused-CRS" dataDxfId="205"/>
    <tableColumn id="32" xr3:uid="{00000000-0010-0000-0300-000020000000}" name="KPI-CRS" dataDxfId="204"/>
    <tableColumn id="33" xr3:uid="{00000000-0010-0000-0300-000021000000}" name="SE5" dataDxfId="203"/>
    <tableColumn id="34" xr3:uid="{00000000-0010-0000-0300-000022000000}" name="CI (95%) - lower bound5" dataDxfId="202"/>
    <tableColumn id="35" xr3:uid="{00000000-0010-0000-0300-000023000000}" name="CI (95%) - upper bound5" dataDxfId="201"/>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45A962BF-9F51-4340-9D8D-D47D0E5775BD}" name="Table130" displayName="Table130" ref="B3:K10" totalsRowShown="0" headerRowDxfId="200" headerRowBorderDxfId="199" tableBorderDxfId="198" totalsRowBorderDxfId="197">
  <autoFilter ref="B3:K10" xr:uid="{00000000-0009-0000-0100-000001000000}"/>
  <tableColumns count="10">
    <tableColumn id="10" xr3:uid="{00000000-0010-0000-0400-00000A000000}" name="Road Type"/>
    <tableColumn id="1" xr3:uid="{00000000-0010-0000-0400-000001000000}" name="Time period"/>
    <tableColumn id="2" xr3:uid="{00000000-0010-0000-0400-000002000000}" name="Vehicle Type"/>
    <tableColumn id="3" xr3:uid="{00000000-0010-0000-0400-000003000000}" name="Nr of Locations" dataDxfId="196"/>
    <tableColumn id="4" xr3:uid="{00000000-0010-0000-0400-000004000000}" name="N-children" dataDxfId="195"/>
    <tableColumn id="5" xr3:uid="{00000000-0010-0000-0400-000005000000}" name="Ncorrect" dataDxfId="194"/>
    <tableColumn id="6" xr3:uid="{00000000-0010-0000-0400-000006000000}" name="KPI-CRS" dataDxfId="193"/>
    <tableColumn id="7" xr3:uid="{00000000-0010-0000-0400-000007000000}" name="SE" dataDxfId="192"/>
    <tableColumn id="8" xr3:uid="{00000000-0010-0000-0400-000008000000}" name="CI (95%) - lower bound" dataDxfId="191"/>
    <tableColumn id="9" xr3:uid="{00000000-0010-0000-0400-000009000000}" name="CI (95%) - upper bound" dataDxfId="190"/>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7AA2C7C5-2D28-4480-941F-0D1120F5FA5E}" name="Table1231" displayName="Table1231" ref="B12:K24" totalsRowShown="0" headerRowDxfId="189" dataDxfId="187" headerRowBorderDxfId="188" tableBorderDxfId="186" totalsRowBorderDxfId="185">
  <autoFilter ref="B12:K24" xr:uid="{00000000-0009-0000-0100-00000C000000}"/>
  <tableColumns count="10">
    <tableColumn id="10" xr3:uid="{00000000-0010-0000-0500-00000A000000}" name="Road Type" dataDxfId="184"/>
    <tableColumn id="1" xr3:uid="{00000000-0010-0000-0500-000001000000}" name="Time period" dataDxfId="183"/>
    <tableColumn id="2" xr3:uid="{00000000-0010-0000-0500-000002000000}" name="Vehicle Type" dataDxfId="182"/>
    <tableColumn id="3" xr3:uid="{00000000-0010-0000-0500-000003000000}" name="Nr of Locations" dataDxfId="181"/>
    <tableColumn id="4" xr3:uid="{00000000-0010-0000-0500-000004000000}" name="N-children" dataDxfId="180"/>
    <tableColumn id="5" xr3:uid="{00000000-0010-0000-0500-000005000000}" name="Ncorrect" dataDxfId="179"/>
    <tableColumn id="6" xr3:uid="{00000000-0010-0000-0500-000006000000}" name="KPI-CRS" dataDxfId="178"/>
    <tableColumn id="7" xr3:uid="{00000000-0010-0000-0500-000007000000}" name="SE" dataDxfId="177"/>
    <tableColumn id="8" xr3:uid="{00000000-0010-0000-0500-000008000000}" name="CI (95%) - lower bound" dataDxfId="176"/>
    <tableColumn id="9" xr3:uid="{00000000-0010-0000-0500-000009000000}" name="CI (95%) - upper bound" dataDxfId="175"/>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929E23B6-FB5D-497C-B534-0F56164E4A1F}" name="Table22222" displayName="Table22222" ref="B4:AK11" totalsRowShown="0" headerRowDxfId="174" dataDxfId="172" headerRowBorderDxfId="173" tableBorderDxfId="171" totalsRowBorderDxfId="170">
  <autoFilter ref="B4:AK11" xr:uid="{00000000-0009-0000-0100-000015000000}"/>
  <tableColumns count="36">
    <tableColumn id="1" xr3:uid="{00000000-0010-0000-0000-000001000000}" name="Road Type"/>
    <tableColumn id="2" xr3:uid="{00000000-0010-0000-0000-000002000000}" name="Time period"/>
    <tableColumn id="3" xr3:uid="{00000000-0010-0000-0000-000003000000}" name="Vehicle Type" dataDxfId="169"/>
    <tableColumn id="4" xr3:uid="{00000000-0010-0000-0000-000004000000}" name="Nr of Locations" dataDxfId="168"/>
    <tableColumn id="5" xr3:uid="{00000000-0010-0000-0000-000005000000}" name="Traffic Counts" dataDxfId="167"/>
    <tableColumn id="36" xr3:uid="{00000000-0010-0000-0000-000024000000}" name="Weight proportion" dataDxfId="166"/>
    <tableColumn id="6" xr3:uid="{00000000-0010-0000-0000-000006000000}" name="N-driver" dataDxfId="165"/>
    <tableColumn id="7" xr3:uid="{00000000-0010-0000-0000-000007000000}" name="Nused-driver" dataDxfId="164"/>
    <tableColumn id="8" xr3:uid="{00000000-0010-0000-0000-000008000000}" name="KPI-driver" dataDxfId="163"/>
    <tableColumn id="9" xr3:uid="{00000000-0010-0000-0000-000009000000}" name="SE1" dataDxfId="162"/>
    <tableColumn id="11" xr3:uid="{00000000-0010-0000-0000-00000B000000}" name="CI (95%) - lower bound1" dataDxfId="161"/>
    <tableColumn id="12" xr3:uid="{00000000-0010-0000-0000-00000C000000}" name="CI (95%) - upper bound1" dataDxfId="160"/>
    <tableColumn id="13" xr3:uid="{00000000-0010-0000-0000-00000D000000}" name="N-front" dataDxfId="159"/>
    <tableColumn id="14" xr3:uid="{00000000-0010-0000-0000-00000E000000}" name="Nused-front" dataDxfId="158"/>
    <tableColumn id="15" xr3:uid="{00000000-0010-0000-0000-00000F000000}" name="KPI-front" dataDxfId="157"/>
    <tableColumn id="16" xr3:uid="{00000000-0010-0000-0000-000010000000}" name="SE2" dataDxfId="156"/>
    <tableColumn id="18" xr3:uid="{00000000-0010-0000-0000-000012000000}" name="CI (95%) - lower bound2" dataDxfId="155"/>
    <tableColumn id="19" xr3:uid="{00000000-0010-0000-0000-000013000000}" name="CI (95%) - upper bound2" dataDxfId="154"/>
    <tableColumn id="20" xr3:uid="{00000000-0010-0000-0000-000014000000}" name="N-rear" dataDxfId="153"/>
    <tableColumn id="21" xr3:uid="{00000000-0010-0000-0000-000015000000}" name="Nused-rear" dataDxfId="152"/>
    <tableColumn id="22" xr3:uid="{00000000-0010-0000-0000-000016000000}" name="KPI-rear" dataDxfId="151"/>
    <tableColumn id="23" xr3:uid="{00000000-0010-0000-0000-000017000000}" name="SE3" dataDxfId="150"/>
    <tableColumn id="25" xr3:uid="{00000000-0010-0000-0000-000019000000}" name="CI (95%) - lower bound3" dataDxfId="149"/>
    <tableColumn id="26" xr3:uid="{00000000-0010-0000-0000-00001A000000}" name="CI (95%) - upper bound3" dataDxfId="148"/>
    <tableColumn id="10" xr3:uid="{00000000-0010-0000-0000-00000A000000}" name="Ntotal" dataDxfId="147"/>
    <tableColumn id="17" xr3:uid="{00000000-0010-0000-0000-000011000000}" name="Nused-total" dataDxfId="146"/>
    <tableColumn id="24" xr3:uid="{00000000-0010-0000-0000-000018000000}" name="KPI-total" dataDxfId="145"/>
    <tableColumn id="27" xr3:uid="{00000000-0010-0000-0000-00001B000000}" name="SE4" dataDxfId="144"/>
    <tableColumn id="28" xr3:uid="{00000000-0010-0000-0000-00001C000000}" name="CI (95%) - lower bound4" dataDxfId="143"/>
    <tableColumn id="29" xr3:uid="{00000000-0010-0000-0000-00001D000000}" name="CI (95%) - upper bound4" dataDxfId="142"/>
    <tableColumn id="30" xr3:uid="{00000000-0010-0000-0000-00001E000000}" name="N-children" dataDxfId="141"/>
    <tableColumn id="31" xr3:uid="{00000000-0010-0000-0000-00001F000000}" name="Nused-CRS" dataDxfId="140"/>
    <tableColumn id="32" xr3:uid="{00000000-0010-0000-0000-000020000000}" name="KPI-CRS" dataDxfId="139"/>
    <tableColumn id="33" xr3:uid="{00000000-0010-0000-0000-000021000000}" name="SE5" dataDxfId="138"/>
    <tableColumn id="34" xr3:uid="{00000000-0010-0000-0000-000022000000}" name="CI (95%) - lower bound5" dataDxfId="137"/>
    <tableColumn id="35" xr3:uid="{00000000-0010-0000-0000-000023000000}" name="CI (95%) - upper bound5" dataDxfId="136"/>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10C90697-19A0-4B4B-B390-751AFC2849F6}" name="Table32323" displayName="Table32323" ref="B15:AK60" totalsRowShown="0" headerRowDxfId="135" dataDxfId="133" headerRowBorderDxfId="134" tableBorderDxfId="132" totalsRowBorderDxfId="131">
  <autoFilter ref="B15:AK60" xr:uid="{00000000-0009-0000-0100-000016000000}"/>
  <tableColumns count="36">
    <tableColumn id="1" xr3:uid="{00000000-0010-0000-0100-000001000000}" name="Road Type" dataDxfId="130"/>
    <tableColumn id="2" xr3:uid="{00000000-0010-0000-0100-000002000000}" name="Time period"/>
    <tableColumn id="3" xr3:uid="{00000000-0010-0000-0100-000003000000}" name="Vehicle Type"/>
    <tableColumn id="4" xr3:uid="{00000000-0010-0000-0100-000004000000}" name="Nr of Locations" dataDxfId="129"/>
    <tableColumn id="5" xr3:uid="{00000000-0010-0000-0100-000005000000}" name="Traffic Counts" dataDxfId="128"/>
    <tableColumn id="36" xr3:uid="{00000000-0010-0000-0100-000024000000}" name="Weight proportion" dataDxfId="127"/>
    <tableColumn id="6" xr3:uid="{00000000-0010-0000-0100-000006000000}" name="N-driver" dataDxfId="126"/>
    <tableColumn id="7" xr3:uid="{00000000-0010-0000-0100-000007000000}" name="Nused-driver" dataDxfId="125"/>
    <tableColumn id="8" xr3:uid="{00000000-0010-0000-0100-000008000000}" name="KPI-driver" dataDxfId="124"/>
    <tableColumn id="9" xr3:uid="{00000000-0010-0000-0100-000009000000}" name="SE1" dataDxfId="123"/>
    <tableColumn id="11" xr3:uid="{00000000-0010-0000-0100-00000B000000}" name="CI (95%) - lower bound1" dataDxfId="122"/>
    <tableColumn id="12" xr3:uid="{00000000-0010-0000-0100-00000C000000}" name="CI (95%) - upper bound1" dataDxfId="121"/>
    <tableColumn id="13" xr3:uid="{00000000-0010-0000-0100-00000D000000}" name="N-front" dataDxfId="120"/>
    <tableColumn id="14" xr3:uid="{00000000-0010-0000-0100-00000E000000}" name="Nused-front" dataDxfId="119"/>
    <tableColumn id="15" xr3:uid="{00000000-0010-0000-0100-00000F000000}" name="KPI-front" dataDxfId="118"/>
    <tableColumn id="16" xr3:uid="{00000000-0010-0000-0100-000010000000}" name="SE2" dataDxfId="117"/>
    <tableColumn id="18" xr3:uid="{00000000-0010-0000-0100-000012000000}" name="CI (95%) - lower bound2" dataDxfId="116"/>
    <tableColumn id="19" xr3:uid="{00000000-0010-0000-0100-000013000000}" name="CI (95%) - upper bound2" dataDxfId="115"/>
    <tableColumn id="20" xr3:uid="{00000000-0010-0000-0100-000014000000}" name="N-rear" dataDxfId="114"/>
    <tableColumn id="21" xr3:uid="{00000000-0010-0000-0100-000015000000}" name="Nused-rear" dataDxfId="113"/>
    <tableColumn id="22" xr3:uid="{00000000-0010-0000-0100-000016000000}" name="KPI-rear" dataDxfId="112"/>
    <tableColumn id="23" xr3:uid="{00000000-0010-0000-0100-000017000000}" name="SE3" dataDxfId="111"/>
    <tableColumn id="25" xr3:uid="{00000000-0010-0000-0100-000019000000}" name="CI (95%) - lower bound3" dataDxfId="110"/>
    <tableColumn id="26" xr3:uid="{00000000-0010-0000-0100-00001A000000}" name="CI (95%) - upper bound3" dataDxfId="109"/>
    <tableColumn id="10" xr3:uid="{00000000-0010-0000-0100-00000A000000}" name="Ntotal" dataDxfId="108"/>
    <tableColumn id="17" xr3:uid="{00000000-0010-0000-0100-000011000000}" name="Nused-total" dataDxfId="107"/>
    <tableColumn id="24" xr3:uid="{00000000-0010-0000-0100-000018000000}" name="KPI-total" dataDxfId="106"/>
    <tableColumn id="27" xr3:uid="{00000000-0010-0000-0100-00001B000000}" name="SE4" dataDxfId="105"/>
    <tableColumn id="28" xr3:uid="{00000000-0010-0000-0100-00001C000000}" name="CI (95%) - lower bound4" dataDxfId="104"/>
    <tableColumn id="29" xr3:uid="{00000000-0010-0000-0100-00001D000000}" name="CI (95%) - upper bound4" dataDxfId="103"/>
    <tableColumn id="30" xr3:uid="{00000000-0010-0000-0100-00001E000000}" name="N-children" dataDxfId="102"/>
    <tableColumn id="31" xr3:uid="{00000000-0010-0000-0100-00001F000000}" name="Nused-CRS" dataDxfId="101"/>
    <tableColumn id="32" xr3:uid="{00000000-0010-0000-0100-000020000000}" name="KPI-CRS" dataDxfId="100"/>
    <tableColumn id="33" xr3:uid="{00000000-0010-0000-0100-000021000000}" name="SE5" dataDxfId="99"/>
    <tableColumn id="34" xr3:uid="{00000000-0010-0000-0100-000022000000}" name="CI (95%) - lower bound5" dataDxfId="98"/>
    <tableColumn id="35" xr3:uid="{00000000-0010-0000-0100-000023000000}" name="CI (95%) - upper bound5" dataDxfId="97"/>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916C9603-52B1-4752-AEF8-D7FA7446C384}" name="Table134" displayName="Table134" ref="B3:K10" totalsRowShown="0" headerRowDxfId="96" headerRowBorderDxfId="95" tableBorderDxfId="94" totalsRowBorderDxfId="93">
  <autoFilter ref="B3:K10" xr:uid="{00000000-0009-0000-0100-000001000000}"/>
  <tableColumns count="10">
    <tableColumn id="10" xr3:uid="{00000000-0010-0000-0200-00000A000000}" name="Road Type"/>
    <tableColumn id="1" xr3:uid="{00000000-0010-0000-0200-000001000000}" name="Time period"/>
    <tableColumn id="2" xr3:uid="{00000000-0010-0000-0200-000002000000}" name="Vehicle Type"/>
    <tableColumn id="3" xr3:uid="{00000000-0010-0000-0200-000003000000}" name="Nr of Locations"/>
    <tableColumn id="4" xr3:uid="{00000000-0010-0000-0200-000004000000}" name="N-children"/>
    <tableColumn id="5" xr3:uid="{00000000-0010-0000-0200-000005000000}" name="Ncorrect"/>
    <tableColumn id="6" xr3:uid="{00000000-0010-0000-0200-000006000000}" name="KPI-CRS"/>
    <tableColumn id="7" xr3:uid="{00000000-0010-0000-0200-000007000000}" name="SE"/>
    <tableColumn id="8" xr3:uid="{00000000-0010-0000-0200-000008000000}" name="CI (95%) - lower bound"/>
    <tableColumn id="9" xr3:uid="{00000000-0010-0000-0200-000009000000}" name="CI (95%) - upper bound"/>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A5BBD898-9F01-4936-BBC4-31CBC424E5EC}" name="Table1235" displayName="Table1235" ref="B13:K28" totalsRowShown="0" headerRowDxfId="92" dataDxfId="90" headerRowBorderDxfId="91" tableBorderDxfId="89" totalsRowBorderDxfId="88">
  <autoFilter ref="B13:K28" xr:uid="{00000000-0009-0000-0100-00000C000000}"/>
  <tableColumns count="10">
    <tableColumn id="10" xr3:uid="{00000000-0010-0000-0300-00000A000000}" name="Road Type" dataDxfId="87"/>
    <tableColumn id="1" xr3:uid="{00000000-0010-0000-0300-000001000000}" name="Time period" dataDxfId="86"/>
    <tableColumn id="2" xr3:uid="{00000000-0010-0000-0300-000002000000}" name="Vehicle Type" dataDxfId="85"/>
    <tableColumn id="3" xr3:uid="{00000000-0010-0000-0300-000003000000}" name="Nr of Locations" dataDxfId="84"/>
    <tableColumn id="4" xr3:uid="{00000000-0010-0000-0300-000004000000}" name="N-children" dataDxfId="83"/>
    <tableColumn id="5" xr3:uid="{00000000-0010-0000-0300-000005000000}" name="Ncorrect" dataDxfId="82"/>
    <tableColumn id="6" xr3:uid="{00000000-0010-0000-0300-000006000000}" name="KPI-CRS" dataDxfId="81"/>
    <tableColumn id="7" xr3:uid="{00000000-0010-0000-0300-000007000000}" name="SE" dataDxfId="80"/>
    <tableColumn id="8" xr3:uid="{00000000-0010-0000-0300-000008000000}" name="CI (95%) - lower bound" dataDxfId="79"/>
    <tableColumn id="9" xr3:uid="{00000000-0010-0000-0300-000009000000}" name="CI (95%) - upper bound" dataDxfId="78"/>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74428AD6-4B49-458C-A451-C64E82DC3DF4}" name="Table223" displayName="Table223" ref="B4:AK10" totalsRowShown="0" headerRowDxfId="77" dataDxfId="75" headerRowBorderDxfId="76" tableBorderDxfId="74" totalsRowBorderDxfId="73">
  <autoFilter ref="B4:AK10" xr:uid="{00000000-0009-0000-0100-000002000000}"/>
  <tableColumns count="36">
    <tableColumn id="1" xr3:uid="{6E82847F-0669-463F-9DDF-C22BB4AD8CDF}" name="Road Type"/>
    <tableColumn id="2" xr3:uid="{354B732B-A25D-406F-BAC8-CCE4C0C4B698}" name="Time period"/>
    <tableColumn id="3" xr3:uid="{0C6A703A-F7F5-456D-9554-49736F0789F8}" name="Vehicle Type" dataDxfId="72"/>
    <tableColumn id="4" xr3:uid="{F216F79B-2525-4BB8-979E-21F14E892BDF}" name="Nr of Locations" dataDxfId="71"/>
    <tableColumn id="5" xr3:uid="{6E931DE9-73D5-419F-8F42-C0F91BFB01FA}" name="Traffic Counts" dataDxfId="70"/>
    <tableColumn id="36" xr3:uid="{DDC09B98-9288-45BD-B214-FBB3F2598AA1}" name="Weight proportion" dataDxfId="69"/>
    <tableColumn id="6" xr3:uid="{62D5C77A-AC73-4E17-9A95-C28B0F0D93A5}" name="N-driver" dataDxfId="68"/>
    <tableColumn id="7" xr3:uid="{E294E958-512F-4AA0-A866-7088F5D13149}" name="Nused-driver" dataDxfId="67"/>
    <tableColumn id="8" xr3:uid="{3476077D-F5F3-4056-BEB7-A2EBF6FC0163}" name="KPI-driver" dataDxfId="66"/>
    <tableColumn id="9" xr3:uid="{2A6963CB-8ABE-4623-8864-17D8DC5EF438}" name="SE1" dataDxfId="65"/>
    <tableColumn id="11" xr3:uid="{AF8ED326-C9FC-44CB-B848-0DB2AD262633}" name="CI (95%) - lower bound1" dataDxfId="64"/>
    <tableColumn id="12" xr3:uid="{1228C42E-CBAA-4887-A99F-5E1CA7338704}" name="CI (95%) - upper bound1" dataDxfId="63"/>
    <tableColumn id="13" xr3:uid="{26EDA4F2-37E9-4574-9B18-F7FC8148066D}" name="N-front" dataDxfId="62"/>
    <tableColumn id="14" xr3:uid="{E1C5706D-7DCF-47C9-AC57-B76DF21BE3A0}" name="Nused-front" dataDxfId="61"/>
    <tableColumn id="15" xr3:uid="{32AF2724-59B3-4ACD-8059-C4980562CCA6}" name="KPI-front" dataDxfId="60"/>
    <tableColumn id="16" xr3:uid="{9B253B14-16D9-4DA0-B42F-DB11120B2815}" name="SE2" dataDxfId="59"/>
    <tableColumn id="18" xr3:uid="{57B678F8-85E2-4AFB-B3AB-9E6199077ADB}" name="CI (95%) - lower bound2" dataDxfId="58"/>
    <tableColumn id="19" xr3:uid="{2FE59B16-47CD-4E32-9C19-E280EE11D479}" name="CI (95%) - upper bound2" dataDxfId="57"/>
    <tableColumn id="20" xr3:uid="{293DFEEB-0860-489E-8858-6D7E9A551EEC}" name="N-rear" dataDxfId="56"/>
    <tableColumn id="21" xr3:uid="{740F2C76-B6C5-4C62-A679-05C9B46C7C25}" name="Nused-rear" dataDxfId="55"/>
    <tableColumn id="22" xr3:uid="{FADB9E42-1514-4F4A-8F3F-423563EEA84D}" name="KPI-rear" dataDxfId="54"/>
    <tableColumn id="23" xr3:uid="{F6A93E9B-041E-4A9E-B010-012E0021EE70}" name="SE3" dataDxfId="53"/>
    <tableColumn id="25" xr3:uid="{475DA793-03D6-4E6D-8D71-2E5C6D6D62A3}" name="CI (95%) - lower bound3" dataDxfId="52"/>
    <tableColumn id="26" xr3:uid="{5D9E19AB-F26C-45FC-B5E4-01F27CBF918F}" name="CI (95%) - upper bound3" dataDxfId="51"/>
    <tableColumn id="10" xr3:uid="{403CE97B-B756-49A8-95F0-FAA361CBA5BE}" name="Ntotal" dataDxfId="50"/>
    <tableColumn id="17" xr3:uid="{606AFE52-A6E3-4719-A8E2-32BAB01AEB22}" name="Nused-total" dataDxfId="49"/>
    <tableColumn id="24" xr3:uid="{BFD3CD04-08F9-4352-8F06-FB31D1FDB477}" name="KPI-total" dataDxfId="48"/>
    <tableColumn id="27" xr3:uid="{47D23CB7-1E16-4834-81D0-B28E967A4255}" name="SE4" dataDxfId="47"/>
    <tableColumn id="28" xr3:uid="{1909E404-7327-452F-A27B-659F92746DCD}" name="CI (95%) - lower bound4" dataDxfId="46"/>
    <tableColumn id="29" xr3:uid="{C7135990-EC22-468B-8405-CD6183366F52}" name="CI (95%) - upper bound4" dataDxfId="45"/>
    <tableColumn id="30" xr3:uid="{9388F809-492F-4AFA-8024-BD7DB6E4FBEE}" name="N-children" dataDxfId="44"/>
    <tableColumn id="31" xr3:uid="{05FCF539-250B-436E-9463-E25822B0651F}" name="Nused-CRS" dataDxfId="43"/>
    <tableColumn id="32" xr3:uid="{CC1B1082-2B3C-478C-A3E7-211142EB7792}" name="KPI-CRS" dataDxfId="42"/>
    <tableColumn id="33" xr3:uid="{49520938-E48E-4F24-999D-1FE0BEA0AC47}" name="SE5" dataDxfId="41"/>
    <tableColumn id="34" xr3:uid="{9C715BC2-E4BE-4424-95BA-2564ABCC68CB}" name="CI (95%) - lower bound5" dataDxfId="40"/>
    <tableColumn id="35" xr3:uid="{A700B597-361B-4BF5-AF98-E777C1206DDA}" name="CI (95%) - upper bound5" dataDxfId="39"/>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BDB2B4F0-AD9A-4ED1-BA18-5E5AB33C7DC4}" name="Table324" displayName="Table324" ref="B14:AK50" totalsRowShown="0" headerRowDxfId="38" dataDxfId="36" headerRowBorderDxfId="37" tableBorderDxfId="35" totalsRowBorderDxfId="34">
  <autoFilter ref="B14:AK50" xr:uid="{00000000-0009-0000-0100-000003000000}"/>
  <tableColumns count="36">
    <tableColumn id="1" xr3:uid="{6C280661-F09F-429E-BAF5-179FBF215CA5}" name="Road Type" dataDxfId="33"/>
    <tableColumn id="2" xr3:uid="{9289B69C-F03F-4A57-975F-F7D25339798B}" name="Time period"/>
    <tableColumn id="3" xr3:uid="{523B8B93-EF1D-4742-85EA-B58B7CB5DF0F}" name="Vehicle Type"/>
    <tableColumn id="4" xr3:uid="{E3D05545-7D6B-4E7C-AF5A-1E64B140A2CF}" name="Nr of Locations" dataDxfId="32"/>
    <tableColumn id="5" xr3:uid="{8550FF8B-3B4E-4601-959C-285D561627B6}" name="Traffic Counts" dataDxfId="31"/>
    <tableColumn id="36" xr3:uid="{E0BB544E-46B8-415B-B6AB-B77B7F83C67E}" name="Weight proportion" dataDxfId="30"/>
    <tableColumn id="6" xr3:uid="{B27F675B-A20E-4755-89E1-9A7A490209E5}" name="N-driver" dataDxfId="29"/>
    <tableColumn id="7" xr3:uid="{E652534B-7E73-46F4-BDF1-4AD6A96746E4}" name="Nused-driver" dataDxfId="28"/>
    <tableColumn id="8" xr3:uid="{7A056042-E376-4CC8-A075-27DB8CD3E26D}" name="KPI-driver" dataDxfId="27"/>
    <tableColumn id="9" xr3:uid="{4A736A81-3815-432C-BD2F-BFAF966362C1}" name="SE1" dataDxfId="26"/>
    <tableColumn id="11" xr3:uid="{77A45872-941E-44B3-B409-C8F4D6D3D968}" name="CI (95%) - lower bound1" dataDxfId="25"/>
    <tableColumn id="12" xr3:uid="{3A127344-F55C-4B6B-BB72-5DA3595267B3}" name="CI (95%) - upper bound1" dataDxfId="24"/>
    <tableColumn id="13" xr3:uid="{04A3371B-7B1C-40B7-BB38-A616690079E2}" name="N-front" dataDxfId="23"/>
    <tableColumn id="14" xr3:uid="{47749391-6881-42A0-AEDD-A42ACE487F50}" name="Nused-front" dataDxfId="22"/>
    <tableColumn id="15" xr3:uid="{46CD9CDC-62DA-454D-AE43-69277149ECD2}" name="KPI-front" dataDxfId="21"/>
    <tableColumn id="16" xr3:uid="{966C3792-60B1-41D2-84A9-6B204D0BCAB2}" name="SE2" dataDxfId="20"/>
    <tableColumn id="18" xr3:uid="{EA625BF8-6D8B-42E1-B077-8B6A20596EE1}" name="CI (95%) - lower bound2" dataDxfId="19"/>
    <tableColumn id="19" xr3:uid="{AD457BAF-3D33-4BEA-8C4A-FAC0FCB6BF35}" name="CI (95%) - upper bound2" dataDxfId="18"/>
    <tableColumn id="20" xr3:uid="{06E27C3F-9999-4EC8-B449-8FCD43639500}" name="N-rear" dataDxfId="17"/>
    <tableColumn id="21" xr3:uid="{65E4A810-8CF6-4591-8B4E-54C7BD47A198}" name="Nused-rear" dataDxfId="16"/>
    <tableColumn id="22" xr3:uid="{C8F80B74-E98C-4AEF-BE98-469B3D141B47}" name="KPI-rear" dataDxfId="15"/>
    <tableColumn id="23" xr3:uid="{1BCC17BB-A629-40EB-93E2-C8212DE50D6B}" name="SE3" dataDxfId="14"/>
    <tableColumn id="25" xr3:uid="{5C99E843-B2B2-4381-8A24-1E35442C6E67}" name="CI (95%) - lower bound3" dataDxfId="13"/>
    <tableColumn id="26" xr3:uid="{E8D5DC39-CC94-42BA-A056-DA2869E762E1}" name="CI (95%) - upper bound3" dataDxfId="12"/>
    <tableColumn id="10" xr3:uid="{173E460F-8E39-4140-9016-F92F588878DD}" name="Ntotal" dataDxfId="11"/>
    <tableColumn id="17" xr3:uid="{637FB5E8-C1F0-4C1C-9FA3-0FB011C8A915}" name="Nused-total" dataDxfId="10"/>
    <tableColumn id="24" xr3:uid="{1F8C1092-6D90-4D17-9AF6-074EEFE38A55}" name="KPI-total" dataDxfId="9"/>
    <tableColumn id="27" xr3:uid="{CE738BE3-635F-4EC2-B896-A4ED1C81BA87}" name="SE4" dataDxfId="8"/>
    <tableColumn id="28" xr3:uid="{F496A48C-91B2-43BA-8D98-E0A36423822A}" name="CI (95%) - lower bound4" dataDxfId="7"/>
    <tableColumn id="29" xr3:uid="{C8377963-EB75-41D1-8415-17661435CD38}" name="CI (95%) - upper bound4" dataDxfId="6"/>
    <tableColumn id="30" xr3:uid="{EF59286F-92E1-4C9F-8069-DB504F1BF3DC}" name="N-children" dataDxfId="5"/>
    <tableColumn id="31" xr3:uid="{CD4DF7C2-13CA-4AB0-849F-F2000CD2F986}" name="Nused-CRS" dataDxfId="4"/>
    <tableColumn id="32" xr3:uid="{A0E7EE54-C94F-4CB6-8804-9C88B1AE5F11}" name="KPI-CRS" dataDxfId="3"/>
    <tableColumn id="33" xr3:uid="{335D9AC9-4338-45AF-8444-D993A2C8B454}" name="SE5" dataDxfId="2"/>
    <tableColumn id="34" xr3:uid="{5DABA88C-300F-4277-922B-183B6B0D2FE9}" name="CI (95%) - lower bound5" dataDxfId="1"/>
    <tableColumn id="35" xr3:uid="{AAC29521-3DA0-4B26-AF1A-124426D53BFD}" name="CI (95%) - upper bound5" dataDxfId="0"/>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4AB6032-ECA5-43C6-823C-6F71C56935EA}" name="Table3" displayName="Table3" ref="B14:AK50" totalsRowShown="0" headerRowDxfId="1037" dataDxfId="1035" headerRowBorderDxfId="1036" tableBorderDxfId="1034" totalsRowBorderDxfId="1033">
  <autoFilter ref="B14:AK50" xr:uid="{00000000-0009-0000-0100-000003000000}"/>
  <tableColumns count="36">
    <tableColumn id="1" xr3:uid="{47657C54-EBF0-4C9B-99A4-2D55DAF5C4E0}" name="Road Type" dataDxfId="1032"/>
    <tableColumn id="2" xr3:uid="{D17755AD-48ED-4F7B-AC72-AD22A884B1C8}" name="Time period"/>
    <tableColumn id="3" xr3:uid="{73CBDB66-2DF2-4BCF-B698-5B0D6818304C}" name="Vehicle Type" dataDxfId="1031"/>
    <tableColumn id="4" xr3:uid="{1B835983-E0C5-4762-9037-E0B96C6E37FE}" name="Nr of Locations" dataDxfId="1030"/>
    <tableColumn id="5" xr3:uid="{E8E62145-0B66-442D-A663-6D3D888CD980}" name="Traffic Counts" dataDxfId="1029"/>
    <tableColumn id="36" xr3:uid="{3D53E661-B719-4A11-9BAB-3D7F6FFB3FBE}" name="Weight proportion" dataDxfId="1028"/>
    <tableColumn id="6" xr3:uid="{C8D0E319-83C2-4242-8369-224F6B40E4F0}" name="N-driver" dataDxfId="1027"/>
    <tableColumn id="7" xr3:uid="{935A3D1B-0729-42F1-8DA1-324A535BFEEE}" name="Nused-driver" dataDxfId="1026"/>
    <tableColumn id="8" xr3:uid="{E8ED3917-EBA9-4EB6-9217-2E7A08380464}" name="KPI-driver" dataDxfId="1025"/>
    <tableColumn id="9" xr3:uid="{841726FE-CB5D-47E7-90A8-D2D73C338221}" name="SE1" dataDxfId="1024"/>
    <tableColumn id="11" xr3:uid="{A659005B-6318-4143-B985-E98F8246DE22}" name="CI (95%) - lower bound1" dataDxfId="1023"/>
    <tableColumn id="12" xr3:uid="{B5D7EA18-4B6C-42E4-A9A6-AA25C3B430BC}" name="CI (95%) - upper bound1" dataDxfId="1022"/>
    <tableColumn id="13" xr3:uid="{6D478FAE-2A98-400B-A9EC-892E65575587}" name="N-front" dataDxfId="1021"/>
    <tableColumn id="14" xr3:uid="{695CC166-CB0F-4D88-8400-6A2926D0AAEE}" name="Nused-front" dataDxfId="1020"/>
    <tableColumn id="15" xr3:uid="{F39F9220-B380-4268-AA99-E69E32C89D47}" name="KPI-front" dataDxfId="1019"/>
    <tableColumn id="16" xr3:uid="{ABA987DE-0027-433F-AD65-B57C65B5573E}" name="SE2" dataDxfId="1018"/>
    <tableColumn id="18" xr3:uid="{ED69CCB1-1792-4C7B-BB95-4AE387A2A776}" name="CI (95%) - lower bound2" dataDxfId="1017"/>
    <tableColumn id="19" xr3:uid="{C8EBCB76-1830-4D13-9058-DB3D4FE16FC1}" name="CI (95%) - upper bound2" dataDxfId="1016"/>
    <tableColumn id="20" xr3:uid="{B62670F0-5862-4D9E-9058-ED68CAB0BD8A}" name="N-rear" dataDxfId="1015"/>
    <tableColumn id="21" xr3:uid="{7D5CDDED-77AF-4FBD-987D-2AF1365823C7}" name="Nused-rear" dataDxfId="1014"/>
    <tableColumn id="22" xr3:uid="{9449330C-622A-4E51-898F-D759815424DE}" name="KPI-rear" dataDxfId="1013"/>
    <tableColumn id="23" xr3:uid="{EBC18E0A-DEF1-48B1-B62B-38085712A9E9}" name="SE3" dataDxfId="1012"/>
    <tableColumn id="25" xr3:uid="{97CF26BC-A922-4DC8-8E5B-9419F0702598}" name="CI (95%) - lower bound3" dataDxfId="1011"/>
    <tableColumn id="26" xr3:uid="{70EA1CE5-9C44-4035-B686-1B97F5931CFC}" name="CI (95%) - upper bound3" dataDxfId="1010"/>
    <tableColumn id="10" xr3:uid="{79CD8ADA-1366-499C-A569-1B8644F15919}" name="Ntotal" dataDxfId="1009"/>
    <tableColumn id="17" xr3:uid="{6C635AB7-4FF1-4C40-B769-2DCD99CD2836}" name="Nused-total" dataDxfId="1008"/>
    <tableColumn id="24" xr3:uid="{EE535B65-A640-4A38-A5D0-59ACBCF76793}" name="KPI-total" dataDxfId="1007"/>
    <tableColumn id="27" xr3:uid="{B62DB9E8-1FA8-4D1B-A8F4-DB3904EB2FD9}" name="SE4" dataDxfId="1006"/>
    <tableColumn id="28" xr3:uid="{33B8BB0B-7D71-4C81-9ABB-3EFAAD576EC5}" name="CI (95%) - lower bound4" dataDxfId="1005"/>
    <tableColumn id="29" xr3:uid="{8C4FC93A-5F1C-4017-B248-82A4FAC73444}" name="CI (95%) - upper bound4" dataDxfId="1004"/>
    <tableColumn id="30" xr3:uid="{38533236-E74D-4BB8-B25D-21EA5EEE16A8}" name="N-children" dataDxfId="1003"/>
    <tableColumn id="31" xr3:uid="{E27606AA-B1B1-4E35-A038-8D54CFD1E868}" name="Nused-CRS" dataDxfId="1002"/>
    <tableColumn id="32" xr3:uid="{C8837F8C-A5C7-498F-872D-793F6C64DD1E}" name="KPI-CRS" dataDxfId="1001"/>
    <tableColumn id="33" xr3:uid="{6F5BD824-097E-46CF-97F9-6BD922D71EB7}" name="SE5" dataDxfId="1000"/>
    <tableColumn id="34" xr3:uid="{94362F3D-B8C1-4D86-BF0F-F5DF9887B387}" name="CI (95%) - lower bound5" dataDxfId="999"/>
    <tableColumn id="35" xr3:uid="{43EBF076-7301-43DA-91D8-980B8ED7CB7F}" name="CI (95%) - upper bound5" dataDxfId="99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1A1AB68-26A6-4EE5-ABB4-5F35E8C8C73E}" name="Table26" displayName="Table26" ref="B4:AK10" totalsRowShown="0" headerRowDxfId="997" dataDxfId="995" headerRowBorderDxfId="996" tableBorderDxfId="994" totalsRowBorderDxfId="993">
  <autoFilter ref="B4:AK10" xr:uid="{00000000-0009-0000-0100-000002000000}"/>
  <tableColumns count="36">
    <tableColumn id="1" xr3:uid="{287D2974-FF27-47B4-825C-4DE8C436A152}" name="Road Type"/>
    <tableColumn id="2" xr3:uid="{901D335A-B728-4DF4-9322-D4121D6CC67C}" name="Time period"/>
    <tableColumn id="3" xr3:uid="{BF623F5B-E50C-4C83-AAFB-FE55C555255F}" name="Vehicle Type" dataDxfId="992"/>
    <tableColumn id="4" xr3:uid="{44E7FE34-87D8-4284-9680-BE71F6E124A4}" name="Nr of Locations" dataDxfId="991"/>
    <tableColumn id="5" xr3:uid="{48827FAA-464E-4957-B399-D8DA47914E85}" name="Traffic Counts" dataDxfId="990"/>
    <tableColumn id="36" xr3:uid="{F4F74D32-6DD7-4F99-BFDA-57A9558E6D4E}" name="Weight proportion" dataDxfId="989"/>
    <tableColumn id="6" xr3:uid="{F075D6DA-186A-4DD9-B478-35C523CFB17E}" name="N-driver" dataDxfId="988"/>
    <tableColumn id="7" xr3:uid="{9B0689D2-89B5-4598-B72E-2EA22A98D1F9}" name="Nused-driver" dataDxfId="987"/>
    <tableColumn id="8" xr3:uid="{925A4E32-F0A6-4721-9122-DFF40A005152}" name="KPI-driver" dataDxfId="986"/>
    <tableColumn id="9" xr3:uid="{62BBB31A-5943-4E5A-87F4-7876308F43E1}" name="SE1" dataDxfId="985"/>
    <tableColumn id="11" xr3:uid="{5922B63F-1501-42AC-A4F4-54C9DCB8DDD7}" name="CI (95%) - lower bound1" dataDxfId="984"/>
    <tableColumn id="12" xr3:uid="{0BC691E0-1A0A-48E3-B554-D26A1EBA4484}" name="CI (95%) - upper bound1" dataDxfId="983"/>
    <tableColumn id="13" xr3:uid="{6C54F6B1-3558-4088-B15C-75667EACC154}" name="N-front" dataDxfId="982">
      <calculatedColumnFormula>2354+857</calculatedColumnFormula>
    </tableColumn>
    <tableColumn id="14" xr3:uid="{121FE534-3A74-44FF-AE54-6E44139969E8}" name="Nused-front" dataDxfId="981">
      <calculatedColumnFormula>2239+802</calculatedColumnFormula>
    </tableColumn>
    <tableColumn id="15" xr3:uid="{C852B6EF-BAE7-434D-AC01-C04CD1C016AE}" name="KPI-front" dataDxfId="980"/>
    <tableColumn id="16" xr3:uid="{29E48E0F-FDD3-45E8-BCE3-E0575184603D}" name="SE2" dataDxfId="979"/>
    <tableColumn id="18" xr3:uid="{2058B282-0EB7-464D-AF40-CBE4A1C77E58}" name="CI (95%) - lower bound2" dataDxfId="978"/>
    <tableColumn id="19" xr3:uid="{0E7B47F3-0467-452B-854A-7747D9BFF578}" name="CI (95%) - upper bound2" dataDxfId="977"/>
    <tableColumn id="20" xr3:uid="{BA5CB88D-6E5F-4564-A99C-09C07BF22033}" name="N-rear" dataDxfId="976"/>
    <tableColumn id="21" xr3:uid="{F25DFC10-448A-4A38-8DA6-129C64DD71AB}" name="Nused-rear" dataDxfId="975"/>
    <tableColumn id="22" xr3:uid="{93AA6255-B6EB-49DE-A108-ABBB8BD01D0C}" name="KPI-rear" dataDxfId="974"/>
    <tableColumn id="23" xr3:uid="{6AE01110-9240-4C74-9DFA-F685FD8B2962}" name="SE3" dataDxfId="973"/>
    <tableColumn id="25" xr3:uid="{FC9391DE-0C2A-4CF3-B320-2A95B2973774}" name="CI (95%) - lower bound3" dataDxfId="972"/>
    <tableColumn id="26" xr3:uid="{D003B23B-5674-4B1E-A0D6-9413343E776F}" name="CI (95%) - upper bound3" dataDxfId="971"/>
    <tableColumn id="10" xr3:uid="{FB852C4F-E52E-4CBE-8CCC-FF496FEB682E}" name="Ntotal" dataDxfId="970"/>
    <tableColumn id="17" xr3:uid="{6F60E95E-4080-4D4E-8761-D7B4E9F8B691}" name="Nused-total" dataDxfId="969"/>
    <tableColumn id="24" xr3:uid="{BEA279B8-3E9F-4C99-A24F-BE2D7E5DF528}" name="KPI-total" dataDxfId="968"/>
    <tableColumn id="27" xr3:uid="{A569590B-1DEC-46BC-85BC-931EC552E9FD}" name="SE4" dataDxfId="967"/>
    <tableColumn id="28" xr3:uid="{84553076-5D5D-4226-BD85-AB25904F55D6}" name="CI (95%) - lower bound4" dataDxfId="966"/>
    <tableColumn id="29" xr3:uid="{6CE88829-7113-4785-9D56-6247533A9BE1}" name="CI (95%) - upper bound4" dataDxfId="965"/>
    <tableColumn id="30" xr3:uid="{D81AF375-74B9-49DE-BB31-AA0D2032D640}" name="N-children" dataDxfId="964"/>
    <tableColumn id="31" xr3:uid="{68F80F7B-7AAD-4496-BE24-C9A1A597E6B4}" name="Nused-CRS" dataDxfId="963"/>
    <tableColumn id="32" xr3:uid="{155433F9-C726-41B2-896B-98406A8F5B7D}" name="KPI-CRS" dataDxfId="962"/>
    <tableColumn id="33" xr3:uid="{4E59B78A-E59F-4C10-942E-CD6543B3F81F}" name="SE5" dataDxfId="961"/>
    <tableColumn id="34" xr3:uid="{4CCE46E7-DDB4-4C1B-BA7E-D66D49E79035}" name="CI (95%) - lower bound5" dataDxfId="960"/>
    <tableColumn id="35" xr3:uid="{61E43A48-E6A9-4AD9-88F4-89D0AD7D27FF}" name="CI (95%) - upper bound5" dataDxfId="959"/>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850E7CF-6359-4E75-A88E-BC01818BBD15}" name="Table37" displayName="Table37" ref="B14:AK50" totalsRowShown="0" headerRowDxfId="958" dataDxfId="956" headerRowBorderDxfId="957" tableBorderDxfId="955" totalsRowBorderDxfId="954">
  <autoFilter ref="B14:AK50" xr:uid="{00000000-0009-0000-0100-000003000000}">
    <filterColumn colId="2">
      <filters>
        <filter val="passenger car-Total"/>
      </filters>
    </filterColumn>
  </autoFilter>
  <tableColumns count="36">
    <tableColumn id="1" xr3:uid="{3165A65F-63C3-41F6-8060-6D58B18D32A0}" name="Road Type" dataDxfId="953"/>
    <tableColumn id="2" xr3:uid="{B8743A71-8011-43CF-8724-D0765BEC2B09}" name="Time period"/>
    <tableColumn id="3" xr3:uid="{EF599E83-1FD6-4262-B7C0-4393DB819E07}" name="Vehicle Type"/>
    <tableColumn id="4" xr3:uid="{E988F346-0A38-45A2-B852-14AE931D67CF}" name="Nr of Locations" dataDxfId="952"/>
    <tableColumn id="5" xr3:uid="{C90E674A-3B12-4833-B3DC-B7F3F80CB24C}" name="Traffic Counts" dataDxfId="951"/>
    <tableColumn id="36" xr3:uid="{1B809ABD-0F45-4B17-A09E-78D1FB94A9C3}" name="Weight proportion" dataDxfId="950"/>
    <tableColumn id="6" xr3:uid="{4DF2D62D-CC54-4B14-B731-D0CC10852BED}" name="N-driver" dataDxfId="949"/>
    <tableColumn id="7" xr3:uid="{C028566F-6ECD-41A2-A512-2F582EA00BCB}" name="Nused-driver" dataDxfId="948"/>
    <tableColumn id="8" xr3:uid="{763CF3D3-8A15-4823-93D1-7212D76E412D}" name="KPI-driver" dataDxfId="947"/>
    <tableColumn id="9" xr3:uid="{82C80F56-41EE-4F3B-AA2F-24319A9A1D2A}" name="SE1" dataDxfId="946"/>
    <tableColumn id="11" xr3:uid="{B3FEB2DD-35FA-413A-8BED-E8C05266D824}" name="CI (95%) - lower bound1" dataDxfId="945"/>
    <tableColumn id="12" xr3:uid="{C02B2929-9071-46F8-9274-98102485B0A3}" name="CI (95%) - upper bound1" dataDxfId="944"/>
    <tableColumn id="13" xr3:uid="{13857BCC-3D50-415B-9E86-B263E6721A44}" name="N-front" dataDxfId="943">
      <calculatedColumnFormula>2354+859</calculatedColumnFormula>
    </tableColumn>
    <tableColumn id="14" xr3:uid="{B0FB17E0-7D54-4F02-9608-A5F1968CB0E1}" name="Nused-front" dataDxfId="942">
      <calculatedColumnFormula>2239+802</calculatedColumnFormula>
    </tableColumn>
    <tableColumn id="15" xr3:uid="{8D938130-5A8B-4BF0-8F3D-D41A3AC0F4D2}" name="KPI-front" dataDxfId="941"/>
    <tableColumn id="16" xr3:uid="{4192EC6E-AEC4-4E21-B8C4-AD18A0671B60}" name="SE2" dataDxfId="940"/>
    <tableColumn id="18" xr3:uid="{6FC8A338-B0B3-41B1-A123-1AF9C68F6B16}" name="CI (95%) - lower bound2" dataDxfId="939"/>
    <tableColumn id="19" xr3:uid="{864B45F6-12B6-4CD4-9693-BD2EB5ECC96F}" name="CI (95%) - upper bound2" dataDxfId="938"/>
    <tableColumn id="20" xr3:uid="{A99B7602-E157-4BF1-A5FE-33DC0C5229BE}" name="N-rear" dataDxfId="937"/>
    <tableColumn id="21" xr3:uid="{91F0CB09-56FA-4E98-90A1-D7C792FA187F}" name="Nused-rear" dataDxfId="936"/>
    <tableColumn id="22" xr3:uid="{843F2E53-3608-4FBF-90B9-BCE405EE2EB9}" name="KPI-rear" dataDxfId="935"/>
    <tableColumn id="23" xr3:uid="{666319C5-AEFC-4908-89B8-7F234C9121A2}" name="SE3" dataDxfId="934"/>
    <tableColumn id="25" xr3:uid="{6C214184-673F-4D8F-89F1-A89609DD6D9C}" name="CI (95%) - lower bound3" dataDxfId="933"/>
    <tableColumn id="26" xr3:uid="{9DDE58B9-8054-4E70-AF4E-1BD9EE32121D}" name="CI (95%) - upper bound3" dataDxfId="932"/>
    <tableColumn id="10" xr3:uid="{8BEAEE58-DC3B-4CB3-92CF-3E92619819B6}" name="Ntotal" dataDxfId="931"/>
    <tableColumn id="17" xr3:uid="{F5D647DC-7E27-4C18-96CD-061017ED8532}" name="Nused-total" dataDxfId="930"/>
    <tableColumn id="24" xr3:uid="{DF6311C1-A702-461A-B508-9AE1F0562660}" name="KPI-total" dataDxfId="929"/>
    <tableColumn id="27" xr3:uid="{53B7830B-EF89-4076-AFF7-4D2C15B49FE2}" name="SE4" dataDxfId="928"/>
    <tableColumn id="28" xr3:uid="{A248F0D5-9F29-48E6-99C1-9C202D27EC27}" name="CI (95%) - lower bound4" dataDxfId="927"/>
    <tableColumn id="29" xr3:uid="{DA7828D2-3E88-45AE-943C-112C32C11AD8}" name="CI (95%) - upper bound4" dataDxfId="926"/>
    <tableColumn id="30" xr3:uid="{D5FB9DEF-3395-41BB-9885-75264A1BA880}" name="N-children" dataDxfId="925"/>
    <tableColumn id="31" xr3:uid="{D46A1305-0596-4C19-96E6-A53D6803A611}" name="Nused-CRS" dataDxfId="924"/>
    <tableColumn id="32" xr3:uid="{8D81CC77-D8A3-457F-9250-E165B04B21B2}" name="KPI-CRS" dataDxfId="923"/>
    <tableColumn id="33" xr3:uid="{95FC2459-9404-4B35-80F1-E4E3AA100E17}" name="SE5" dataDxfId="922"/>
    <tableColumn id="34" xr3:uid="{CA218C14-2E65-4633-A842-0479C0CB22F9}" name="CI (95%) - lower bound5" dataDxfId="921"/>
    <tableColumn id="35" xr3:uid="{2CAF0560-471B-4D94-A3D5-21FA6753643C}" name="CI (95%) - upper bound5" dataDxfId="92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4D65DB4-F9BD-4B84-9AA0-325B9B12E524}" name="Table28" displayName="Table28" ref="B4:AK10" totalsRowShown="0" headerRowDxfId="919" dataDxfId="917" headerRowBorderDxfId="918" tableBorderDxfId="916" totalsRowBorderDxfId="915">
  <autoFilter ref="B4:AK10" xr:uid="{00000000-0009-0000-0100-000002000000}"/>
  <tableColumns count="36">
    <tableColumn id="1" xr3:uid="{E857452F-4C78-49B0-BBB1-2102A068E983}" name="Road Type"/>
    <tableColumn id="2" xr3:uid="{7CF65DB5-5ECC-4290-8798-07C089A454B8}" name="Time period"/>
    <tableColumn id="3" xr3:uid="{BF89A7D8-0620-4323-9832-D68DFE126D2E}" name="Vehicle Type" dataDxfId="914"/>
    <tableColumn id="4" xr3:uid="{04DE9022-8E0C-4574-9D45-45DEA6E72DEC}" name="Nr of Locations" dataDxfId="913"/>
    <tableColumn id="5" xr3:uid="{4B6DB2B5-5486-4776-923D-B930FA52AB62}" name="Traffic Counts" dataDxfId="912"/>
    <tableColumn id="36" xr3:uid="{4D86F746-E929-4D5A-A86D-752F499EA002}" name="Weight proportion" dataDxfId="911"/>
    <tableColumn id="6" xr3:uid="{A204C7CC-21E3-466B-9F96-65C753EE8DA2}" name="N-driver" dataDxfId="910"/>
    <tableColumn id="7" xr3:uid="{8BB60B65-D82E-41A6-AC7B-1B9A763B7239}" name="Nused-driver" dataDxfId="909"/>
    <tableColumn id="8" xr3:uid="{F3B6631F-2EDC-4F00-B750-1A26E513757F}" name="KPI-driver" dataDxfId="908"/>
    <tableColumn id="9" xr3:uid="{C52D9CD0-3C37-490C-AACF-5E5647069CA5}" name="SE1" dataDxfId="907"/>
    <tableColumn id="11" xr3:uid="{F3682B83-E7B5-423B-9A2E-5FD0233DA286}" name="CI (95%) - lower bound1" dataDxfId="906"/>
    <tableColumn id="12" xr3:uid="{95ACD46A-4D47-429E-B17C-49DA8F0763A3}" name="CI (95%) - upper bound1" dataDxfId="905"/>
    <tableColumn id="13" xr3:uid="{826BF6C4-017D-4902-B3DD-5BDE0A02BC70}" name="N-front" dataDxfId="904"/>
    <tableColumn id="14" xr3:uid="{EDA314BA-EB05-43FA-876C-00BFFF92EB19}" name="Nused-front" dataDxfId="903"/>
    <tableColumn id="15" xr3:uid="{52897D27-979A-4658-B861-158F48B5EFB2}" name="KPI-front" dataDxfId="902"/>
    <tableColumn id="16" xr3:uid="{111279E3-66D6-4541-86DC-D429010D486C}" name="SE2" dataDxfId="901"/>
    <tableColumn id="18" xr3:uid="{D54783B0-28CC-4AAF-9968-61E8749DE6D8}" name="CI (95%) - lower bound2" dataDxfId="900"/>
    <tableColumn id="19" xr3:uid="{7048EBE9-7EFD-4180-BB12-4296AECD601C}" name="CI (95%) - upper bound2" dataDxfId="899"/>
    <tableColumn id="20" xr3:uid="{FB72B86A-1B27-4B30-8739-244C72302D64}" name="N-rear" dataDxfId="898"/>
    <tableColumn id="21" xr3:uid="{1C8FCF0A-530F-47FB-A1B3-95544DD0FA89}" name="Nused-rear" dataDxfId="897"/>
    <tableColumn id="22" xr3:uid="{DC6D2F2A-8543-4CAA-9EB9-BEF874C0D56B}" name="KPI-rear" dataDxfId="896"/>
    <tableColumn id="23" xr3:uid="{52067AAB-2F32-4DA0-A42F-1FAC7B91C2AA}" name="SE3" dataDxfId="895"/>
    <tableColumn id="25" xr3:uid="{AC6094D2-9845-4198-BFA2-DEE73460DB19}" name="CI (95%) - lower bound3" dataDxfId="894"/>
    <tableColumn id="26" xr3:uid="{EC4D6E00-991F-4E52-BBB8-BA41049373F2}" name="CI (95%) - upper bound3" dataDxfId="893"/>
    <tableColumn id="10" xr3:uid="{A27F8964-13F1-43C1-9DE1-0E134B4E25D0}" name="Ntotal" dataDxfId="892"/>
    <tableColumn id="17" xr3:uid="{D1A5329A-D561-4923-AE96-7049BB9E20E7}" name="Nused-total" dataDxfId="891"/>
    <tableColumn id="24" xr3:uid="{B5F59AAF-6817-4158-89F4-774553B9888D}" name="KPI-total" dataDxfId="890"/>
    <tableColumn id="27" xr3:uid="{41E3D080-C7F3-4B69-AEF5-131F5AD6C955}" name="SE4" dataDxfId="889"/>
    <tableColumn id="28" xr3:uid="{5F5B4542-DE57-46FA-9FF5-FD9CFF372E1F}" name="CI (95%) - lower bound4" dataDxfId="888"/>
    <tableColumn id="29" xr3:uid="{55A43679-7F5B-4C8F-A56B-C3592C74EC7A}" name="CI (95%) - upper bound4" dataDxfId="887"/>
    <tableColumn id="30" xr3:uid="{E031EEB8-48F3-4F3D-AE47-B4471B9B9113}" name="N-children" dataDxfId="886"/>
    <tableColumn id="31" xr3:uid="{8F857B25-0961-438E-AF51-EFF9C2D3317A}" name="Nused-CRS" dataDxfId="885"/>
    <tableColumn id="32" xr3:uid="{481A57F2-BA63-4B05-8530-018BADA5538E}" name="KPI-CRS" dataDxfId="884"/>
    <tableColumn id="33" xr3:uid="{BE3ABD85-1D51-4CC7-BFBA-6696445FCCC3}" name="SE5" dataDxfId="883"/>
    <tableColumn id="34" xr3:uid="{5EE740C1-47E9-49C7-98EF-C2FB227DA3AD}" name="CI (95%) - lower bound5" dataDxfId="882"/>
    <tableColumn id="35" xr3:uid="{2230B439-BE58-4702-9843-011D8DB7A0FF}" name="CI (95%) - upper bound5" dataDxfId="88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FAD088B-355E-4A9B-8F2F-18E29CD7169E}" name="Table39" displayName="Table39" ref="B14:AK50" totalsRowShown="0" headerRowDxfId="880" dataDxfId="878" headerRowBorderDxfId="879" tableBorderDxfId="877" totalsRowBorderDxfId="876">
  <autoFilter ref="B14:AK50" xr:uid="{00000000-0009-0000-0100-000003000000}"/>
  <tableColumns count="36">
    <tableColumn id="1" xr3:uid="{28BEE23D-583B-42D4-A5A5-2ADAA96A206D}" name="Road Type" dataDxfId="875"/>
    <tableColumn id="2" xr3:uid="{117988AB-6C1A-4940-8DA3-F0AE13D89F4B}" name="Time period"/>
    <tableColumn id="3" xr3:uid="{F9F5792D-0260-446C-B3F5-2272E4AC5110}" name="Vehicle Type"/>
    <tableColumn id="4" xr3:uid="{4C0A7CE0-18C8-4D63-86C3-EAB3362932A2}" name="Nr of Locations" dataDxfId="874"/>
    <tableColumn id="5" xr3:uid="{5C20339B-E650-465B-BB50-C9D18D0920A3}" name="Traffic Counts" dataDxfId="873"/>
    <tableColumn id="36" xr3:uid="{4553973E-DC94-405A-87DA-43D2571617A0}" name="Weight proportion" dataDxfId="872"/>
    <tableColumn id="6" xr3:uid="{125A989C-85B3-4763-BB11-2BA4FCE5DB56}" name="N-driver" dataDxfId="871"/>
    <tableColumn id="7" xr3:uid="{2C0824BF-68CA-454D-862D-C64745DC257B}" name="Nused-driver" dataDxfId="870"/>
    <tableColumn id="8" xr3:uid="{43B15F9F-9BE9-4A7A-8637-34F97BF72776}" name="KPI-driver" dataDxfId="869"/>
    <tableColumn id="9" xr3:uid="{2CC17CFE-E404-42D7-9C1B-1B1A17992BA4}" name="SE1" dataDxfId="868"/>
    <tableColumn id="11" xr3:uid="{57225510-A257-439D-A318-E2997C454FEA}" name="CI (95%) - lower bound1" dataDxfId="867"/>
    <tableColumn id="12" xr3:uid="{4E722236-3BCA-40A1-B721-5A26FF149549}" name="CI (95%) - upper bound1" dataDxfId="866"/>
    <tableColumn id="13" xr3:uid="{83C1CA2E-C2D0-4550-A6F3-D52170885937}" name="N-front" dataDxfId="865"/>
    <tableColumn id="14" xr3:uid="{83A36915-5F10-42E2-8929-FE8B51185D59}" name="Nused-front" dataDxfId="864"/>
    <tableColumn id="15" xr3:uid="{91567B5F-F213-4450-83C0-4E0AF51EE15A}" name="KPI-front" dataDxfId="863"/>
    <tableColumn id="16" xr3:uid="{C60A1CAA-38C1-4668-9B92-296EBA04CEB7}" name="SE2" dataDxfId="862"/>
    <tableColumn id="18" xr3:uid="{1FB7EA0E-AFA6-424F-87C5-C2D376B7CE67}" name="CI (95%) - lower bound2" dataDxfId="861"/>
    <tableColumn id="19" xr3:uid="{CC2E5FEF-7A51-40A1-9F02-E0E865AF9EFC}" name="CI (95%) - upper bound2" dataDxfId="860"/>
    <tableColumn id="20" xr3:uid="{D7E496B5-97A3-481E-AEEF-C1A4A32D4C50}" name="N-rear" dataDxfId="859"/>
    <tableColumn id="21" xr3:uid="{2BBF3635-6061-4B97-89E6-E29ED8C5B17A}" name="Nused-rear" dataDxfId="858"/>
    <tableColumn id="22" xr3:uid="{368E9404-B279-4207-85D7-C027522DEEB6}" name="KPI-rear" dataDxfId="857"/>
    <tableColumn id="23" xr3:uid="{D39D5073-B928-4FA3-B466-63192602BEBE}" name="SE3" dataDxfId="856"/>
    <tableColumn id="25" xr3:uid="{C4FB2E9B-5A56-4A00-88DD-2E90E287E5AC}" name="CI (95%) - lower bound3" dataDxfId="855"/>
    <tableColumn id="26" xr3:uid="{31E1878D-BE28-4339-9050-1E01D8290D16}" name="CI (95%) - upper bound3" dataDxfId="854"/>
    <tableColumn id="10" xr3:uid="{9A956515-84D8-4902-9DE6-95B13904FE2B}" name="Ntotal" dataDxfId="853"/>
    <tableColumn id="17" xr3:uid="{B41CF58A-D6A4-45ED-9D9E-F8413CD14174}" name="Nused-total" dataDxfId="852"/>
    <tableColumn id="24" xr3:uid="{9A1B438E-4485-46E6-8699-CE8BE898F1B9}" name="KPI-total" dataDxfId="851"/>
    <tableColumn id="27" xr3:uid="{1FD730F8-DC2E-47F6-BE03-32238D2E2AE9}" name="SE4" dataDxfId="850"/>
    <tableColumn id="28" xr3:uid="{20790F2F-E132-46ED-90B7-92386AC720DE}" name="CI (95%) - lower bound4" dataDxfId="849"/>
    <tableColumn id="29" xr3:uid="{C2541EC4-B107-4569-A38A-3859A581B1C8}" name="CI (95%) - upper bound4" dataDxfId="848"/>
    <tableColumn id="30" xr3:uid="{ECB859C1-A597-44C1-8012-9CBA07053649}" name="N-children" dataDxfId="847"/>
    <tableColumn id="31" xr3:uid="{EBE2A9AE-2B5F-4463-9126-E6D3AD14BCAA}" name="Nused-CRS" dataDxfId="846"/>
    <tableColumn id="32" xr3:uid="{425A03CA-ED1F-4541-8922-4FF8F2F782D0}" name="KPI-CRS" dataDxfId="845"/>
    <tableColumn id="33" xr3:uid="{F5133BC4-C0D0-40AB-9625-17BC914AB431}" name="SE5" dataDxfId="844"/>
    <tableColumn id="34" xr3:uid="{432C2FD8-8B9E-4A39-A8FA-873684030008}" name="CI (95%) - lower bound5" dataDxfId="843"/>
    <tableColumn id="35" xr3:uid="{2F3884F6-C958-41CE-A321-350DFC3F5CEA}" name="CI (95%) - upper bound5" dataDxfId="842"/>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202BEB4-E63A-471D-8087-EAE758BF885B}" name="Table110" displayName="Table110" ref="B3:K9" totalsRowShown="0" headerRowDxfId="841" headerRowBorderDxfId="840" tableBorderDxfId="839" totalsRowBorderDxfId="838">
  <autoFilter ref="B3:K9" xr:uid="{00000000-0009-0000-0100-000001000000}"/>
  <tableColumns count="10">
    <tableColumn id="10" xr3:uid="{54D0590E-7315-4C85-85B2-DCBF7324D237}" name="Road Type"/>
    <tableColumn id="1" xr3:uid="{9AFAA59B-0C89-425C-B32B-CF4D56699F3E}" name="Time period"/>
    <tableColumn id="2" xr3:uid="{D2162C9F-330D-489D-AE48-8793A160924F}" name="Vehicle Type"/>
    <tableColumn id="3" xr3:uid="{71F88F2D-6014-4E6A-9266-B7E3AF31E0D0}" name="Nr of Locations" dataDxfId="837"/>
    <tableColumn id="4" xr3:uid="{5A9C5149-C70E-42D4-9FCE-232B06F317FF}" name="N-children" dataDxfId="836"/>
    <tableColumn id="5" xr3:uid="{67AF9580-462B-4263-952A-652AC430BE1D}" name="Ncorrect" dataDxfId="835"/>
    <tableColumn id="6" xr3:uid="{9EDBA700-54EC-4210-8D69-B0F27A908281}" name="KPI-CRS" dataDxfId="834"/>
    <tableColumn id="7" xr3:uid="{ACF332B5-2B50-4F93-94BF-4900AE16677C}" name="SE" dataDxfId="833"/>
    <tableColumn id="8" xr3:uid="{7B4113B3-FB89-433B-A3BD-530D38AA25E5}" name="CI (95%) - lower bound" dataDxfId="832">
      <calculatedColumnFormula>H4-(1.96*SQRT(((H4)*(1-(H4)))/F4))</calculatedColumnFormula>
    </tableColumn>
    <tableColumn id="9" xr3:uid="{3A25BED3-0594-406F-A991-9784CB1132AC}" name="CI (95%) - upper bound" dataDxfId="831">
      <calculatedColumnFormula>H4+(1.96*SQRT(((H4)*(1-(H4)))/F4))</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table" Target="../tables/table7.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table" Target="../tables/table9.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hyperlink" Target="https://www.zakonyprolidi.cz/cs/2000-361" TargetMode="External"/></Relationships>
</file>

<file path=xl/worksheets/_rels/sheet18.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table" Target="../tables/table11.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table" Target="../tables/table13.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table" Target="../tables/table15.xml"/></Relationships>
</file>

<file path=xl/worksheets/_rels/sheet34.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table" Target="../tables/table17.xml"/></Relationships>
</file>

<file path=xl/worksheets/_rels/sheet36.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table" Target="../tables/table19.xml"/><Relationship Id="rId1" Type="http://schemas.openxmlformats.org/officeDocument/2006/relationships/printerSettings" Target="../printerSettings/printerSettings12.bin"/></Relationships>
</file>

<file path=xl/worksheets/_rels/sheet37.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table" Target="../tables/table21.xml"/></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1.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table" Target="../tables/table23.xml"/></Relationships>
</file>

<file path=xl/worksheets/_rels/sheet42.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table" Target="../tables/table25.xml"/></Relationships>
</file>

<file path=xl/worksheets/_rels/sheet45.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table" Target="../tables/table27.xml"/><Relationship Id="rId1" Type="http://schemas.openxmlformats.org/officeDocument/2006/relationships/printerSettings" Target="../printerSettings/printerSettings1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8.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table" Target="../tables/table29.xml"/><Relationship Id="rId1" Type="http://schemas.openxmlformats.org/officeDocument/2006/relationships/printerSettings" Target="../printerSettings/printerSettings17.bin"/></Relationships>
</file>

<file path=xl/worksheets/_rels/sheet49.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table" Target="../tables/table31.xml"/><Relationship Id="rId1" Type="http://schemas.openxmlformats.org/officeDocument/2006/relationships/printerSettings" Target="../printerSettings/printerSettings18.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table" Target="../tables/table3.xml"/></Relationships>
</file>

<file path=xl/worksheets/_rels/sheet51.xml.rels><?xml version="1.0" encoding="UTF-8" standalone="yes"?>
<Relationships xmlns="http://schemas.openxmlformats.org/package/2006/relationships"><Relationship Id="rId2" Type="http://schemas.openxmlformats.org/officeDocument/2006/relationships/table" Target="../tables/table34.xml"/><Relationship Id="rId1" Type="http://schemas.openxmlformats.org/officeDocument/2006/relationships/table" Target="../tables/table33.xml"/></Relationships>
</file>

<file path=xl/worksheets/_rels/sheet52.xml.rels><?xml version="1.0" encoding="UTF-8" standalone="yes"?>
<Relationships xmlns="http://schemas.openxmlformats.org/package/2006/relationships"><Relationship Id="rId2" Type="http://schemas.openxmlformats.org/officeDocument/2006/relationships/table" Target="../tables/table36.xml"/><Relationship Id="rId1" Type="http://schemas.openxmlformats.org/officeDocument/2006/relationships/table" Target="../tables/table35.xm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58.xml.rels><?xml version="1.0" encoding="UTF-8" standalone="yes"?>
<Relationships xmlns="http://schemas.openxmlformats.org/package/2006/relationships"><Relationship Id="rId2" Type="http://schemas.openxmlformats.org/officeDocument/2006/relationships/table" Target="../tables/table38.xml"/><Relationship Id="rId1" Type="http://schemas.openxmlformats.org/officeDocument/2006/relationships/table" Target="../tables/table37.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2C228-EE98-4460-845C-532C2E90A64F}">
  <sheetPr>
    <tabColor theme="9"/>
  </sheetPr>
  <dimension ref="A1"/>
  <sheetViews>
    <sheetView tabSelected="1" workbookViewId="0">
      <selection activeCell="H23" sqref="H23"/>
    </sheetView>
  </sheetViews>
  <sheetFormatPr defaultRowHeight="14.4" x14ac:dyDescent="0.3"/>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AED92-4A1A-40CD-975B-CF78AFE57DD8}">
  <dimension ref="A2:E109"/>
  <sheetViews>
    <sheetView showGridLines="0" zoomScale="80" zoomScaleNormal="80" workbookViewId="0">
      <pane xSplit="1" topLeftCell="B1" activePane="topRight" state="frozen"/>
      <selection activeCell="B21" sqref="B21"/>
      <selection pane="topRight" activeCell="B21" sqref="B21"/>
    </sheetView>
  </sheetViews>
  <sheetFormatPr defaultColWidth="9.109375" defaultRowHeight="15.6" x14ac:dyDescent="0.3"/>
  <cols>
    <col min="1" max="1" width="80.88671875" style="113" customWidth="1"/>
    <col min="2" max="2" width="60.77734375" style="87" customWidth="1"/>
    <col min="3" max="3" width="38.33203125" style="87" customWidth="1"/>
    <col min="4" max="4" width="60.77734375" style="87" customWidth="1"/>
    <col min="5" max="5" width="38.33203125" style="87" customWidth="1"/>
    <col min="6" max="16384" width="9.109375" style="87"/>
  </cols>
  <sheetData>
    <row r="2" spans="1:5" ht="20.399999999999999" x14ac:dyDescent="0.35">
      <c r="A2" s="84"/>
      <c r="B2" s="85" t="s">
        <v>87</v>
      </c>
      <c r="C2" s="86"/>
      <c r="D2" s="85" t="s">
        <v>88</v>
      </c>
      <c r="E2" s="86"/>
    </row>
    <row r="3" spans="1:5" x14ac:dyDescent="0.3">
      <c r="A3" s="88" t="s">
        <v>95</v>
      </c>
      <c r="B3" s="89"/>
      <c r="C3" s="90" t="s">
        <v>96</v>
      </c>
      <c r="D3" s="89"/>
      <c r="E3" s="90" t="s">
        <v>96</v>
      </c>
    </row>
    <row r="4" spans="1:5" ht="39" customHeight="1" x14ac:dyDescent="0.3">
      <c r="A4" s="91" t="s">
        <v>97</v>
      </c>
      <c r="B4" s="96" t="s">
        <v>307</v>
      </c>
      <c r="C4" s="96"/>
      <c r="D4" s="169" t="s">
        <v>306</v>
      </c>
      <c r="E4" s="169"/>
    </row>
    <row r="5" spans="1:5" ht="93.6" x14ac:dyDescent="0.3">
      <c r="A5" s="94" t="s">
        <v>102</v>
      </c>
      <c r="B5" s="91" t="s">
        <v>105</v>
      </c>
      <c r="C5" s="91"/>
      <c r="D5" s="169" t="s">
        <v>205</v>
      </c>
      <c r="E5" s="169" t="s">
        <v>305</v>
      </c>
    </row>
    <row r="6" spans="1:5" ht="20.25" customHeight="1" x14ac:dyDescent="0.3">
      <c r="A6" s="94" t="s">
        <v>107</v>
      </c>
      <c r="B6" s="183"/>
      <c r="C6" s="183"/>
      <c r="D6" s="182"/>
      <c r="E6" s="182"/>
    </row>
    <row r="7" spans="1:5" x14ac:dyDescent="0.3">
      <c r="A7" s="98" t="s">
        <v>108</v>
      </c>
      <c r="B7" s="183"/>
      <c r="C7" s="183"/>
      <c r="D7" s="182"/>
      <c r="E7" s="182"/>
    </row>
    <row r="8" spans="1:5" ht="31.2" x14ac:dyDescent="0.3">
      <c r="A8" s="101" t="s">
        <v>47</v>
      </c>
      <c r="B8" s="91" t="s">
        <v>109</v>
      </c>
      <c r="C8" s="91"/>
      <c r="D8" s="169" t="s">
        <v>109</v>
      </c>
      <c r="E8" s="169" t="s">
        <v>304</v>
      </c>
    </row>
    <row r="9" spans="1:5" ht="46.8" x14ac:dyDescent="0.3">
      <c r="A9" s="101" t="s">
        <v>46</v>
      </c>
      <c r="B9" s="91" t="s">
        <v>303</v>
      </c>
      <c r="C9" s="91"/>
      <c r="D9" s="169" t="s">
        <v>302</v>
      </c>
      <c r="E9" s="169" t="s">
        <v>301</v>
      </c>
    </row>
    <row r="10" spans="1:5" ht="131.25" customHeight="1" x14ac:dyDescent="0.3">
      <c r="A10" s="101" t="s">
        <v>43</v>
      </c>
      <c r="B10" s="91" t="s">
        <v>113</v>
      </c>
      <c r="C10" s="91"/>
      <c r="D10" s="169" t="s">
        <v>113</v>
      </c>
      <c r="E10" s="169" t="s">
        <v>300</v>
      </c>
    </row>
    <row r="11" spans="1:5" ht="15.75" customHeight="1" x14ac:dyDescent="0.3">
      <c r="A11" s="98" t="s">
        <v>115</v>
      </c>
      <c r="B11" s="183"/>
      <c r="C11" s="183"/>
      <c r="D11" s="182"/>
      <c r="E11" s="182"/>
    </row>
    <row r="12" spans="1:5" ht="15.75" customHeight="1" x14ac:dyDescent="0.3">
      <c r="A12" s="101" t="s">
        <v>49</v>
      </c>
      <c r="B12" s="91" t="s">
        <v>297</v>
      </c>
      <c r="C12" s="91"/>
      <c r="D12" s="169" t="s">
        <v>299</v>
      </c>
      <c r="E12" s="169" t="s">
        <v>298</v>
      </c>
    </row>
    <row r="13" spans="1:5" ht="15.75" customHeight="1" x14ac:dyDescent="0.3">
      <c r="A13" s="101" t="s">
        <v>119</v>
      </c>
      <c r="B13" s="91" t="s">
        <v>274</v>
      </c>
      <c r="C13" s="91" t="s">
        <v>294</v>
      </c>
      <c r="D13" s="169" t="s">
        <v>274</v>
      </c>
      <c r="E13" s="169" t="s">
        <v>274</v>
      </c>
    </row>
    <row r="14" spans="1:5" ht="15.75" customHeight="1" x14ac:dyDescent="0.3">
      <c r="A14" s="101" t="s">
        <v>50</v>
      </c>
      <c r="B14" s="91" t="s">
        <v>297</v>
      </c>
      <c r="C14" s="91"/>
      <c r="D14" s="169" t="s">
        <v>296</v>
      </c>
      <c r="E14" s="169" t="s">
        <v>295</v>
      </c>
    </row>
    <row r="15" spans="1:5" ht="15.75" customHeight="1" x14ac:dyDescent="0.3">
      <c r="A15" s="101" t="s">
        <v>123</v>
      </c>
      <c r="B15" s="91" t="s">
        <v>274</v>
      </c>
      <c r="C15" s="91" t="s">
        <v>294</v>
      </c>
      <c r="D15" s="169" t="s">
        <v>274</v>
      </c>
      <c r="E15" s="169" t="s">
        <v>274</v>
      </c>
    </row>
    <row r="16" spans="1:5" ht="15.75" customHeight="1" x14ac:dyDescent="0.3">
      <c r="A16" s="101" t="s">
        <v>125</v>
      </c>
      <c r="B16" s="91" t="s">
        <v>274</v>
      </c>
      <c r="C16" s="91"/>
      <c r="D16" s="169" t="s">
        <v>274</v>
      </c>
      <c r="E16" s="169" t="s">
        <v>274</v>
      </c>
    </row>
    <row r="17" spans="1:5" ht="15.75" customHeight="1" x14ac:dyDescent="0.3">
      <c r="A17" s="101" t="s">
        <v>127</v>
      </c>
      <c r="B17" s="91" t="s">
        <v>274</v>
      </c>
      <c r="C17" s="91"/>
      <c r="D17" s="169" t="s">
        <v>274</v>
      </c>
      <c r="E17" s="169" t="s">
        <v>274</v>
      </c>
    </row>
    <row r="18" spans="1:5" x14ac:dyDescent="0.3">
      <c r="A18" s="102" t="s">
        <v>129</v>
      </c>
      <c r="B18" s="183"/>
      <c r="C18" s="183"/>
      <c r="D18" s="182"/>
      <c r="E18" s="182"/>
    </row>
    <row r="19" spans="1:5" ht="46.8" x14ac:dyDescent="0.3">
      <c r="A19" s="96" t="s">
        <v>131</v>
      </c>
      <c r="B19" s="183"/>
      <c r="C19" s="183"/>
      <c r="D19" s="182"/>
      <c r="E19" s="182"/>
    </row>
    <row r="20" spans="1:5" x14ac:dyDescent="0.3">
      <c r="A20" s="102" t="s">
        <v>43</v>
      </c>
      <c r="B20" s="183"/>
      <c r="C20" s="183"/>
      <c r="D20" s="182"/>
      <c r="E20" s="182"/>
    </row>
    <row r="21" spans="1:5" x14ac:dyDescent="0.3">
      <c r="A21" s="104" t="s">
        <v>133</v>
      </c>
      <c r="B21" s="183"/>
      <c r="C21" s="183"/>
      <c r="D21" s="182"/>
      <c r="E21" s="182"/>
    </row>
    <row r="22" spans="1:5" x14ac:dyDescent="0.3">
      <c r="A22" s="104" t="s">
        <v>134</v>
      </c>
      <c r="B22" s="183"/>
      <c r="C22" s="183"/>
      <c r="D22" s="182"/>
      <c r="E22" s="182"/>
    </row>
    <row r="23" spans="1:5" x14ac:dyDescent="0.3">
      <c r="A23" s="104" t="s">
        <v>135</v>
      </c>
      <c r="B23" s="183"/>
      <c r="C23" s="183"/>
      <c r="D23" s="182"/>
      <c r="E23" s="182"/>
    </row>
    <row r="24" spans="1:5" x14ac:dyDescent="0.3">
      <c r="A24" s="104" t="s">
        <v>136</v>
      </c>
      <c r="B24" s="183"/>
      <c r="C24" s="183"/>
      <c r="D24" s="182"/>
      <c r="E24" s="182"/>
    </row>
    <row r="25" spans="1:5" x14ac:dyDescent="0.3">
      <c r="A25" s="102" t="s">
        <v>46</v>
      </c>
      <c r="B25" s="183"/>
      <c r="C25" s="183"/>
      <c r="D25" s="182"/>
      <c r="E25" s="182"/>
    </row>
    <row r="26" spans="1:5" x14ac:dyDescent="0.3">
      <c r="A26" s="104" t="s">
        <v>133</v>
      </c>
      <c r="B26" s="183"/>
      <c r="C26" s="183"/>
      <c r="D26" s="182"/>
      <c r="E26" s="182"/>
    </row>
    <row r="27" spans="1:5" x14ac:dyDescent="0.3">
      <c r="A27" s="104" t="s">
        <v>134</v>
      </c>
      <c r="B27" s="183"/>
      <c r="C27" s="183"/>
      <c r="D27" s="182"/>
      <c r="E27" s="182"/>
    </row>
    <row r="28" spans="1:5" x14ac:dyDescent="0.3">
      <c r="A28" s="104" t="s">
        <v>135</v>
      </c>
      <c r="B28" s="183"/>
      <c r="C28" s="183"/>
      <c r="D28" s="182"/>
      <c r="E28" s="182"/>
    </row>
    <row r="29" spans="1:5" x14ac:dyDescent="0.3">
      <c r="A29" s="104" t="s">
        <v>136</v>
      </c>
      <c r="B29" s="183"/>
      <c r="C29" s="183"/>
      <c r="D29" s="182"/>
      <c r="E29" s="182"/>
    </row>
    <row r="30" spans="1:5" x14ac:dyDescent="0.3">
      <c r="A30" s="102" t="s">
        <v>47</v>
      </c>
      <c r="B30" s="183"/>
      <c r="C30" s="183"/>
      <c r="D30" s="182"/>
      <c r="E30" s="182"/>
    </row>
    <row r="31" spans="1:5" x14ac:dyDescent="0.3">
      <c r="A31" s="104" t="s">
        <v>133</v>
      </c>
      <c r="B31" s="183"/>
      <c r="C31" s="183"/>
      <c r="D31" s="182"/>
      <c r="E31" s="182"/>
    </row>
    <row r="32" spans="1:5" x14ac:dyDescent="0.3">
      <c r="A32" s="104" t="s">
        <v>134</v>
      </c>
      <c r="B32" s="183"/>
      <c r="C32" s="183"/>
      <c r="D32" s="182"/>
      <c r="E32" s="182"/>
    </row>
    <row r="33" spans="1:5" x14ac:dyDescent="0.3">
      <c r="A33" s="104" t="s">
        <v>135</v>
      </c>
      <c r="B33" s="183"/>
      <c r="C33" s="183"/>
      <c r="D33" s="182"/>
      <c r="E33" s="182"/>
    </row>
    <row r="34" spans="1:5" x14ac:dyDescent="0.3">
      <c r="A34" s="104" t="s">
        <v>136</v>
      </c>
      <c r="B34" s="183"/>
      <c r="C34" s="183"/>
      <c r="D34" s="182"/>
      <c r="E34" s="182"/>
    </row>
    <row r="35" spans="1:5" ht="15.75" customHeight="1" x14ac:dyDescent="0.3">
      <c r="A35" s="102" t="s">
        <v>137</v>
      </c>
      <c r="B35" s="183"/>
      <c r="C35" s="183"/>
      <c r="D35" s="182"/>
      <c r="E35" s="182"/>
    </row>
    <row r="36" spans="1:5" ht="7.5" customHeight="1" x14ac:dyDescent="0.3">
      <c r="A36" s="94"/>
      <c r="B36" s="91"/>
      <c r="C36" s="91"/>
      <c r="D36" s="174"/>
      <c r="E36" s="174"/>
    </row>
    <row r="37" spans="1:5" x14ac:dyDescent="0.3">
      <c r="A37" s="88" t="s">
        <v>138</v>
      </c>
      <c r="B37" s="173"/>
      <c r="C37" s="172" t="s">
        <v>96</v>
      </c>
      <c r="D37" s="171"/>
      <c r="E37" s="170" t="s">
        <v>96</v>
      </c>
    </row>
    <row r="38" spans="1:5" x14ac:dyDescent="0.3">
      <c r="A38" s="94" t="s">
        <v>139</v>
      </c>
      <c r="B38" s="91" t="s">
        <v>141</v>
      </c>
      <c r="C38" s="91"/>
      <c r="D38" s="174" t="s">
        <v>293</v>
      </c>
      <c r="E38" s="174"/>
    </row>
    <row r="39" spans="1:5" x14ac:dyDescent="0.3">
      <c r="A39" s="94" t="s">
        <v>144</v>
      </c>
      <c r="B39" s="91" t="s">
        <v>292</v>
      </c>
      <c r="C39" s="91"/>
      <c r="D39" s="174" t="s">
        <v>292</v>
      </c>
      <c r="E39" s="174"/>
    </row>
    <row r="40" spans="1:5" ht="31.2" x14ac:dyDescent="0.3">
      <c r="A40" s="91" t="s">
        <v>146</v>
      </c>
      <c r="B40" s="183"/>
      <c r="C40" s="183"/>
      <c r="D40" s="169" t="s">
        <v>291</v>
      </c>
      <c r="E40" s="169"/>
    </row>
    <row r="41" spans="1:5" x14ac:dyDescent="0.3">
      <c r="A41" s="94" t="s">
        <v>147</v>
      </c>
      <c r="B41" s="178">
        <v>52591</v>
      </c>
      <c r="C41" s="91" t="s">
        <v>290</v>
      </c>
      <c r="D41" s="178">
        <v>217</v>
      </c>
      <c r="E41" s="169"/>
    </row>
    <row r="42" spans="1:5" x14ac:dyDescent="0.3">
      <c r="A42" s="94" t="s">
        <v>153</v>
      </c>
      <c r="B42" s="91" t="s">
        <v>289</v>
      </c>
      <c r="C42" s="91"/>
      <c r="D42" s="91" t="s">
        <v>289</v>
      </c>
      <c r="E42" s="169"/>
    </row>
    <row r="43" spans="1:5" x14ac:dyDescent="0.3">
      <c r="A43" s="98" t="s">
        <v>157</v>
      </c>
      <c r="B43" s="183"/>
      <c r="C43" s="183"/>
      <c r="D43" s="182"/>
      <c r="E43" s="182"/>
    </row>
    <row r="44" spans="1:5" x14ac:dyDescent="0.3">
      <c r="A44" s="101" t="s">
        <v>158</v>
      </c>
      <c r="B44" s="169" t="s">
        <v>288</v>
      </c>
      <c r="C44" s="91"/>
      <c r="D44" s="178">
        <v>50</v>
      </c>
      <c r="E44" s="169"/>
    </row>
    <row r="45" spans="1:5" x14ac:dyDescent="0.3">
      <c r="A45" s="101" t="s">
        <v>165</v>
      </c>
      <c r="B45" s="169" t="s">
        <v>287</v>
      </c>
      <c r="C45" s="91"/>
      <c r="D45" s="178">
        <v>80</v>
      </c>
      <c r="E45" s="169"/>
    </row>
    <row r="46" spans="1:5" x14ac:dyDescent="0.3">
      <c r="A46" s="101" t="s">
        <v>169</v>
      </c>
      <c r="B46" s="169" t="s">
        <v>274</v>
      </c>
      <c r="C46" s="91"/>
      <c r="D46" s="175"/>
      <c r="E46" s="169"/>
    </row>
    <row r="47" spans="1:5" x14ac:dyDescent="0.3">
      <c r="A47" s="108" t="s">
        <v>172</v>
      </c>
      <c r="B47" s="183"/>
      <c r="C47" s="183"/>
      <c r="D47" s="182"/>
      <c r="E47" s="182"/>
    </row>
    <row r="48" spans="1:5" x14ac:dyDescent="0.3">
      <c r="A48" s="102" t="s">
        <v>173</v>
      </c>
      <c r="B48" s="177"/>
      <c r="C48" s="177"/>
      <c r="D48" s="175"/>
      <c r="E48" s="175"/>
    </row>
    <row r="49" spans="1:5" ht="15.75" customHeight="1" x14ac:dyDescent="0.3">
      <c r="A49" s="102" t="s">
        <v>174</v>
      </c>
      <c r="B49" s="183"/>
      <c r="C49" s="183"/>
      <c r="D49" s="182"/>
      <c r="E49" s="182"/>
    </row>
    <row r="50" spans="1:5" ht="15.75" customHeight="1" x14ac:dyDescent="0.3">
      <c r="A50" s="104" t="s">
        <v>175</v>
      </c>
      <c r="B50" s="183"/>
      <c r="C50" s="183"/>
      <c r="D50" s="182"/>
      <c r="E50" s="182"/>
    </row>
    <row r="51" spans="1:5" ht="15.75" customHeight="1" x14ac:dyDescent="0.3">
      <c r="A51" s="104" t="s">
        <v>176</v>
      </c>
      <c r="B51" s="183"/>
      <c r="C51" s="183"/>
      <c r="D51" s="182"/>
      <c r="E51" s="182"/>
    </row>
    <row r="52" spans="1:5" ht="31.2" x14ac:dyDescent="0.3">
      <c r="A52" s="96" t="s">
        <v>177</v>
      </c>
      <c r="B52" s="177"/>
      <c r="C52" s="177"/>
      <c r="D52" s="175"/>
      <c r="E52" s="175"/>
    </row>
    <row r="53" spans="1:5" ht="7.5" customHeight="1" x14ac:dyDescent="0.3">
      <c r="A53" s="94"/>
      <c r="B53" s="91"/>
      <c r="C53" s="91"/>
      <c r="D53" s="174"/>
      <c r="E53" s="174"/>
    </row>
    <row r="54" spans="1:5" x14ac:dyDescent="0.3">
      <c r="A54" s="88" t="s">
        <v>178</v>
      </c>
      <c r="B54" s="173"/>
      <c r="C54" s="172" t="s">
        <v>96</v>
      </c>
      <c r="D54" s="171"/>
      <c r="E54" s="170" t="s">
        <v>96</v>
      </c>
    </row>
    <row r="55" spans="1:5" x14ac:dyDescent="0.3">
      <c r="A55" s="98" t="s">
        <v>179</v>
      </c>
      <c r="B55" s="183"/>
      <c r="C55" s="183"/>
      <c r="D55" s="182"/>
      <c r="E55" s="182"/>
    </row>
    <row r="56" spans="1:5" ht="17.25" customHeight="1" x14ac:dyDescent="0.3">
      <c r="A56" s="101" t="s">
        <v>180</v>
      </c>
      <c r="B56" s="185" t="s">
        <v>286</v>
      </c>
      <c r="C56" s="91"/>
      <c r="D56" s="184" t="s">
        <v>285</v>
      </c>
      <c r="E56" s="169"/>
    </row>
    <row r="57" spans="1:5" ht="62.4" x14ac:dyDescent="0.3">
      <c r="A57" s="101" t="s">
        <v>186</v>
      </c>
      <c r="B57" s="91" t="s">
        <v>284</v>
      </c>
      <c r="C57" s="91"/>
      <c r="D57" s="169" t="s">
        <v>283</v>
      </c>
      <c r="E57" s="169"/>
    </row>
    <row r="58" spans="1:5" x14ac:dyDescent="0.3">
      <c r="A58" s="98" t="s">
        <v>190</v>
      </c>
      <c r="B58" s="183"/>
      <c r="C58" s="183"/>
      <c r="D58" s="182"/>
      <c r="E58" s="182"/>
    </row>
    <row r="59" spans="1:5" x14ac:dyDescent="0.3">
      <c r="A59" s="101" t="s">
        <v>47</v>
      </c>
      <c r="B59" s="96">
        <v>10</v>
      </c>
      <c r="C59" s="91"/>
      <c r="D59" s="169" t="s">
        <v>282</v>
      </c>
      <c r="E59" s="169"/>
    </row>
    <row r="60" spans="1:5" x14ac:dyDescent="0.3">
      <c r="A60" s="101" t="s">
        <v>46</v>
      </c>
      <c r="B60" s="96">
        <v>10</v>
      </c>
      <c r="C60" s="91"/>
      <c r="D60" s="169" t="s">
        <v>281</v>
      </c>
      <c r="E60" s="169"/>
    </row>
    <row r="61" spans="1:5" x14ac:dyDescent="0.3">
      <c r="A61" s="101" t="s">
        <v>43</v>
      </c>
      <c r="B61" s="96">
        <v>10</v>
      </c>
      <c r="C61" s="91"/>
      <c r="D61" s="169" t="s">
        <v>281</v>
      </c>
      <c r="E61" s="169"/>
    </row>
    <row r="62" spans="1:5" x14ac:dyDescent="0.3">
      <c r="A62" s="98" t="s">
        <v>191</v>
      </c>
      <c r="B62" s="181"/>
      <c r="C62" s="177"/>
      <c r="D62" s="175"/>
      <c r="E62" s="175"/>
    </row>
    <row r="63" spans="1:5" x14ac:dyDescent="0.3">
      <c r="A63" s="101" t="s">
        <v>47</v>
      </c>
      <c r="B63" s="96">
        <v>40</v>
      </c>
      <c r="C63" s="91"/>
      <c r="D63" s="178">
        <v>33</v>
      </c>
      <c r="E63" s="169"/>
    </row>
    <row r="64" spans="1:5" x14ac:dyDescent="0.3">
      <c r="A64" s="101" t="s">
        <v>46</v>
      </c>
      <c r="B64" s="96">
        <v>40</v>
      </c>
      <c r="C64" s="91"/>
      <c r="D64" s="178">
        <v>16</v>
      </c>
      <c r="E64" s="169"/>
    </row>
    <row r="65" spans="1:5" x14ac:dyDescent="0.3">
      <c r="A65" s="101" t="s">
        <v>43</v>
      </c>
      <c r="B65" s="96">
        <v>40</v>
      </c>
      <c r="C65" s="91"/>
      <c r="D65" s="178">
        <v>15</v>
      </c>
      <c r="E65" s="169"/>
    </row>
    <row r="66" spans="1:5" x14ac:dyDescent="0.3">
      <c r="A66" s="101" t="s">
        <v>49</v>
      </c>
      <c r="B66" s="96">
        <v>60</v>
      </c>
      <c r="C66" s="91"/>
      <c r="D66" s="178">
        <v>37</v>
      </c>
      <c r="E66" s="169"/>
    </row>
    <row r="67" spans="1:5" x14ac:dyDescent="0.3">
      <c r="A67" s="101" t="s">
        <v>119</v>
      </c>
      <c r="B67" s="96" t="s">
        <v>274</v>
      </c>
      <c r="C67" s="91"/>
      <c r="D67" s="178" t="s">
        <v>274</v>
      </c>
      <c r="E67" s="169"/>
    </row>
    <row r="68" spans="1:5" x14ac:dyDescent="0.3">
      <c r="A68" s="101" t="s">
        <v>50</v>
      </c>
      <c r="B68" s="96">
        <v>60</v>
      </c>
      <c r="C68" s="91"/>
      <c r="D68" s="178">
        <v>27</v>
      </c>
      <c r="E68" s="169"/>
    </row>
    <row r="69" spans="1:5" x14ac:dyDescent="0.3">
      <c r="A69" s="101" t="s">
        <v>123</v>
      </c>
      <c r="B69" s="96" t="s">
        <v>274</v>
      </c>
      <c r="C69" s="91"/>
      <c r="D69" s="178" t="s">
        <v>274</v>
      </c>
      <c r="E69" s="169"/>
    </row>
    <row r="70" spans="1:5" x14ac:dyDescent="0.3">
      <c r="A70" s="101" t="s">
        <v>125</v>
      </c>
      <c r="B70" s="96" t="s">
        <v>274</v>
      </c>
      <c r="C70" s="91"/>
      <c r="D70" s="178" t="s">
        <v>274</v>
      </c>
      <c r="E70" s="169"/>
    </row>
    <row r="71" spans="1:5" x14ac:dyDescent="0.3">
      <c r="A71" s="101" t="s">
        <v>127</v>
      </c>
      <c r="B71" s="96" t="s">
        <v>274</v>
      </c>
      <c r="C71" s="91"/>
      <c r="D71" s="178" t="s">
        <v>274</v>
      </c>
      <c r="E71" s="169"/>
    </row>
    <row r="72" spans="1:5" x14ac:dyDescent="0.3">
      <c r="A72" s="94" t="s">
        <v>192</v>
      </c>
      <c r="B72" s="180">
        <v>8.3333333333333329E-2</v>
      </c>
      <c r="C72" s="91"/>
      <c r="D72" s="179">
        <v>8.3333333333333329E-2</v>
      </c>
      <c r="E72" s="169"/>
    </row>
    <row r="73" spans="1:5" x14ac:dyDescent="0.3">
      <c r="A73" s="94" t="s">
        <v>195</v>
      </c>
      <c r="B73" s="177"/>
      <c r="C73" s="177"/>
      <c r="D73" s="178">
        <v>31</v>
      </c>
      <c r="E73" s="169"/>
    </row>
    <row r="74" spans="1:5" x14ac:dyDescent="0.3">
      <c r="A74" s="94" t="s">
        <v>196</v>
      </c>
      <c r="B74" s="91" t="s">
        <v>280</v>
      </c>
      <c r="C74" s="91"/>
      <c r="D74" s="175"/>
      <c r="E74" s="169"/>
    </row>
    <row r="75" spans="1:5" ht="33" customHeight="1" x14ac:dyDescent="0.3">
      <c r="A75" s="102" t="s">
        <v>202</v>
      </c>
      <c r="B75" s="91" t="s">
        <v>207</v>
      </c>
      <c r="C75" s="91"/>
      <c r="D75" s="175"/>
      <c r="E75" s="169"/>
    </row>
    <row r="76" spans="1:5" ht="39" customHeight="1" x14ac:dyDescent="0.3">
      <c r="A76" s="96" t="s">
        <v>208</v>
      </c>
      <c r="B76" s="91" t="s">
        <v>279</v>
      </c>
      <c r="C76" s="91"/>
      <c r="D76" s="175"/>
      <c r="E76" s="169"/>
    </row>
    <row r="77" spans="1:5" ht="33.75" customHeight="1" x14ac:dyDescent="0.3">
      <c r="A77" s="94" t="s">
        <v>210</v>
      </c>
      <c r="B77" s="91" t="s">
        <v>278</v>
      </c>
      <c r="C77" s="91"/>
      <c r="D77" s="175"/>
      <c r="E77" s="169"/>
    </row>
    <row r="78" spans="1:5" ht="29.25" customHeight="1" x14ac:dyDescent="0.3">
      <c r="A78" s="94" t="s">
        <v>213</v>
      </c>
      <c r="B78" s="91" t="s">
        <v>215</v>
      </c>
      <c r="C78" s="91"/>
      <c r="D78" s="175"/>
      <c r="E78" s="169"/>
    </row>
    <row r="79" spans="1:5" ht="53.4" customHeight="1" x14ac:dyDescent="0.3">
      <c r="A79" s="94" t="s">
        <v>216</v>
      </c>
      <c r="B79" s="91" t="s">
        <v>277</v>
      </c>
      <c r="C79" s="91"/>
      <c r="D79" s="175"/>
      <c r="E79" s="169"/>
    </row>
    <row r="80" spans="1:5" ht="15.75" customHeight="1" x14ac:dyDescent="0.3">
      <c r="A80" s="108" t="s">
        <v>172</v>
      </c>
      <c r="B80" s="177"/>
      <c r="C80" s="177"/>
      <c r="D80" s="175"/>
      <c r="E80" s="175"/>
    </row>
    <row r="81" spans="1:5" ht="29.25" customHeight="1" x14ac:dyDescent="0.3">
      <c r="A81" s="94" t="s">
        <v>221</v>
      </c>
      <c r="B81" s="177"/>
      <c r="C81" s="177"/>
      <c r="D81" s="175"/>
      <c r="E81" s="175"/>
    </row>
    <row r="82" spans="1:5" ht="7.5" customHeight="1" x14ac:dyDescent="0.3">
      <c r="A82" s="94"/>
      <c r="B82" s="91"/>
      <c r="C82" s="91"/>
      <c r="D82" s="174"/>
      <c r="E82" s="174"/>
    </row>
    <row r="83" spans="1:5" x14ac:dyDescent="0.3">
      <c r="A83" s="88" t="s">
        <v>222</v>
      </c>
      <c r="B83" s="173"/>
      <c r="C83" s="172" t="s">
        <v>96</v>
      </c>
      <c r="D83" s="171"/>
      <c r="E83" s="170" t="s">
        <v>96</v>
      </c>
    </row>
    <row r="84" spans="1:5" ht="31.2" x14ac:dyDescent="0.3">
      <c r="A84" s="94" t="s">
        <v>223</v>
      </c>
      <c r="B84" s="169" t="s">
        <v>276</v>
      </c>
      <c r="C84" s="91"/>
      <c r="D84" s="175"/>
      <c r="E84" s="175"/>
    </row>
    <row r="85" spans="1:5" ht="31.2" x14ac:dyDescent="0.3">
      <c r="A85" s="94" t="s">
        <v>228</v>
      </c>
      <c r="B85" s="169" t="s">
        <v>275</v>
      </c>
      <c r="C85" s="91"/>
      <c r="D85" s="175"/>
      <c r="E85" s="175"/>
    </row>
    <row r="86" spans="1:5" x14ac:dyDescent="0.3">
      <c r="A86" s="94" t="s">
        <v>230</v>
      </c>
      <c r="B86" s="169" t="s">
        <v>274</v>
      </c>
      <c r="C86" s="91"/>
      <c r="D86" s="175"/>
      <c r="E86" s="175"/>
    </row>
    <row r="87" spans="1:5" ht="31.2" x14ac:dyDescent="0.3">
      <c r="A87" s="94" t="s">
        <v>234</v>
      </c>
      <c r="B87" s="91" t="s">
        <v>273</v>
      </c>
      <c r="C87" s="91"/>
      <c r="D87" s="175"/>
      <c r="E87" s="175"/>
    </row>
    <row r="88" spans="1:5" ht="177.6" customHeight="1" x14ac:dyDescent="0.3">
      <c r="A88" s="102" t="s">
        <v>235</v>
      </c>
      <c r="B88" s="169" t="s">
        <v>272</v>
      </c>
      <c r="C88" s="91"/>
      <c r="D88" s="169" t="s">
        <v>271</v>
      </c>
      <c r="E88" s="169"/>
    </row>
    <row r="89" spans="1:5" ht="15.75" customHeight="1" x14ac:dyDescent="0.3">
      <c r="A89" s="102" t="s">
        <v>241</v>
      </c>
      <c r="B89" s="176">
        <v>1</v>
      </c>
      <c r="C89" s="91"/>
      <c r="D89" s="175"/>
      <c r="E89" s="175"/>
    </row>
    <row r="90" spans="1:5" ht="7.5" customHeight="1" x14ac:dyDescent="0.3">
      <c r="A90" s="94"/>
      <c r="B90" s="91"/>
      <c r="C90" s="91"/>
      <c r="D90" s="174"/>
      <c r="E90" s="174"/>
    </row>
    <row r="91" spans="1:5" x14ac:dyDescent="0.3">
      <c r="A91" s="88" t="s">
        <v>242</v>
      </c>
      <c r="B91" s="173"/>
      <c r="C91" s="172" t="s">
        <v>96</v>
      </c>
      <c r="D91" s="171"/>
      <c r="E91" s="170" t="s">
        <v>96</v>
      </c>
    </row>
    <row r="92" spans="1:5" ht="132" customHeight="1" x14ac:dyDescent="0.3">
      <c r="A92" s="94" t="s">
        <v>243</v>
      </c>
      <c r="B92" s="91" t="s">
        <v>270</v>
      </c>
      <c r="C92" s="91"/>
      <c r="D92" s="169" t="s">
        <v>269</v>
      </c>
      <c r="E92" s="169"/>
    </row>
    <row r="93" spans="1:5" x14ac:dyDescent="0.3">
      <c r="B93" s="165"/>
      <c r="C93" s="165"/>
      <c r="D93" s="165"/>
      <c r="E93" s="165"/>
    </row>
    <row r="94" spans="1:5" ht="20.399999999999999" x14ac:dyDescent="0.3">
      <c r="A94" s="168" t="s">
        <v>268</v>
      </c>
      <c r="B94" s="165"/>
      <c r="C94" s="165"/>
      <c r="D94" s="165"/>
      <c r="E94" s="165"/>
    </row>
    <row r="95" spans="1:5" x14ac:dyDescent="0.3">
      <c r="A95" s="167" t="s">
        <v>267</v>
      </c>
      <c r="B95" s="165"/>
      <c r="C95" s="165"/>
      <c r="D95" s="165"/>
      <c r="E95" s="165"/>
    </row>
    <row r="96" spans="1:5" x14ac:dyDescent="0.3">
      <c r="A96" s="94" t="s">
        <v>266</v>
      </c>
      <c r="B96" s="165"/>
      <c r="C96" s="165"/>
      <c r="D96" s="165"/>
      <c r="E96" s="165"/>
    </row>
    <row r="97" spans="1:5" x14ac:dyDescent="0.3">
      <c r="A97" s="94" t="s">
        <v>265</v>
      </c>
      <c r="B97" s="165"/>
      <c r="C97" s="165"/>
      <c r="D97" s="165"/>
      <c r="E97" s="165"/>
    </row>
    <row r="98" spans="1:5" x14ac:dyDescent="0.3">
      <c r="A98" s="94" t="s">
        <v>102</v>
      </c>
      <c r="B98" s="165"/>
      <c r="C98" s="165"/>
      <c r="D98" s="165"/>
      <c r="E98" s="165"/>
    </row>
    <row r="99" spans="1:5" ht="7.5" customHeight="1" x14ac:dyDescent="0.3">
      <c r="A99" s="94"/>
      <c r="B99" s="165"/>
      <c r="C99" s="165"/>
      <c r="D99" s="165"/>
      <c r="E99" s="165"/>
    </row>
    <row r="100" spans="1:5" x14ac:dyDescent="0.3">
      <c r="A100" s="88" t="s">
        <v>264</v>
      </c>
      <c r="B100" s="165"/>
      <c r="C100" s="165"/>
      <c r="D100" s="165"/>
      <c r="E100" s="165"/>
    </row>
    <row r="101" spans="1:5" x14ac:dyDescent="0.3">
      <c r="A101" s="94" t="s">
        <v>263</v>
      </c>
      <c r="B101" s="165"/>
      <c r="C101" s="165"/>
      <c r="D101" s="165"/>
      <c r="E101" s="165"/>
    </row>
    <row r="102" spans="1:5" x14ac:dyDescent="0.3">
      <c r="A102" s="102" t="s">
        <v>262</v>
      </c>
      <c r="B102" s="165"/>
      <c r="C102" s="165"/>
      <c r="D102" s="165"/>
      <c r="E102" s="165"/>
    </row>
    <row r="103" spans="1:5" ht="31.2" customHeight="1" x14ac:dyDescent="0.3">
      <c r="A103" s="96" t="s">
        <v>261</v>
      </c>
      <c r="B103" s="165"/>
      <c r="C103" s="165"/>
      <c r="D103" s="165"/>
      <c r="E103" s="165"/>
    </row>
    <row r="104" spans="1:5" ht="30.75" customHeight="1" x14ac:dyDescent="0.3">
      <c r="A104" s="96" t="s">
        <v>260</v>
      </c>
      <c r="B104" s="165"/>
      <c r="C104" s="165"/>
      <c r="D104" s="165"/>
      <c r="E104" s="165"/>
    </row>
    <row r="105" spans="1:5" x14ac:dyDescent="0.3">
      <c r="A105" s="102" t="s">
        <v>259</v>
      </c>
      <c r="B105" s="165"/>
      <c r="C105" s="165"/>
      <c r="D105" s="165"/>
      <c r="E105" s="165"/>
    </row>
    <row r="106" spans="1:5" x14ac:dyDescent="0.3">
      <c r="A106" s="102" t="s">
        <v>258</v>
      </c>
      <c r="B106" s="165"/>
      <c r="C106" s="165"/>
      <c r="D106" s="165"/>
      <c r="E106" s="165"/>
    </row>
    <row r="107" spans="1:5" x14ac:dyDescent="0.3">
      <c r="A107" s="166">
        <v>2019</v>
      </c>
      <c r="B107" s="165"/>
      <c r="C107" s="165"/>
      <c r="D107" s="165"/>
      <c r="E107" s="165"/>
    </row>
    <row r="108" spans="1:5" x14ac:dyDescent="0.3">
      <c r="A108" s="166">
        <v>2020</v>
      </c>
      <c r="B108" s="165"/>
      <c r="C108" s="165"/>
      <c r="D108" s="165"/>
      <c r="E108" s="165"/>
    </row>
    <row r="109" spans="1:5" ht="8.25" customHeight="1" x14ac:dyDescent="0.3">
      <c r="A109" s="94"/>
      <c r="B109" s="165"/>
      <c r="C109" s="165"/>
      <c r="D109" s="165"/>
      <c r="E109" s="165"/>
    </row>
  </sheetData>
  <dataValidations count="4">
    <dataValidation type="list" allowBlank="1" showInputMessage="1" showErrorMessage="1" sqref="D39 B39" xr:uid="{00000000-0002-0000-0900-000005000000}">
      <formula1>"Please select, Simple random, Stratified random, Other (please specify)"</formula1>
    </dataValidation>
    <dataValidation type="list" allowBlank="1" showInputMessage="1" showErrorMessage="1" sqref="B5 D5" xr:uid="{00000000-0002-0000-0900-000004000000}">
      <formula1>"Please select, Roadside observations by researchers, Automated measurements, Self-reported behaviour, Observations/measurements by the police, Analysis of video images, Analysis of existing databases, Other (please specify)"</formula1>
    </dataValidation>
    <dataValidation type="list" allowBlank="1" showInputMessage="1" showErrorMessage="1" sqref="B38 D38" xr:uid="{00000000-0002-0000-0900-000003000000}">
      <formula1>"Please select, Vehicle, Driver, Rider, Passenger, Driver and Passenger, Rider and Passenger, Other (please specify)"</formula1>
    </dataValidation>
    <dataValidation type="list" allowBlank="1" showInputMessage="1" showErrorMessage="1" sqref="B75 D75" xr:uid="{00000000-0002-0000-0900-000000000000}">
      <formula1>"National mobility survey, Automatic traffic measuring points, Traffic counts during measurements, Other (please specify)"</formula1>
    </dataValidation>
  </dataValidation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4858C-7364-4F0C-BA12-023B4D13A5FC}">
  <dimension ref="B1:AK62"/>
  <sheetViews>
    <sheetView showGridLines="0" zoomScale="70" zoomScaleNormal="70" workbookViewId="0">
      <selection activeCell="B21" sqref="B21"/>
    </sheetView>
  </sheetViews>
  <sheetFormatPr defaultColWidth="8.88671875" defaultRowHeight="15.6" x14ac:dyDescent="0.3"/>
  <cols>
    <col min="1" max="1" width="5.6640625" style="2" customWidth="1"/>
    <col min="2" max="2" width="15.6640625" style="2" customWidth="1"/>
    <col min="3" max="3" width="22.88671875" style="2" customWidth="1"/>
    <col min="4" max="4" width="20" style="2" customWidth="1"/>
    <col min="5" max="5" width="22.5546875" style="2" customWidth="1"/>
    <col min="6" max="6" width="21.109375" style="2" customWidth="1"/>
    <col min="7" max="7" width="23.5546875" style="2" customWidth="1"/>
    <col min="8" max="8" width="15.44140625" style="2" customWidth="1"/>
    <col min="9" max="9" width="20" style="2" customWidth="1"/>
    <col min="10" max="10" width="17.33203125" style="2" customWidth="1"/>
    <col min="11" max="11" width="11.44140625" style="2" customWidth="1"/>
    <col min="12" max="12" width="27.44140625" style="2" customWidth="1"/>
    <col min="13" max="13" width="27.88671875" style="2" customWidth="1"/>
    <col min="14" max="14" width="14.44140625" style="2" customWidth="1"/>
    <col min="15" max="15" width="18.88671875" style="2" customWidth="1"/>
    <col min="16" max="16" width="16.33203125" style="2" customWidth="1"/>
    <col min="17" max="17" width="11.44140625" style="2" customWidth="1"/>
    <col min="18" max="18" width="27.44140625" style="2" customWidth="1"/>
    <col min="19" max="19" width="27.88671875" style="2" customWidth="1"/>
    <col min="20" max="20" width="13.5546875" style="2" customWidth="1"/>
    <col min="21" max="21" width="18.109375" style="2" customWidth="1"/>
    <col min="22" max="22" width="15.44140625" style="2" customWidth="1"/>
    <col min="23" max="23" width="11.44140625" style="2" customWidth="1"/>
    <col min="24" max="24" width="27.44140625" style="2" customWidth="1"/>
    <col min="25" max="25" width="27.88671875" style="2" customWidth="1"/>
    <col min="26" max="26" width="13.44140625" style="2" customWidth="1"/>
    <col min="27" max="27" width="18.5546875" style="2" bestFit="1" customWidth="1"/>
    <col min="28" max="28" width="15.88671875" style="2" customWidth="1"/>
    <col min="29" max="29" width="11.44140625" style="2" customWidth="1"/>
    <col min="30" max="30" width="30.6640625" style="2" customWidth="1"/>
    <col min="31" max="31" width="31.109375" style="2" bestFit="1" customWidth="1"/>
    <col min="32" max="32" width="17.6640625" style="2" customWidth="1"/>
    <col min="33" max="33" width="18.5546875" style="2" bestFit="1" customWidth="1"/>
    <col min="34" max="34" width="15.88671875" style="2" customWidth="1"/>
    <col min="35" max="35" width="11.44140625" style="2" customWidth="1"/>
    <col min="36" max="36" width="30.6640625" style="2" customWidth="1"/>
    <col min="37" max="37" width="31.109375" style="2" bestFit="1" customWidth="1"/>
    <col min="38" max="16384" width="8.88671875" style="2"/>
  </cols>
  <sheetData>
    <row r="1" spans="2:37" ht="20.399999999999999" x14ac:dyDescent="0.35">
      <c r="B1" s="1" t="s">
        <v>0</v>
      </c>
    </row>
    <row r="2" spans="2:37" ht="18" x14ac:dyDescent="0.3">
      <c r="B2" s="3" t="s">
        <v>1</v>
      </c>
    </row>
    <row r="3" spans="2:37" x14ac:dyDescent="0.3">
      <c r="B3" s="4"/>
      <c r="C3" s="4"/>
      <c r="D3" s="4"/>
      <c r="E3" s="5"/>
      <c r="F3" s="5"/>
      <c r="G3" s="5"/>
      <c r="H3" s="6" t="s">
        <v>2</v>
      </c>
      <c r="I3" s="6"/>
      <c r="J3" s="6"/>
      <c r="K3" s="6"/>
      <c r="L3" s="6"/>
      <c r="M3" s="6"/>
      <c r="N3" s="6" t="s">
        <v>3</v>
      </c>
      <c r="O3" s="6"/>
      <c r="P3" s="6"/>
      <c r="Q3" s="6"/>
      <c r="R3" s="6"/>
      <c r="S3" s="6"/>
      <c r="T3" s="6" t="s">
        <v>4</v>
      </c>
      <c r="U3" s="6"/>
      <c r="V3" s="6"/>
      <c r="W3" s="6"/>
      <c r="X3" s="6"/>
      <c r="Y3" s="6"/>
      <c r="Z3" s="6" t="s">
        <v>5</v>
      </c>
      <c r="AA3" s="6"/>
      <c r="AB3" s="6"/>
      <c r="AC3" s="6"/>
      <c r="AD3" s="6"/>
      <c r="AE3" s="6"/>
      <c r="AF3" s="6" t="s">
        <v>6</v>
      </c>
      <c r="AG3" s="6"/>
      <c r="AH3" s="6"/>
      <c r="AI3" s="6"/>
      <c r="AJ3" s="6"/>
      <c r="AK3" s="6"/>
    </row>
    <row r="4" spans="2:37" x14ac:dyDescent="0.3">
      <c r="B4" s="7" t="s">
        <v>7</v>
      </c>
      <c r="C4" s="8" t="s">
        <v>8</v>
      </c>
      <c r="D4" s="8" t="s">
        <v>9</v>
      </c>
      <c r="E4" s="9" t="s">
        <v>10</v>
      </c>
      <c r="F4" s="10" t="s">
        <v>11</v>
      </c>
      <c r="G4" s="10" t="s">
        <v>12</v>
      </c>
      <c r="H4" s="9" t="s">
        <v>13</v>
      </c>
      <c r="I4" s="9" t="s">
        <v>14</v>
      </c>
      <c r="J4" s="9" t="s">
        <v>15</v>
      </c>
      <c r="K4" s="9" t="s">
        <v>16</v>
      </c>
      <c r="L4" s="11" t="s">
        <v>17</v>
      </c>
      <c r="M4" s="11" t="s">
        <v>18</v>
      </c>
      <c r="N4" s="9" t="s">
        <v>19</v>
      </c>
      <c r="O4" s="9" t="s">
        <v>20</v>
      </c>
      <c r="P4" s="9" t="s">
        <v>21</v>
      </c>
      <c r="Q4" s="9" t="s">
        <v>22</v>
      </c>
      <c r="R4" s="11" t="s">
        <v>23</v>
      </c>
      <c r="S4" s="11" t="s">
        <v>24</v>
      </c>
      <c r="T4" s="9" t="s">
        <v>25</v>
      </c>
      <c r="U4" s="9" t="s">
        <v>26</v>
      </c>
      <c r="V4" s="9" t="s">
        <v>27</v>
      </c>
      <c r="W4" s="9" t="s">
        <v>28</v>
      </c>
      <c r="X4" s="11" t="s">
        <v>29</v>
      </c>
      <c r="Y4" s="11" t="s">
        <v>30</v>
      </c>
      <c r="Z4" s="12" t="s">
        <v>31</v>
      </c>
      <c r="AA4" s="12" t="s">
        <v>32</v>
      </c>
      <c r="AB4" s="12" t="s">
        <v>33</v>
      </c>
      <c r="AC4" s="12" t="s">
        <v>34</v>
      </c>
      <c r="AD4" s="13" t="s">
        <v>35</v>
      </c>
      <c r="AE4" s="13" t="s">
        <v>36</v>
      </c>
      <c r="AF4" s="12" t="s">
        <v>37</v>
      </c>
      <c r="AG4" s="12" t="s">
        <v>38</v>
      </c>
      <c r="AH4" s="12" t="s">
        <v>39</v>
      </c>
      <c r="AI4" s="12" t="s">
        <v>40</v>
      </c>
      <c r="AJ4" s="13" t="s">
        <v>41</v>
      </c>
      <c r="AK4" s="13" t="s">
        <v>42</v>
      </c>
    </row>
    <row r="5" spans="2:37" x14ac:dyDescent="0.3">
      <c r="B5" s="14" t="s">
        <v>43</v>
      </c>
      <c r="C5" s="15" t="s">
        <v>44</v>
      </c>
      <c r="D5" s="16" t="s">
        <v>45</v>
      </c>
      <c r="E5" s="132">
        <v>10</v>
      </c>
      <c r="F5" s="132">
        <v>22806</v>
      </c>
      <c r="G5" s="133">
        <v>5.0187737006295299E-3</v>
      </c>
      <c r="H5" s="132">
        <v>11495</v>
      </c>
      <c r="I5" s="132">
        <v>10783</v>
      </c>
      <c r="J5" s="134">
        <v>0.96025792232864693</v>
      </c>
      <c r="K5" s="135">
        <v>2.2483567754926492E-3</v>
      </c>
      <c r="L5" s="135">
        <v>0.95668666769494282</v>
      </c>
      <c r="M5" s="135">
        <v>0.96382917696235104</v>
      </c>
      <c r="N5" s="132">
        <v>5924</v>
      </c>
      <c r="O5" s="136">
        <v>5485</v>
      </c>
      <c r="P5" s="134">
        <v>0.94325591999805825</v>
      </c>
      <c r="Q5" s="137">
        <v>3.4035697875849985E-3</v>
      </c>
      <c r="R5" s="138">
        <v>0.93736445101223531</v>
      </c>
      <c r="S5" s="138">
        <v>0.94914738898388118</v>
      </c>
      <c r="T5" s="132">
        <v>1890</v>
      </c>
      <c r="U5" s="136">
        <v>751</v>
      </c>
      <c r="V5" s="134">
        <v>0.36393838591859989</v>
      </c>
      <c r="W5" s="137">
        <v>1.1259109617733812E-2</v>
      </c>
      <c r="X5" s="137">
        <v>0.34224693037595105</v>
      </c>
      <c r="Y5" s="139">
        <v>0.38562984146124873</v>
      </c>
      <c r="Z5" s="140">
        <v>19309</v>
      </c>
      <c r="AA5" s="141">
        <v>17019</v>
      </c>
      <c r="AB5" s="142">
        <v>0.90022057934943123</v>
      </c>
      <c r="AC5" s="143">
        <v>2.3267854141891006E-3</v>
      </c>
      <c r="AD5" s="144">
        <v>0.89599320081840894</v>
      </c>
      <c r="AE5" s="144">
        <v>0.90444795788045351</v>
      </c>
      <c r="AF5" s="141">
        <v>450</v>
      </c>
      <c r="AG5" s="141">
        <v>270</v>
      </c>
      <c r="AH5" s="142">
        <v>0.58914552101982021</v>
      </c>
      <c r="AI5" s="143">
        <v>2.3119713625587499E-2</v>
      </c>
      <c r="AJ5" s="144">
        <v>0.54368806601267428</v>
      </c>
      <c r="AK5" s="144">
        <v>0.63460297602696614</v>
      </c>
    </row>
    <row r="6" spans="2:37" x14ac:dyDescent="0.3">
      <c r="B6" s="14" t="s">
        <v>46</v>
      </c>
      <c r="C6" s="15" t="s">
        <v>44</v>
      </c>
      <c r="D6" s="16" t="s">
        <v>45</v>
      </c>
      <c r="E6" s="132">
        <v>10</v>
      </c>
      <c r="F6" s="132">
        <v>23070</v>
      </c>
      <c r="G6" s="133">
        <v>0.23531572818919411</v>
      </c>
      <c r="H6" s="132">
        <v>10966</v>
      </c>
      <c r="I6" s="132">
        <v>9932</v>
      </c>
      <c r="J6" s="134">
        <v>0.90307782507177869</v>
      </c>
      <c r="K6" s="135">
        <v>2.7907829771694022E-3</v>
      </c>
      <c r="L6" s="135">
        <v>0.89754042227995279</v>
      </c>
      <c r="M6" s="135">
        <v>0.9086152278636046</v>
      </c>
      <c r="N6" s="132">
        <v>5421</v>
      </c>
      <c r="O6" s="136">
        <v>4840</v>
      </c>
      <c r="P6" s="134">
        <v>0.88308969578940855</v>
      </c>
      <c r="Q6" s="137">
        <v>4.201764393588654E-3</v>
      </c>
      <c r="R6" s="138">
        <v>0.87453616995056316</v>
      </c>
      <c r="S6" s="138">
        <v>0.89164322162825393</v>
      </c>
      <c r="T6" s="132">
        <v>1664</v>
      </c>
      <c r="U6" s="136">
        <v>571</v>
      </c>
      <c r="V6" s="134">
        <v>0.29593284331736347</v>
      </c>
      <c r="W6" s="137">
        <v>1.1642029315422412E-2</v>
      </c>
      <c r="X6" s="137">
        <v>0.27400060093955098</v>
      </c>
      <c r="Y6" s="139">
        <v>0.31786508569517596</v>
      </c>
      <c r="Z6" s="132">
        <v>18051</v>
      </c>
      <c r="AA6" s="136">
        <v>15343</v>
      </c>
      <c r="AB6" s="134">
        <v>0.84218559059390585</v>
      </c>
      <c r="AC6" s="137">
        <v>2.6579059122151848E-3</v>
      </c>
      <c r="AD6" s="135">
        <v>0.83686717013116707</v>
      </c>
      <c r="AE6" s="135">
        <v>0.84750401105664463</v>
      </c>
      <c r="AF6" s="136">
        <v>428</v>
      </c>
      <c r="AG6" s="136">
        <v>217</v>
      </c>
      <c r="AH6" s="134">
        <v>0.53634411440602481</v>
      </c>
      <c r="AI6" s="137">
        <v>2.419431819569243E-2</v>
      </c>
      <c r="AJ6" s="135">
        <v>0.48909933397175043</v>
      </c>
      <c r="AK6" s="135">
        <v>0.58358889484029919</v>
      </c>
    </row>
    <row r="7" spans="2:37" x14ac:dyDescent="0.3">
      <c r="B7" s="14" t="s">
        <v>47</v>
      </c>
      <c r="C7" s="15" t="s">
        <v>44</v>
      </c>
      <c r="D7" s="16" t="s">
        <v>45</v>
      </c>
      <c r="E7" s="132">
        <v>10</v>
      </c>
      <c r="F7" s="132">
        <v>22818</v>
      </c>
      <c r="G7" s="133">
        <v>0.75966549811017625</v>
      </c>
      <c r="H7" s="132">
        <v>10473</v>
      </c>
      <c r="I7" s="132">
        <v>8249</v>
      </c>
      <c r="J7" s="134">
        <v>0.81542061210603345</v>
      </c>
      <c r="K7" s="135">
        <v>3.9965212172581718E-3</v>
      </c>
      <c r="L7" s="135">
        <v>0.80799037003469243</v>
      </c>
      <c r="M7" s="135">
        <v>0.82285085417737447</v>
      </c>
      <c r="N7" s="132">
        <v>3690</v>
      </c>
      <c r="O7" s="136">
        <v>2724</v>
      </c>
      <c r="P7" s="134">
        <v>0.74418236282558115</v>
      </c>
      <c r="Q7" s="137">
        <v>7.2378807096856526E-3</v>
      </c>
      <c r="R7" s="138">
        <v>0.73010414059521866</v>
      </c>
      <c r="S7" s="138">
        <v>0.75826058505594363</v>
      </c>
      <c r="T7" s="132">
        <v>1068</v>
      </c>
      <c r="U7" s="136">
        <v>272</v>
      </c>
      <c r="V7" s="134">
        <v>0.31478141768524232</v>
      </c>
      <c r="W7" s="137">
        <v>1.3337902041702123E-2</v>
      </c>
      <c r="X7" s="137">
        <v>0.28692729048714455</v>
      </c>
      <c r="Y7" s="139">
        <v>0.34263554488334008</v>
      </c>
      <c r="Z7" s="132">
        <v>15231</v>
      </c>
      <c r="AA7" s="136">
        <v>11245</v>
      </c>
      <c r="AB7" s="134">
        <v>0.75726854836944668</v>
      </c>
      <c r="AC7" s="137">
        <v>3.5618039177874685E-3</v>
      </c>
      <c r="AD7" s="135">
        <v>0.75045960301567916</v>
      </c>
      <c r="AE7" s="135">
        <v>0.76407749372321421</v>
      </c>
      <c r="AF7" s="136">
        <v>418</v>
      </c>
      <c r="AG7" s="136">
        <v>187</v>
      </c>
      <c r="AH7" s="134">
        <v>0.48840340117466396</v>
      </c>
      <c r="AI7" s="137">
        <v>2.4349075928157358E-2</v>
      </c>
      <c r="AJ7" s="135">
        <v>0.44048292834474284</v>
      </c>
      <c r="AK7" s="135">
        <v>0.53632387400458503</v>
      </c>
    </row>
    <row r="8" spans="2:37" x14ac:dyDescent="0.3">
      <c r="B8" s="22" t="s">
        <v>48</v>
      </c>
      <c r="C8" s="23" t="s">
        <v>49</v>
      </c>
      <c r="D8" s="16" t="s">
        <v>45</v>
      </c>
      <c r="E8" s="132">
        <v>30</v>
      </c>
      <c r="F8" s="132">
        <v>31332</v>
      </c>
      <c r="G8" s="133">
        <v>0.71428571428571419</v>
      </c>
      <c r="H8" s="132">
        <v>17638</v>
      </c>
      <c r="I8" s="132">
        <v>15981</v>
      </c>
      <c r="J8" s="134">
        <v>0.85779912568377281</v>
      </c>
      <c r="K8" s="135">
        <v>2.1968557147905949E-3</v>
      </c>
      <c r="L8" s="135">
        <v>0.85264475871556944</v>
      </c>
      <c r="M8" s="135">
        <v>0.86295349265197618</v>
      </c>
      <c r="N8" s="132">
        <v>6924</v>
      </c>
      <c r="O8" s="136">
        <v>6129</v>
      </c>
      <c r="P8" s="134">
        <v>0.76605993490977653</v>
      </c>
      <c r="Q8" s="137">
        <v>3.8315469361193178E-3</v>
      </c>
      <c r="R8" s="138">
        <v>0.75608841824085016</v>
      </c>
      <c r="S8" s="138">
        <v>0.7760314515787029</v>
      </c>
      <c r="T8" s="132">
        <v>2044</v>
      </c>
      <c r="U8" s="136">
        <v>465</v>
      </c>
      <c r="V8" s="134">
        <v>0.2435237601374427</v>
      </c>
      <c r="W8" s="137">
        <v>9.2747554370353272E-3</v>
      </c>
      <c r="X8" s="137">
        <v>0.22491643518908916</v>
      </c>
      <c r="Y8" s="139">
        <v>0.26213108508579624</v>
      </c>
      <c r="Z8" s="132">
        <v>26606</v>
      </c>
      <c r="AA8" s="136">
        <v>22575</v>
      </c>
      <c r="AB8" s="134">
        <v>0.79689158293639151</v>
      </c>
      <c r="AC8" s="137">
        <v>2.1982340293077276E-3</v>
      </c>
      <c r="AD8" s="135">
        <v>0.79205732455835487</v>
      </c>
      <c r="AE8" s="135">
        <v>0.80172584131442814</v>
      </c>
      <c r="AF8" s="132">
        <v>504</v>
      </c>
      <c r="AG8" s="132">
        <v>265</v>
      </c>
      <c r="AH8" s="134">
        <v>0.46200375445081754</v>
      </c>
      <c r="AI8" s="137">
        <v>2.2264213526057168E-2</v>
      </c>
      <c r="AJ8" s="135">
        <v>0.41847731143658917</v>
      </c>
      <c r="AK8" s="135">
        <v>0.50553019746504591</v>
      </c>
    </row>
    <row r="9" spans="2:37" x14ac:dyDescent="0.3">
      <c r="B9" s="22" t="s">
        <v>48</v>
      </c>
      <c r="C9" s="23" t="s">
        <v>50</v>
      </c>
      <c r="D9" s="16" t="s">
        <v>45</v>
      </c>
      <c r="E9" s="132">
        <v>30</v>
      </c>
      <c r="F9" s="132">
        <v>37362</v>
      </c>
      <c r="G9" s="133">
        <v>0.28571428571428564</v>
      </c>
      <c r="H9" s="132">
        <v>15296</v>
      </c>
      <c r="I9" s="132">
        <v>12983</v>
      </c>
      <c r="J9" s="134">
        <v>0.79210888391160772</v>
      </c>
      <c r="K9" s="135">
        <v>2.8968281316131958E-3</v>
      </c>
      <c r="L9" s="135">
        <v>0.78567789824875722</v>
      </c>
      <c r="M9" s="135">
        <v>0.79853986957445822</v>
      </c>
      <c r="N9" s="132">
        <v>8111</v>
      </c>
      <c r="O9" s="136">
        <v>6920</v>
      </c>
      <c r="P9" s="134">
        <v>0.76255158658769373</v>
      </c>
      <c r="Q9" s="137">
        <v>3.9302855030954277E-3</v>
      </c>
      <c r="R9" s="138">
        <v>0.75329100800931248</v>
      </c>
      <c r="S9" s="138">
        <v>0.77181216516607498</v>
      </c>
      <c r="T9" s="132">
        <v>2578</v>
      </c>
      <c r="U9" s="136">
        <v>1129</v>
      </c>
      <c r="V9" s="134">
        <v>0.40980745444401068</v>
      </c>
      <c r="W9" s="137">
        <v>9.7732957553459884E-3</v>
      </c>
      <c r="X9" s="137">
        <v>0.39082285660127131</v>
      </c>
      <c r="Y9" s="139">
        <v>0.42879205228675005</v>
      </c>
      <c r="Z9" s="132">
        <v>25985</v>
      </c>
      <c r="AA9" s="136">
        <v>21032</v>
      </c>
      <c r="AB9" s="134">
        <v>0.73907984990349573</v>
      </c>
      <c r="AC9" s="137">
        <v>2.4366812732217686E-3</v>
      </c>
      <c r="AD9" s="135">
        <v>0.73374042845665099</v>
      </c>
      <c r="AE9" s="135">
        <v>0.74441927135034047</v>
      </c>
      <c r="AF9" s="132">
        <v>792</v>
      </c>
      <c r="AG9" s="132">
        <v>409</v>
      </c>
      <c r="AH9" s="134">
        <v>0.59467098991076406</v>
      </c>
      <c r="AI9" s="137">
        <v>1.7768371165020943E-2</v>
      </c>
      <c r="AJ9" s="135">
        <v>0.56047810843144674</v>
      </c>
      <c r="AK9" s="135">
        <v>0.62886387139008137</v>
      </c>
    </row>
    <row r="10" spans="2:37" x14ac:dyDescent="0.3">
      <c r="B10" s="24" t="s">
        <v>48</v>
      </c>
      <c r="C10" s="25" t="s">
        <v>44</v>
      </c>
      <c r="D10" s="26" t="s">
        <v>45</v>
      </c>
      <c r="E10" s="145">
        <v>30</v>
      </c>
      <c r="F10" s="145">
        <v>68694</v>
      </c>
      <c r="G10" s="146">
        <v>1</v>
      </c>
      <c r="H10" s="145">
        <v>32934</v>
      </c>
      <c r="I10" s="145">
        <v>28964</v>
      </c>
      <c r="J10" s="147">
        <v>0.83336610040486936</v>
      </c>
      <c r="K10" s="148">
        <v>1.7941733211199638E-3</v>
      </c>
      <c r="L10" s="148">
        <v>0.82934140122844058</v>
      </c>
      <c r="M10" s="148">
        <v>0.83739079958129814</v>
      </c>
      <c r="N10" s="145">
        <v>15035</v>
      </c>
      <c r="O10" s="145">
        <v>13049</v>
      </c>
      <c r="P10" s="147">
        <v>0.76442157191902649</v>
      </c>
      <c r="Q10" s="149">
        <v>2.7614522136649639E-3</v>
      </c>
      <c r="R10" s="150">
        <v>0.75763831007056015</v>
      </c>
      <c r="S10" s="150">
        <v>0.77120483376749283</v>
      </c>
      <c r="T10" s="145">
        <v>4622</v>
      </c>
      <c r="U10" s="151">
        <v>1594</v>
      </c>
      <c r="V10" s="147">
        <v>0.31239556817148972</v>
      </c>
      <c r="W10" s="149">
        <v>6.9923662597343545E-3</v>
      </c>
      <c r="X10" s="149">
        <v>0.2990338327968361</v>
      </c>
      <c r="Y10" s="152">
        <v>0.32575730354614335</v>
      </c>
      <c r="Z10" s="153">
        <v>52591</v>
      </c>
      <c r="AA10" s="154">
        <v>43607</v>
      </c>
      <c r="AB10" s="155">
        <v>0.77211674529693763</v>
      </c>
      <c r="AC10" s="152">
        <v>1.6411563682008983E-3</v>
      </c>
      <c r="AD10" s="156">
        <v>0.76853167191649341</v>
      </c>
      <c r="AE10" s="156">
        <v>0.77570181867738186</v>
      </c>
      <c r="AF10" s="157">
        <v>1296</v>
      </c>
      <c r="AG10" s="157">
        <v>674</v>
      </c>
      <c r="AH10" s="155">
        <v>0.5003472578271525</v>
      </c>
      <c r="AI10" s="152">
        <v>1.388306173473091E-2</v>
      </c>
      <c r="AJ10" s="156">
        <v>0.47312504217027768</v>
      </c>
      <c r="AK10" s="156">
        <v>0.52756947348402738</v>
      </c>
    </row>
    <row r="11" spans="2:37" x14ac:dyDescent="0.3">
      <c r="B11" s="32"/>
      <c r="C11" s="33"/>
      <c r="D11" s="34"/>
      <c r="E11" s="4"/>
      <c r="F11" s="4"/>
      <c r="G11" s="4"/>
      <c r="H11" s="4"/>
      <c r="I11" s="4"/>
      <c r="J11" s="4"/>
      <c r="K11" s="4"/>
      <c r="L11" s="4"/>
      <c r="M11" s="4"/>
      <c r="N11" s="4"/>
      <c r="O11" s="4"/>
      <c r="P11" s="4"/>
      <c r="Q11" s="4"/>
      <c r="R11" s="4"/>
      <c r="S11" s="4"/>
      <c r="T11" s="4"/>
      <c r="U11" s="4"/>
      <c r="V11" s="4"/>
      <c r="W11" s="4"/>
      <c r="X11" s="4"/>
    </row>
    <row r="12" spans="2:37" ht="18" x14ac:dyDescent="0.3">
      <c r="B12" s="3" t="s">
        <v>51</v>
      </c>
      <c r="C12" s="33"/>
      <c r="D12" s="34"/>
      <c r="E12" s="4"/>
      <c r="F12" s="4"/>
      <c r="G12" s="4"/>
      <c r="H12" s="4"/>
      <c r="I12" s="4"/>
      <c r="J12" s="4"/>
      <c r="K12" s="4"/>
      <c r="L12" s="4"/>
      <c r="M12" s="4"/>
      <c r="N12" s="4"/>
      <c r="O12" s="4"/>
      <c r="P12" s="4"/>
      <c r="Q12" s="4"/>
      <c r="R12" s="4"/>
      <c r="S12" s="4"/>
      <c r="T12" s="4"/>
      <c r="U12" s="4"/>
      <c r="V12" s="4"/>
      <c r="W12" s="4"/>
      <c r="X12" s="4"/>
    </row>
    <row r="13" spans="2:37" x14ac:dyDescent="0.3">
      <c r="B13" s="4"/>
      <c r="C13" s="4"/>
      <c r="D13" s="4"/>
      <c r="E13" s="5"/>
      <c r="F13" s="5"/>
      <c r="G13" s="5"/>
      <c r="H13" s="6" t="s">
        <v>2</v>
      </c>
      <c r="I13" s="6"/>
      <c r="J13" s="6"/>
      <c r="K13" s="6"/>
      <c r="L13" s="6"/>
      <c r="M13" s="6"/>
      <c r="N13" s="6" t="s">
        <v>3</v>
      </c>
      <c r="O13" s="6"/>
      <c r="P13" s="6"/>
      <c r="Q13" s="6"/>
      <c r="R13" s="6"/>
      <c r="S13" s="6"/>
      <c r="T13" s="6" t="s">
        <v>4</v>
      </c>
      <c r="U13" s="6"/>
      <c r="V13" s="6"/>
      <c r="W13" s="6"/>
      <c r="X13" s="6"/>
      <c r="Y13" s="6"/>
      <c r="Z13" s="6" t="s">
        <v>5</v>
      </c>
      <c r="AA13" s="6"/>
      <c r="AB13" s="6"/>
      <c r="AC13" s="6"/>
      <c r="AD13" s="6"/>
      <c r="AE13" s="6"/>
      <c r="AF13" s="6" t="s">
        <v>6</v>
      </c>
      <c r="AG13" s="6"/>
      <c r="AH13" s="6"/>
      <c r="AI13" s="6"/>
      <c r="AJ13" s="6"/>
      <c r="AK13" s="6"/>
    </row>
    <row r="14" spans="2:37" x14ac:dyDescent="0.3">
      <c r="B14" s="7" t="s">
        <v>7</v>
      </c>
      <c r="C14" s="8" t="s">
        <v>8</v>
      </c>
      <c r="D14" s="8" t="s">
        <v>9</v>
      </c>
      <c r="E14" s="9" t="s">
        <v>10</v>
      </c>
      <c r="F14" s="10" t="s">
        <v>11</v>
      </c>
      <c r="G14" s="10" t="s">
        <v>12</v>
      </c>
      <c r="H14" s="9" t="s">
        <v>13</v>
      </c>
      <c r="I14" s="9" t="s">
        <v>14</v>
      </c>
      <c r="J14" s="9" t="s">
        <v>15</v>
      </c>
      <c r="K14" s="9" t="s">
        <v>16</v>
      </c>
      <c r="L14" s="11" t="s">
        <v>17</v>
      </c>
      <c r="M14" s="11" t="s">
        <v>18</v>
      </c>
      <c r="N14" s="9" t="s">
        <v>19</v>
      </c>
      <c r="O14" s="9" t="s">
        <v>20</v>
      </c>
      <c r="P14" s="9" t="s">
        <v>21</v>
      </c>
      <c r="Q14" s="9" t="s">
        <v>22</v>
      </c>
      <c r="R14" s="11" t="s">
        <v>23</v>
      </c>
      <c r="S14" s="11" t="s">
        <v>24</v>
      </c>
      <c r="T14" s="9" t="s">
        <v>25</v>
      </c>
      <c r="U14" s="9" t="s">
        <v>26</v>
      </c>
      <c r="V14" s="9" t="s">
        <v>27</v>
      </c>
      <c r="W14" s="9" t="s">
        <v>28</v>
      </c>
      <c r="X14" s="11" t="s">
        <v>29</v>
      </c>
      <c r="Y14" s="11" t="s">
        <v>30</v>
      </c>
      <c r="Z14" s="12" t="s">
        <v>31</v>
      </c>
      <c r="AA14" s="12" t="s">
        <v>32</v>
      </c>
      <c r="AB14" s="12" t="s">
        <v>33</v>
      </c>
      <c r="AC14" s="12" t="s">
        <v>34</v>
      </c>
      <c r="AD14" s="13" t="s">
        <v>35</v>
      </c>
      <c r="AE14" s="13" t="s">
        <v>36</v>
      </c>
      <c r="AF14" s="12" t="s">
        <v>37</v>
      </c>
      <c r="AG14" s="12" t="s">
        <v>38</v>
      </c>
      <c r="AH14" s="12" t="s">
        <v>39</v>
      </c>
      <c r="AI14" s="12" t="s">
        <v>40</v>
      </c>
      <c r="AJ14" s="13" t="s">
        <v>41</v>
      </c>
      <c r="AK14" s="13" t="s">
        <v>42</v>
      </c>
    </row>
    <row r="15" spans="2:37" x14ac:dyDescent="0.3">
      <c r="B15" s="35" t="s">
        <v>43</v>
      </c>
      <c r="C15" s="36" t="s">
        <v>49</v>
      </c>
      <c r="D15" s="37" t="s">
        <v>45</v>
      </c>
      <c r="E15" s="36"/>
      <c r="F15" s="36"/>
      <c r="G15" s="36"/>
      <c r="H15" s="36"/>
      <c r="I15" s="36"/>
      <c r="J15" s="36"/>
      <c r="K15" s="36"/>
      <c r="L15" s="36"/>
      <c r="M15" s="36"/>
      <c r="N15" s="36"/>
      <c r="O15" s="36"/>
      <c r="P15" s="36"/>
      <c r="Q15" s="36"/>
      <c r="R15" s="36"/>
      <c r="S15" s="36"/>
      <c r="T15" s="36"/>
      <c r="U15" s="36"/>
      <c r="V15" s="36"/>
      <c r="W15" s="36"/>
      <c r="X15" s="36"/>
      <c r="Y15" s="41"/>
      <c r="Z15" s="41"/>
      <c r="AA15" s="41"/>
      <c r="AB15" s="41"/>
      <c r="AC15" s="41"/>
      <c r="AD15" s="41"/>
      <c r="AE15" s="41"/>
      <c r="AF15" s="41"/>
      <c r="AG15" s="41"/>
      <c r="AH15" s="41"/>
      <c r="AI15" s="41"/>
      <c r="AJ15" s="41"/>
      <c r="AK15" s="41"/>
    </row>
    <row r="16" spans="2:37" x14ac:dyDescent="0.3">
      <c r="B16" s="35" t="s">
        <v>43</v>
      </c>
      <c r="C16" s="36" t="s">
        <v>49</v>
      </c>
      <c r="D16" s="37" t="s">
        <v>52</v>
      </c>
      <c r="E16" s="36"/>
      <c r="F16" s="36"/>
      <c r="G16" s="36"/>
      <c r="H16" s="36"/>
      <c r="I16" s="36"/>
      <c r="J16" s="36"/>
      <c r="K16" s="36"/>
      <c r="L16" s="36"/>
      <c r="M16" s="36"/>
      <c r="N16" s="36"/>
      <c r="O16" s="36"/>
      <c r="P16" s="36"/>
      <c r="Q16" s="36"/>
      <c r="R16" s="36"/>
      <c r="S16" s="36"/>
      <c r="T16" s="36"/>
      <c r="U16" s="36"/>
      <c r="V16" s="36"/>
      <c r="W16" s="36"/>
      <c r="X16" s="36"/>
      <c r="Y16" s="41"/>
      <c r="Z16" s="41"/>
      <c r="AA16" s="41"/>
      <c r="AB16" s="41"/>
      <c r="AC16" s="41"/>
      <c r="AD16" s="41"/>
      <c r="AE16" s="41"/>
      <c r="AF16" s="41"/>
      <c r="AG16" s="41"/>
      <c r="AH16" s="41"/>
      <c r="AI16" s="41"/>
      <c r="AJ16" s="41"/>
      <c r="AK16" s="41"/>
    </row>
    <row r="17" spans="2:37" x14ac:dyDescent="0.3">
      <c r="B17" s="43" t="s">
        <v>43</v>
      </c>
      <c r="C17" s="44" t="s">
        <v>53</v>
      </c>
      <c r="D17" s="15" t="s">
        <v>54</v>
      </c>
      <c r="E17" s="16"/>
      <c r="F17" s="16"/>
      <c r="G17" s="16"/>
      <c r="H17" s="16"/>
      <c r="I17" s="16"/>
      <c r="J17" s="16"/>
      <c r="K17" s="16"/>
      <c r="L17" s="16"/>
      <c r="M17" s="16"/>
      <c r="N17" s="16"/>
      <c r="O17" s="16"/>
      <c r="P17" s="16"/>
      <c r="Q17" s="16"/>
      <c r="R17" s="16"/>
      <c r="S17" s="16"/>
      <c r="T17" s="16"/>
      <c r="U17" s="16"/>
      <c r="V17" s="16"/>
      <c r="W17" s="16"/>
      <c r="X17" s="16"/>
      <c r="Y17" s="45"/>
      <c r="Z17" s="45"/>
      <c r="AA17" s="45"/>
      <c r="AB17" s="45"/>
      <c r="AC17" s="45"/>
      <c r="AD17" s="45"/>
      <c r="AE17" s="45"/>
      <c r="AF17" s="45"/>
      <c r="AG17" s="45"/>
      <c r="AH17" s="45"/>
      <c r="AI17" s="45"/>
      <c r="AJ17" s="45"/>
      <c r="AK17" s="45"/>
    </row>
    <row r="18" spans="2:37" x14ac:dyDescent="0.3">
      <c r="B18" s="35" t="s">
        <v>43</v>
      </c>
      <c r="C18" s="47" t="s">
        <v>50</v>
      </c>
      <c r="D18" s="37" t="s">
        <v>45</v>
      </c>
      <c r="E18" s="36"/>
      <c r="F18" s="36"/>
      <c r="G18" s="36"/>
      <c r="H18" s="36"/>
      <c r="I18" s="36"/>
      <c r="J18" s="36"/>
      <c r="K18" s="36"/>
      <c r="L18" s="36"/>
      <c r="M18" s="36"/>
      <c r="N18" s="36"/>
      <c r="O18" s="36"/>
      <c r="P18" s="36"/>
      <c r="Q18" s="36"/>
      <c r="R18" s="36"/>
      <c r="S18" s="36"/>
      <c r="T18" s="36"/>
      <c r="U18" s="36"/>
      <c r="V18" s="36"/>
      <c r="W18" s="36"/>
      <c r="X18" s="36"/>
      <c r="Y18" s="41"/>
      <c r="Z18" s="41"/>
      <c r="AA18" s="41"/>
      <c r="AB18" s="41"/>
      <c r="AC18" s="41"/>
      <c r="AD18" s="41"/>
      <c r="AE18" s="41"/>
      <c r="AF18" s="41"/>
      <c r="AG18" s="41"/>
      <c r="AH18" s="41"/>
      <c r="AI18" s="41"/>
      <c r="AJ18" s="41"/>
      <c r="AK18" s="41"/>
    </row>
    <row r="19" spans="2:37" x14ac:dyDescent="0.3">
      <c r="B19" s="35" t="s">
        <v>43</v>
      </c>
      <c r="C19" s="47" t="s">
        <v>50</v>
      </c>
      <c r="D19" s="37" t="s">
        <v>52</v>
      </c>
      <c r="E19" s="36"/>
      <c r="F19" s="36"/>
      <c r="G19" s="36"/>
      <c r="H19" s="36"/>
      <c r="I19" s="36"/>
      <c r="J19" s="36"/>
      <c r="K19" s="36"/>
      <c r="L19" s="36"/>
      <c r="M19" s="36"/>
      <c r="N19" s="36"/>
      <c r="O19" s="36"/>
      <c r="P19" s="36"/>
      <c r="Q19" s="36"/>
      <c r="R19" s="36"/>
      <c r="S19" s="36"/>
      <c r="T19" s="36"/>
      <c r="U19" s="36"/>
      <c r="V19" s="36"/>
      <c r="W19" s="36"/>
      <c r="X19" s="36"/>
      <c r="Y19" s="41"/>
      <c r="Z19" s="41"/>
      <c r="AA19" s="41"/>
      <c r="AB19" s="41"/>
      <c r="AC19" s="41"/>
      <c r="AD19" s="41"/>
      <c r="AE19" s="41"/>
      <c r="AF19" s="41"/>
      <c r="AG19" s="41"/>
      <c r="AH19" s="41"/>
      <c r="AI19" s="41"/>
      <c r="AJ19" s="41"/>
      <c r="AK19" s="41"/>
    </row>
    <row r="20" spans="2:37" x14ac:dyDescent="0.3">
      <c r="B20" s="43" t="s">
        <v>43</v>
      </c>
      <c r="C20" s="23" t="s">
        <v>55</v>
      </c>
      <c r="D20" s="15" t="s">
        <v>54</v>
      </c>
      <c r="E20" s="16"/>
      <c r="F20" s="16"/>
      <c r="G20" s="16"/>
      <c r="H20" s="16"/>
      <c r="I20" s="16"/>
      <c r="J20" s="16"/>
      <c r="K20" s="16"/>
      <c r="L20" s="16"/>
      <c r="M20" s="16"/>
      <c r="N20" s="16"/>
      <c r="O20" s="16"/>
      <c r="P20" s="16"/>
      <c r="Q20" s="16"/>
      <c r="R20" s="16"/>
      <c r="S20" s="16"/>
      <c r="T20" s="16"/>
      <c r="U20" s="16"/>
      <c r="V20" s="16"/>
      <c r="W20" s="16"/>
      <c r="X20" s="16"/>
      <c r="Y20" s="45"/>
      <c r="Z20" s="45"/>
      <c r="AA20" s="45"/>
      <c r="AB20" s="45"/>
      <c r="AC20" s="45"/>
      <c r="AD20" s="45"/>
      <c r="AE20" s="45"/>
      <c r="AF20" s="45"/>
      <c r="AG20" s="45"/>
      <c r="AH20" s="45"/>
      <c r="AI20" s="45"/>
      <c r="AJ20" s="45"/>
      <c r="AK20" s="45"/>
    </row>
    <row r="21" spans="2:37" x14ac:dyDescent="0.3">
      <c r="B21" s="43" t="s">
        <v>43</v>
      </c>
      <c r="C21" s="15" t="s">
        <v>44</v>
      </c>
      <c r="D21" s="44" t="s">
        <v>45</v>
      </c>
      <c r="E21" s="16"/>
      <c r="F21" s="16"/>
      <c r="G21" s="16"/>
      <c r="H21" s="16"/>
      <c r="I21" s="16"/>
      <c r="J21" s="16"/>
      <c r="K21" s="16"/>
      <c r="L21" s="16"/>
      <c r="M21" s="16"/>
      <c r="N21" s="16"/>
      <c r="O21" s="16"/>
      <c r="P21" s="16"/>
      <c r="Q21" s="16"/>
      <c r="R21" s="16"/>
      <c r="S21" s="16"/>
      <c r="T21" s="16"/>
      <c r="U21" s="16"/>
      <c r="V21" s="16"/>
      <c r="W21" s="16"/>
      <c r="X21" s="16"/>
      <c r="Y21" s="45"/>
      <c r="Z21" s="45"/>
      <c r="AA21" s="45"/>
      <c r="AB21" s="45"/>
      <c r="AC21" s="45"/>
      <c r="AD21" s="45"/>
      <c r="AE21" s="45"/>
      <c r="AF21" s="45"/>
      <c r="AG21" s="45"/>
      <c r="AH21" s="45"/>
      <c r="AI21" s="45"/>
      <c r="AJ21" s="45"/>
      <c r="AK21" s="45"/>
    </row>
    <row r="22" spans="2:37" x14ac:dyDescent="0.3">
      <c r="B22" s="43" t="s">
        <v>43</v>
      </c>
      <c r="C22" s="15" t="s">
        <v>44</v>
      </c>
      <c r="D22" s="44" t="s">
        <v>52</v>
      </c>
      <c r="E22" s="16"/>
      <c r="F22" s="16"/>
      <c r="G22" s="16"/>
      <c r="H22" s="16"/>
      <c r="I22" s="16"/>
      <c r="J22" s="16"/>
      <c r="K22" s="16"/>
      <c r="L22" s="16"/>
      <c r="M22" s="16"/>
      <c r="N22" s="16"/>
      <c r="O22" s="16"/>
      <c r="P22" s="16"/>
      <c r="Q22" s="16"/>
      <c r="R22" s="16"/>
      <c r="S22" s="16"/>
      <c r="T22" s="16"/>
      <c r="U22" s="16"/>
      <c r="V22" s="16"/>
      <c r="W22" s="16"/>
      <c r="X22" s="16"/>
      <c r="Y22" s="45"/>
      <c r="Z22" s="45"/>
      <c r="AA22" s="45"/>
      <c r="AB22" s="45"/>
      <c r="AC22" s="45"/>
      <c r="AD22" s="45"/>
      <c r="AE22" s="45"/>
      <c r="AF22" s="45"/>
      <c r="AG22" s="45"/>
      <c r="AH22" s="45"/>
      <c r="AI22" s="45"/>
      <c r="AJ22" s="45"/>
      <c r="AK22" s="45"/>
    </row>
    <row r="23" spans="2:37" x14ac:dyDescent="0.3">
      <c r="B23" s="48" t="s">
        <v>56</v>
      </c>
      <c r="C23" s="49" t="s">
        <v>44</v>
      </c>
      <c r="D23" s="50" t="s">
        <v>54</v>
      </c>
      <c r="E23" s="80"/>
      <c r="F23" s="80"/>
      <c r="G23" s="80"/>
      <c r="H23" s="80"/>
      <c r="I23" s="80"/>
      <c r="J23" s="80"/>
      <c r="K23" s="80"/>
      <c r="L23" s="80"/>
      <c r="M23" s="80"/>
      <c r="N23" s="80"/>
      <c r="O23" s="80"/>
      <c r="P23" s="80"/>
      <c r="Q23" s="80"/>
      <c r="R23" s="80"/>
      <c r="S23" s="80"/>
      <c r="T23" s="80"/>
      <c r="U23" s="80"/>
      <c r="V23" s="80"/>
      <c r="W23" s="80"/>
      <c r="X23" s="80"/>
      <c r="Y23" s="54"/>
      <c r="Z23" s="54"/>
      <c r="AA23" s="54"/>
      <c r="AB23" s="54"/>
      <c r="AC23" s="54"/>
      <c r="AD23" s="54"/>
      <c r="AE23" s="54"/>
      <c r="AF23" s="54"/>
      <c r="AG23" s="54"/>
      <c r="AH23" s="54"/>
      <c r="AI23" s="54"/>
      <c r="AJ23" s="54"/>
      <c r="AK23" s="54"/>
    </row>
    <row r="24" spans="2:37" x14ac:dyDescent="0.3">
      <c r="B24" s="35" t="s">
        <v>46</v>
      </c>
      <c r="C24" s="36" t="s">
        <v>49</v>
      </c>
      <c r="D24" s="37" t="s">
        <v>45</v>
      </c>
      <c r="E24" s="36"/>
      <c r="F24" s="36"/>
      <c r="G24" s="36"/>
      <c r="H24" s="36"/>
      <c r="I24" s="36"/>
      <c r="J24" s="36"/>
      <c r="K24" s="36"/>
      <c r="L24" s="36"/>
      <c r="M24" s="36"/>
      <c r="N24" s="36"/>
      <c r="O24" s="36"/>
      <c r="P24" s="36"/>
      <c r="Q24" s="36"/>
      <c r="R24" s="36"/>
      <c r="S24" s="36"/>
      <c r="T24" s="36"/>
      <c r="U24" s="36"/>
      <c r="V24" s="36"/>
      <c r="W24" s="36"/>
      <c r="X24" s="36"/>
      <c r="Y24" s="41"/>
      <c r="Z24" s="41"/>
      <c r="AA24" s="41"/>
      <c r="AB24" s="41"/>
      <c r="AC24" s="41"/>
      <c r="AD24" s="41"/>
      <c r="AE24" s="41"/>
      <c r="AF24" s="41"/>
      <c r="AG24" s="41"/>
      <c r="AH24" s="41"/>
      <c r="AI24" s="41"/>
      <c r="AJ24" s="41"/>
      <c r="AK24" s="41"/>
    </row>
    <row r="25" spans="2:37" x14ac:dyDescent="0.3">
      <c r="B25" s="35" t="s">
        <v>46</v>
      </c>
      <c r="C25" s="36" t="s">
        <v>49</v>
      </c>
      <c r="D25" s="37" t="s">
        <v>52</v>
      </c>
      <c r="E25" s="36"/>
      <c r="F25" s="36"/>
      <c r="G25" s="36"/>
      <c r="H25" s="36"/>
      <c r="I25" s="36"/>
      <c r="J25" s="36"/>
      <c r="K25" s="36"/>
      <c r="L25" s="36"/>
      <c r="M25" s="36"/>
      <c r="N25" s="36"/>
      <c r="O25" s="36"/>
      <c r="P25" s="36"/>
      <c r="Q25" s="36"/>
      <c r="R25" s="36"/>
      <c r="S25" s="36"/>
      <c r="T25" s="36"/>
      <c r="U25" s="36"/>
      <c r="V25" s="36"/>
      <c r="W25" s="36"/>
      <c r="X25" s="36"/>
      <c r="Y25" s="41"/>
      <c r="Z25" s="41"/>
      <c r="AA25" s="41"/>
      <c r="AB25" s="41"/>
      <c r="AC25" s="41"/>
      <c r="AD25" s="41"/>
      <c r="AE25" s="41"/>
      <c r="AF25" s="41"/>
      <c r="AG25" s="41"/>
      <c r="AH25" s="41"/>
      <c r="AI25" s="41"/>
      <c r="AJ25" s="41"/>
      <c r="AK25" s="41"/>
    </row>
    <row r="26" spans="2:37" x14ac:dyDescent="0.3">
      <c r="B26" s="43" t="s">
        <v>46</v>
      </c>
      <c r="C26" s="44" t="s">
        <v>53</v>
      </c>
      <c r="D26" s="15" t="s">
        <v>54</v>
      </c>
      <c r="E26" s="16"/>
      <c r="F26" s="16"/>
      <c r="G26" s="16"/>
      <c r="H26" s="16"/>
      <c r="I26" s="16"/>
      <c r="J26" s="16"/>
      <c r="K26" s="16"/>
      <c r="L26" s="16"/>
      <c r="M26" s="16"/>
      <c r="N26" s="16"/>
      <c r="O26" s="16"/>
      <c r="P26" s="16"/>
      <c r="Q26" s="16"/>
      <c r="R26" s="16"/>
      <c r="S26" s="16"/>
      <c r="T26" s="16"/>
      <c r="U26" s="16"/>
      <c r="V26" s="16"/>
      <c r="W26" s="16"/>
      <c r="X26" s="16"/>
      <c r="Y26" s="45"/>
      <c r="Z26" s="45"/>
      <c r="AA26" s="45"/>
      <c r="AB26" s="45"/>
      <c r="AC26" s="45"/>
      <c r="AD26" s="45"/>
      <c r="AE26" s="45"/>
      <c r="AF26" s="45"/>
      <c r="AG26" s="45"/>
      <c r="AH26" s="45"/>
      <c r="AI26" s="45"/>
      <c r="AJ26" s="45"/>
      <c r="AK26" s="45"/>
    </row>
    <row r="27" spans="2:37" x14ac:dyDescent="0.3">
      <c r="B27" s="35" t="s">
        <v>46</v>
      </c>
      <c r="C27" s="47" t="s">
        <v>50</v>
      </c>
      <c r="D27" s="37" t="s">
        <v>45</v>
      </c>
      <c r="E27" s="36"/>
      <c r="F27" s="36"/>
      <c r="G27" s="36"/>
      <c r="H27" s="36"/>
      <c r="I27" s="36"/>
      <c r="J27" s="36"/>
      <c r="K27" s="36"/>
      <c r="L27" s="36"/>
      <c r="M27" s="36"/>
      <c r="N27" s="36"/>
      <c r="O27" s="36"/>
      <c r="P27" s="36"/>
      <c r="Q27" s="36"/>
      <c r="R27" s="36"/>
      <c r="S27" s="36"/>
      <c r="T27" s="36"/>
      <c r="U27" s="36"/>
      <c r="V27" s="36"/>
      <c r="W27" s="36"/>
      <c r="X27" s="36"/>
      <c r="Y27" s="41"/>
      <c r="Z27" s="41"/>
      <c r="AA27" s="41"/>
      <c r="AB27" s="41"/>
      <c r="AC27" s="41"/>
      <c r="AD27" s="41"/>
      <c r="AE27" s="41"/>
      <c r="AF27" s="41"/>
      <c r="AG27" s="41"/>
      <c r="AH27" s="41"/>
      <c r="AI27" s="41"/>
      <c r="AJ27" s="41"/>
      <c r="AK27" s="41"/>
    </row>
    <row r="28" spans="2:37" x14ac:dyDescent="0.3">
      <c r="B28" s="35" t="s">
        <v>46</v>
      </c>
      <c r="C28" s="47" t="s">
        <v>50</v>
      </c>
      <c r="D28" s="37" t="s">
        <v>52</v>
      </c>
      <c r="E28" s="36"/>
      <c r="F28" s="36"/>
      <c r="G28" s="36"/>
      <c r="H28" s="36"/>
      <c r="I28" s="36"/>
      <c r="J28" s="36"/>
      <c r="K28" s="36"/>
      <c r="L28" s="36"/>
      <c r="M28" s="36"/>
      <c r="N28" s="36"/>
      <c r="O28" s="36"/>
      <c r="P28" s="36"/>
      <c r="Q28" s="36"/>
      <c r="R28" s="36"/>
      <c r="S28" s="36"/>
      <c r="T28" s="36"/>
      <c r="U28" s="36"/>
      <c r="V28" s="36"/>
      <c r="W28" s="36"/>
      <c r="X28" s="36"/>
      <c r="Y28" s="41"/>
      <c r="Z28" s="41"/>
      <c r="AA28" s="41"/>
      <c r="AB28" s="41"/>
      <c r="AC28" s="41"/>
      <c r="AD28" s="41"/>
      <c r="AE28" s="41"/>
      <c r="AF28" s="41"/>
      <c r="AG28" s="41"/>
      <c r="AH28" s="41"/>
      <c r="AI28" s="41"/>
      <c r="AJ28" s="41"/>
      <c r="AK28" s="41"/>
    </row>
    <row r="29" spans="2:37" x14ac:dyDescent="0.3">
      <c r="B29" s="43" t="s">
        <v>46</v>
      </c>
      <c r="C29" s="23" t="s">
        <v>55</v>
      </c>
      <c r="D29" s="15" t="s">
        <v>54</v>
      </c>
      <c r="E29" s="16"/>
      <c r="F29" s="16"/>
      <c r="G29" s="16"/>
      <c r="H29" s="16"/>
      <c r="I29" s="16"/>
      <c r="J29" s="16"/>
      <c r="K29" s="16"/>
      <c r="L29" s="16"/>
      <c r="M29" s="16"/>
      <c r="N29" s="16"/>
      <c r="O29" s="16"/>
      <c r="P29" s="16"/>
      <c r="Q29" s="16"/>
      <c r="R29" s="16"/>
      <c r="S29" s="16"/>
      <c r="T29" s="16"/>
      <c r="U29" s="16"/>
      <c r="V29" s="16"/>
      <c r="W29" s="16"/>
      <c r="X29" s="16"/>
      <c r="Y29" s="45"/>
      <c r="Z29" s="45"/>
      <c r="AA29" s="45"/>
      <c r="AB29" s="45"/>
      <c r="AC29" s="45"/>
      <c r="AD29" s="45"/>
      <c r="AE29" s="45"/>
      <c r="AF29" s="45"/>
      <c r="AG29" s="45"/>
      <c r="AH29" s="45"/>
      <c r="AI29" s="45"/>
      <c r="AJ29" s="45"/>
      <c r="AK29" s="45"/>
    </row>
    <row r="30" spans="2:37" x14ac:dyDescent="0.3">
      <c r="B30" s="43" t="s">
        <v>46</v>
      </c>
      <c r="C30" s="15" t="s">
        <v>44</v>
      </c>
      <c r="D30" s="44" t="s">
        <v>45</v>
      </c>
      <c r="E30" s="16"/>
      <c r="F30" s="16"/>
      <c r="G30" s="16"/>
      <c r="H30" s="16"/>
      <c r="I30" s="16"/>
      <c r="J30" s="16"/>
      <c r="K30" s="16"/>
      <c r="L30" s="16"/>
      <c r="M30" s="16"/>
      <c r="N30" s="16"/>
      <c r="O30" s="16"/>
      <c r="P30" s="16"/>
      <c r="Q30" s="16"/>
      <c r="R30" s="16"/>
      <c r="S30" s="16"/>
      <c r="T30" s="16"/>
      <c r="U30" s="16"/>
      <c r="V30" s="16"/>
      <c r="W30" s="16"/>
      <c r="X30" s="16"/>
      <c r="Y30" s="45"/>
      <c r="Z30" s="45"/>
      <c r="AA30" s="45"/>
      <c r="AB30" s="45"/>
      <c r="AC30" s="45"/>
      <c r="AD30" s="45"/>
      <c r="AE30" s="45"/>
      <c r="AF30" s="45"/>
      <c r="AG30" s="45"/>
      <c r="AH30" s="45"/>
      <c r="AI30" s="45"/>
      <c r="AJ30" s="45"/>
      <c r="AK30" s="45"/>
    </row>
    <row r="31" spans="2:37" x14ac:dyDescent="0.3">
      <c r="B31" s="43" t="s">
        <v>46</v>
      </c>
      <c r="C31" s="15" t="s">
        <v>44</v>
      </c>
      <c r="D31" s="44" t="s">
        <v>52</v>
      </c>
      <c r="E31" s="16"/>
      <c r="F31" s="16"/>
      <c r="G31" s="16"/>
      <c r="H31" s="16"/>
      <c r="I31" s="16"/>
      <c r="J31" s="16"/>
      <c r="K31" s="16"/>
      <c r="L31" s="16"/>
      <c r="M31" s="16"/>
      <c r="N31" s="16"/>
      <c r="O31" s="16"/>
      <c r="P31" s="16"/>
      <c r="Q31" s="16"/>
      <c r="R31" s="16"/>
      <c r="S31" s="16"/>
      <c r="T31" s="16"/>
      <c r="U31" s="16"/>
      <c r="V31" s="16"/>
      <c r="W31" s="16"/>
      <c r="X31" s="16"/>
      <c r="Y31" s="45"/>
      <c r="Z31" s="45"/>
      <c r="AA31" s="45"/>
      <c r="AB31" s="45"/>
      <c r="AC31" s="45"/>
      <c r="AD31" s="45"/>
      <c r="AE31" s="45"/>
      <c r="AF31" s="45"/>
      <c r="AG31" s="45"/>
      <c r="AH31" s="45"/>
      <c r="AI31" s="45"/>
      <c r="AJ31" s="45"/>
      <c r="AK31" s="45"/>
    </row>
    <row r="32" spans="2:37" x14ac:dyDescent="0.3">
      <c r="B32" s="48" t="s">
        <v>57</v>
      </c>
      <c r="C32" s="56" t="s">
        <v>44</v>
      </c>
      <c r="D32" s="50" t="s">
        <v>54</v>
      </c>
      <c r="E32" s="80"/>
      <c r="F32" s="80"/>
      <c r="G32" s="80"/>
      <c r="H32" s="80"/>
      <c r="I32" s="80"/>
      <c r="J32" s="80"/>
      <c r="K32" s="80"/>
      <c r="L32" s="80"/>
      <c r="M32" s="80"/>
      <c r="N32" s="80"/>
      <c r="O32" s="80"/>
      <c r="P32" s="80"/>
      <c r="Q32" s="80"/>
      <c r="R32" s="80"/>
      <c r="S32" s="80"/>
      <c r="T32" s="80"/>
      <c r="U32" s="80"/>
      <c r="V32" s="80"/>
      <c r="W32" s="80"/>
      <c r="X32" s="80"/>
      <c r="Y32" s="54"/>
      <c r="Z32" s="54"/>
      <c r="AA32" s="54"/>
      <c r="AB32" s="54"/>
      <c r="AC32" s="54"/>
      <c r="AD32" s="54"/>
      <c r="AE32" s="54"/>
      <c r="AF32" s="54"/>
      <c r="AG32" s="54"/>
      <c r="AH32" s="54"/>
      <c r="AI32" s="54"/>
      <c r="AJ32" s="54"/>
      <c r="AK32" s="54"/>
    </row>
    <row r="33" spans="2:37" x14ac:dyDescent="0.3">
      <c r="B33" s="35" t="s">
        <v>47</v>
      </c>
      <c r="C33" s="36" t="s">
        <v>49</v>
      </c>
      <c r="D33" s="37" t="s">
        <v>45</v>
      </c>
      <c r="E33" s="36"/>
      <c r="F33" s="36"/>
      <c r="G33" s="36"/>
      <c r="H33" s="36"/>
      <c r="I33" s="36"/>
      <c r="J33" s="36"/>
      <c r="K33" s="36"/>
      <c r="L33" s="36"/>
      <c r="M33" s="36"/>
      <c r="N33" s="36"/>
      <c r="O33" s="36"/>
      <c r="P33" s="36"/>
      <c r="Q33" s="36"/>
      <c r="R33" s="36"/>
      <c r="S33" s="36"/>
      <c r="T33" s="36"/>
      <c r="U33" s="36"/>
      <c r="V33" s="36"/>
      <c r="W33" s="36"/>
      <c r="X33" s="36"/>
      <c r="Y33" s="41"/>
      <c r="Z33" s="41"/>
      <c r="AA33" s="41"/>
      <c r="AB33" s="41"/>
      <c r="AC33" s="41"/>
      <c r="AD33" s="41"/>
      <c r="AE33" s="41"/>
      <c r="AF33" s="41"/>
      <c r="AG33" s="41"/>
      <c r="AH33" s="41"/>
      <c r="AI33" s="41"/>
      <c r="AJ33" s="41"/>
      <c r="AK33" s="41"/>
    </row>
    <row r="34" spans="2:37" x14ac:dyDescent="0.3">
      <c r="B34" s="35" t="s">
        <v>47</v>
      </c>
      <c r="C34" s="36" t="s">
        <v>49</v>
      </c>
      <c r="D34" s="37" t="s">
        <v>52</v>
      </c>
      <c r="E34" s="36"/>
      <c r="F34" s="36"/>
      <c r="G34" s="36"/>
      <c r="H34" s="36"/>
      <c r="I34" s="36"/>
      <c r="J34" s="36"/>
      <c r="K34" s="36"/>
      <c r="L34" s="36"/>
      <c r="M34" s="36"/>
      <c r="N34" s="36"/>
      <c r="O34" s="36"/>
      <c r="P34" s="36"/>
      <c r="Q34" s="36"/>
      <c r="R34" s="36"/>
      <c r="S34" s="36"/>
      <c r="T34" s="36"/>
      <c r="U34" s="36"/>
      <c r="V34" s="36"/>
      <c r="W34" s="36"/>
      <c r="X34" s="36"/>
      <c r="Y34" s="41"/>
      <c r="Z34" s="41"/>
      <c r="AA34" s="41"/>
      <c r="AB34" s="41"/>
      <c r="AC34" s="41"/>
      <c r="AD34" s="41"/>
      <c r="AE34" s="41"/>
      <c r="AF34" s="41"/>
      <c r="AG34" s="41"/>
      <c r="AH34" s="41"/>
      <c r="AI34" s="41"/>
      <c r="AJ34" s="41"/>
      <c r="AK34" s="41"/>
    </row>
    <row r="35" spans="2:37" x14ac:dyDescent="0.3">
      <c r="B35" s="43" t="s">
        <v>47</v>
      </c>
      <c r="C35" s="44" t="s">
        <v>53</v>
      </c>
      <c r="D35" s="15" t="s">
        <v>54</v>
      </c>
      <c r="E35" s="16"/>
      <c r="F35" s="16"/>
      <c r="G35" s="16"/>
      <c r="H35" s="16"/>
      <c r="I35" s="16"/>
      <c r="J35" s="16"/>
      <c r="K35" s="16"/>
      <c r="L35" s="16"/>
      <c r="M35" s="16"/>
      <c r="N35" s="16"/>
      <c r="O35" s="16"/>
      <c r="P35" s="16"/>
      <c r="Q35" s="16"/>
      <c r="R35" s="16"/>
      <c r="S35" s="16"/>
      <c r="T35" s="16"/>
      <c r="U35" s="16"/>
      <c r="V35" s="16"/>
      <c r="W35" s="16"/>
      <c r="X35" s="16"/>
      <c r="Y35" s="45"/>
      <c r="Z35" s="45"/>
      <c r="AA35" s="45"/>
      <c r="AB35" s="45"/>
      <c r="AC35" s="45"/>
      <c r="AD35" s="45"/>
      <c r="AE35" s="45"/>
      <c r="AF35" s="45"/>
      <c r="AG35" s="45"/>
      <c r="AH35" s="45"/>
      <c r="AI35" s="45"/>
      <c r="AJ35" s="45"/>
      <c r="AK35" s="45"/>
    </row>
    <row r="36" spans="2:37" x14ac:dyDescent="0.3">
      <c r="B36" s="35" t="s">
        <v>47</v>
      </c>
      <c r="C36" s="47" t="s">
        <v>50</v>
      </c>
      <c r="D36" s="37" t="s">
        <v>45</v>
      </c>
      <c r="E36" s="36"/>
      <c r="F36" s="36"/>
      <c r="G36" s="36"/>
      <c r="H36" s="36"/>
      <c r="I36" s="36"/>
      <c r="J36" s="36"/>
      <c r="K36" s="36"/>
      <c r="L36" s="36"/>
      <c r="M36" s="36"/>
      <c r="N36" s="36"/>
      <c r="O36" s="36"/>
      <c r="P36" s="36"/>
      <c r="Q36" s="36"/>
      <c r="R36" s="36"/>
      <c r="S36" s="36"/>
      <c r="T36" s="36"/>
      <c r="U36" s="36"/>
      <c r="V36" s="36"/>
      <c r="W36" s="36"/>
      <c r="X36" s="36"/>
      <c r="Y36" s="41"/>
      <c r="Z36" s="41"/>
      <c r="AA36" s="41"/>
      <c r="AB36" s="41"/>
      <c r="AC36" s="41"/>
      <c r="AD36" s="41"/>
      <c r="AE36" s="41"/>
      <c r="AF36" s="41"/>
      <c r="AG36" s="41"/>
      <c r="AH36" s="41"/>
      <c r="AI36" s="41"/>
      <c r="AJ36" s="41"/>
      <c r="AK36" s="41"/>
    </row>
    <row r="37" spans="2:37" x14ac:dyDescent="0.3">
      <c r="B37" s="35" t="s">
        <v>47</v>
      </c>
      <c r="C37" s="47" t="s">
        <v>50</v>
      </c>
      <c r="D37" s="37" t="s">
        <v>52</v>
      </c>
      <c r="E37" s="36"/>
      <c r="F37" s="36"/>
      <c r="G37" s="36"/>
      <c r="H37" s="36"/>
      <c r="I37" s="36"/>
      <c r="J37" s="36"/>
      <c r="K37" s="36"/>
      <c r="L37" s="36"/>
      <c r="M37" s="36"/>
      <c r="N37" s="36"/>
      <c r="O37" s="36"/>
      <c r="P37" s="36"/>
      <c r="Q37" s="36"/>
      <c r="R37" s="36"/>
      <c r="S37" s="36"/>
      <c r="T37" s="36"/>
      <c r="U37" s="36"/>
      <c r="V37" s="36"/>
      <c r="W37" s="36"/>
      <c r="X37" s="36"/>
      <c r="Y37" s="41"/>
      <c r="Z37" s="41"/>
      <c r="AA37" s="41"/>
      <c r="AB37" s="41"/>
      <c r="AC37" s="41"/>
      <c r="AD37" s="41"/>
      <c r="AE37" s="41"/>
      <c r="AF37" s="41"/>
      <c r="AG37" s="41"/>
      <c r="AH37" s="41"/>
      <c r="AI37" s="41"/>
      <c r="AJ37" s="41"/>
      <c r="AK37" s="41"/>
    </row>
    <row r="38" spans="2:37" x14ac:dyDescent="0.3">
      <c r="B38" s="43" t="s">
        <v>47</v>
      </c>
      <c r="C38" s="23" t="s">
        <v>55</v>
      </c>
      <c r="D38" s="15" t="s">
        <v>54</v>
      </c>
      <c r="E38" s="16"/>
      <c r="F38" s="16"/>
      <c r="G38" s="16"/>
      <c r="H38" s="16"/>
      <c r="I38" s="16"/>
      <c r="J38" s="16"/>
      <c r="K38" s="16"/>
      <c r="L38" s="16"/>
      <c r="M38" s="16"/>
      <c r="N38" s="16"/>
      <c r="O38" s="16"/>
      <c r="P38" s="16"/>
      <c r="Q38" s="16"/>
      <c r="R38" s="16"/>
      <c r="S38" s="16"/>
      <c r="T38" s="16"/>
      <c r="U38" s="16"/>
      <c r="V38" s="16"/>
      <c r="W38" s="16"/>
      <c r="X38" s="16"/>
      <c r="Y38" s="45"/>
      <c r="Z38" s="45"/>
      <c r="AA38" s="45"/>
      <c r="AB38" s="45"/>
      <c r="AC38" s="45"/>
      <c r="AD38" s="45"/>
      <c r="AE38" s="45"/>
      <c r="AF38" s="45"/>
      <c r="AG38" s="45"/>
      <c r="AH38" s="45"/>
      <c r="AI38" s="45"/>
      <c r="AJ38" s="45"/>
      <c r="AK38" s="45"/>
    </row>
    <row r="39" spans="2:37" x14ac:dyDescent="0.3">
      <c r="B39" s="43" t="s">
        <v>47</v>
      </c>
      <c r="C39" s="15" t="s">
        <v>44</v>
      </c>
      <c r="D39" s="44" t="s">
        <v>45</v>
      </c>
      <c r="E39" s="16"/>
      <c r="F39" s="16"/>
      <c r="G39" s="16"/>
      <c r="H39" s="16"/>
      <c r="I39" s="16"/>
      <c r="J39" s="16"/>
      <c r="K39" s="16"/>
      <c r="L39" s="16"/>
      <c r="M39" s="16"/>
      <c r="N39" s="16"/>
      <c r="O39" s="16"/>
      <c r="P39" s="16"/>
      <c r="Q39" s="16"/>
      <c r="R39" s="16"/>
      <c r="S39" s="16"/>
      <c r="T39" s="16"/>
      <c r="U39" s="16"/>
      <c r="V39" s="16"/>
      <c r="W39" s="16"/>
      <c r="X39" s="16"/>
      <c r="Y39" s="45"/>
      <c r="Z39" s="45"/>
      <c r="AA39" s="45"/>
      <c r="AB39" s="45"/>
      <c r="AC39" s="45"/>
      <c r="AD39" s="45"/>
      <c r="AE39" s="45"/>
      <c r="AF39" s="45"/>
      <c r="AG39" s="45"/>
      <c r="AH39" s="45"/>
      <c r="AI39" s="45"/>
      <c r="AJ39" s="45"/>
      <c r="AK39" s="45"/>
    </row>
    <row r="40" spans="2:37" x14ac:dyDescent="0.3">
      <c r="B40" s="43" t="s">
        <v>47</v>
      </c>
      <c r="C40" s="15" t="s">
        <v>44</v>
      </c>
      <c r="D40" s="44" t="s">
        <v>52</v>
      </c>
      <c r="E40" s="16"/>
      <c r="F40" s="16"/>
      <c r="G40" s="16"/>
      <c r="H40" s="16"/>
      <c r="I40" s="16"/>
      <c r="J40" s="16"/>
      <c r="K40" s="16"/>
      <c r="L40" s="16"/>
      <c r="M40" s="16"/>
      <c r="N40" s="16"/>
      <c r="O40" s="16"/>
      <c r="P40" s="16"/>
      <c r="Q40" s="16"/>
      <c r="R40" s="16"/>
      <c r="S40" s="16"/>
      <c r="T40" s="16"/>
      <c r="U40" s="16"/>
      <c r="V40" s="16"/>
      <c r="W40" s="16"/>
      <c r="X40" s="16"/>
      <c r="Y40" s="45"/>
      <c r="Z40" s="45"/>
      <c r="AA40" s="45"/>
      <c r="AB40" s="45"/>
      <c r="AC40" s="45"/>
      <c r="AD40" s="45"/>
      <c r="AE40" s="45"/>
      <c r="AF40" s="45"/>
      <c r="AG40" s="45"/>
      <c r="AH40" s="45"/>
      <c r="AI40" s="45"/>
      <c r="AJ40" s="45"/>
      <c r="AK40" s="45"/>
    </row>
    <row r="41" spans="2:37" x14ac:dyDescent="0.3">
      <c r="B41" s="48" t="s">
        <v>58</v>
      </c>
      <c r="C41" s="49" t="s">
        <v>44</v>
      </c>
      <c r="D41" s="50" t="s">
        <v>54</v>
      </c>
      <c r="E41" s="80"/>
      <c r="F41" s="80"/>
      <c r="G41" s="80"/>
      <c r="H41" s="80"/>
      <c r="I41" s="80"/>
      <c r="J41" s="80"/>
      <c r="K41" s="80"/>
      <c r="L41" s="80"/>
      <c r="M41" s="80"/>
      <c r="N41" s="80"/>
      <c r="O41" s="80"/>
      <c r="P41" s="80"/>
      <c r="Q41" s="80"/>
      <c r="R41" s="80"/>
      <c r="S41" s="80"/>
      <c r="T41" s="80"/>
      <c r="U41" s="80"/>
      <c r="V41" s="80"/>
      <c r="W41" s="80"/>
      <c r="X41" s="80"/>
      <c r="Y41" s="54"/>
      <c r="Z41" s="54"/>
      <c r="AA41" s="54"/>
      <c r="AB41" s="54"/>
      <c r="AC41" s="54"/>
      <c r="AD41" s="54"/>
      <c r="AE41" s="54"/>
      <c r="AF41" s="54"/>
      <c r="AG41" s="54"/>
      <c r="AH41" s="54"/>
      <c r="AI41" s="54"/>
      <c r="AJ41" s="54"/>
      <c r="AK41" s="54"/>
    </row>
    <row r="42" spans="2:37" x14ac:dyDescent="0.3">
      <c r="B42" s="22" t="s">
        <v>48</v>
      </c>
      <c r="C42" s="57" t="s">
        <v>49</v>
      </c>
      <c r="D42" s="44" t="s">
        <v>45</v>
      </c>
      <c r="E42" s="16"/>
      <c r="F42" s="16"/>
      <c r="G42" s="16"/>
      <c r="H42" s="16"/>
      <c r="I42" s="16"/>
      <c r="J42" s="16"/>
      <c r="K42" s="16"/>
      <c r="L42" s="16"/>
      <c r="M42" s="16"/>
      <c r="N42" s="16"/>
      <c r="O42" s="16"/>
      <c r="P42" s="16"/>
      <c r="Q42" s="16"/>
      <c r="R42" s="16"/>
      <c r="S42" s="16"/>
      <c r="T42" s="16"/>
      <c r="U42" s="16"/>
      <c r="V42" s="16"/>
      <c r="W42" s="16"/>
      <c r="X42" s="16"/>
      <c r="Y42" s="45"/>
      <c r="Z42" s="45"/>
      <c r="AA42" s="45"/>
      <c r="AB42" s="45"/>
      <c r="AC42" s="45"/>
      <c r="AD42" s="45"/>
      <c r="AE42" s="45"/>
      <c r="AF42" s="45"/>
      <c r="AG42" s="45"/>
      <c r="AH42" s="45"/>
      <c r="AI42" s="45"/>
      <c r="AJ42" s="45"/>
      <c r="AK42" s="45"/>
    </row>
    <row r="43" spans="2:37" x14ac:dyDescent="0.3">
      <c r="B43" s="22" t="s">
        <v>48</v>
      </c>
      <c r="C43" s="57" t="s">
        <v>49</v>
      </c>
      <c r="D43" s="44" t="s">
        <v>52</v>
      </c>
      <c r="E43" s="16"/>
      <c r="F43" s="16"/>
      <c r="G43" s="16"/>
      <c r="H43" s="16"/>
      <c r="I43" s="16"/>
      <c r="J43" s="16"/>
      <c r="K43" s="16"/>
      <c r="L43" s="16"/>
      <c r="M43" s="16"/>
      <c r="N43" s="16"/>
      <c r="O43" s="16"/>
      <c r="P43" s="16"/>
      <c r="Q43" s="16"/>
      <c r="R43" s="16"/>
      <c r="S43" s="16"/>
      <c r="T43" s="16"/>
      <c r="U43" s="16"/>
      <c r="V43" s="16"/>
      <c r="W43" s="16"/>
      <c r="X43" s="16"/>
      <c r="Y43" s="45"/>
      <c r="Z43" s="45"/>
      <c r="AA43" s="45"/>
      <c r="AB43" s="45"/>
      <c r="AC43" s="45"/>
      <c r="AD43" s="45"/>
      <c r="AE43" s="45"/>
      <c r="AF43" s="45"/>
      <c r="AG43" s="45"/>
      <c r="AH43" s="45"/>
      <c r="AI43" s="45"/>
      <c r="AJ43" s="45"/>
      <c r="AK43" s="45"/>
    </row>
    <row r="44" spans="2:37" x14ac:dyDescent="0.3">
      <c r="B44" s="22" t="s">
        <v>48</v>
      </c>
      <c r="C44" s="57" t="s">
        <v>50</v>
      </c>
      <c r="D44" s="44" t="s">
        <v>45</v>
      </c>
      <c r="E44" s="16"/>
      <c r="F44" s="16"/>
      <c r="G44" s="16"/>
      <c r="H44" s="16"/>
      <c r="I44" s="16"/>
      <c r="J44" s="16"/>
      <c r="K44" s="16"/>
      <c r="L44" s="16"/>
      <c r="M44" s="16"/>
      <c r="N44" s="16"/>
      <c r="O44" s="16"/>
      <c r="P44" s="16"/>
      <c r="Q44" s="16"/>
      <c r="R44" s="16"/>
      <c r="S44" s="16"/>
      <c r="T44" s="16"/>
      <c r="U44" s="16"/>
      <c r="V44" s="16"/>
      <c r="W44" s="16"/>
      <c r="X44" s="16"/>
      <c r="Y44" s="45"/>
      <c r="Z44" s="45"/>
      <c r="AA44" s="45"/>
      <c r="AB44" s="45"/>
      <c r="AC44" s="45"/>
      <c r="AD44" s="45"/>
      <c r="AE44" s="45"/>
      <c r="AF44" s="45"/>
      <c r="AG44" s="45"/>
      <c r="AH44" s="45"/>
      <c r="AI44" s="45"/>
      <c r="AJ44" s="45"/>
      <c r="AK44" s="45"/>
    </row>
    <row r="45" spans="2:37" x14ac:dyDescent="0.3">
      <c r="B45" s="22" t="s">
        <v>48</v>
      </c>
      <c r="C45" s="57" t="s">
        <v>50</v>
      </c>
      <c r="D45" s="44" t="s">
        <v>52</v>
      </c>
      <c r="E45" s="16"/>
      <c r="F45" s="16"/>
      <c r="G45" s="16"/>
      <c r="H45" s="16"/>
      <c r="I45" s="16"/>
      <c r="J45" s="16"/>
      <c r="K45" s="16"/>
      <c r="L45" s="16"/>
      <c r="M45" s="16"/>
      <c r="N45" s="16"/>
      <c r="O45" s="16"/>
      <c r="P45" s="16"/>
      <c r="Q45" s="16"/>
      <c r="R45" s="16"/>
      <c r="S45" s="16"/>
      <c r="T45" s="16"/>
      <c r="U45" s="16"/>
      <c r="V45" s="16"/>
      <c r="W45" s="16"/>
      <c r="X45" s="16"/>
      <c r="Y45" s="45"/>
      <c r="Z45" s="45"/>
      <c r="AA45" s="45"/>
      <c r="AB45" s="45"/>
      <c r="AC45" s="45"/>
      <c r="AD45" s="45"/>
      <c r="AE45" s="45"/>
      <c r="AF45" s="45"/>
      <c r="AG45" s="45"/>
      <c r="AH45" s="45"/>
      <c r="AI45" s="45"/>
      <c r="AJ45" s="45"/>
      <c r="AK45" s="45"/>
    </row>
    <row r="46" spans="2:37" x14ac:dyDescent="0.3">
      <c r="B46" s="58" t="s">
        <v>48</v>
      </c>
      <c r="C46" s="59" t="s">
        <v>53</v>
      </c>
      <c r="D46" s="50" t="s">
        <v>54</v>
      </c>
      <c r="E46" s="80"/>
      <c r="F46" s="80"/>
      <c r="G46" s="80"/>
      <c r="H46" s="80"/>
      <c r="I46" s="80"/>
      <c r="J46" s="80"/>
      <c r="K46" s="80"/>
      <c r="L46" s="80"/>
      <c r="M46" s="80"/>
      <c r="N46" s="80"/>
      <c r="O46" s="80"/>
      <c r="P46" s="80"/>
      <c r="Q46" s="80"/>
      <c r="R46" s="80"/>
      <c r="S46" s="80"/>
      <c r="T46" s="80"/>
      <c r="U46" s="80"/>
      <c r="V46" s="80"/>
      <c r="W46" s="80"/>
      <c r="X46" s="80"/>
      <c r="Y46" s="54"/>
      <c r="Z46" s="54"/>
      <c r="AA46" s="54"/>
      <c r="AB46" s="54"/>
      <c r="AC46" s="54"/>
      <c r="AD46" s="54"/>
      <c r="AE46" s="54"/>
      <c r="AF46" s="54"/>
      <c r="AG46" s="54"/>
      <c r="AH46" s="54"/>
      <c r="AI46" s="54"/>
      <c r="AJ46" s="54"/>
      <c r="AK46" s="54"/>
    </row>
    <row r="47" spans="2:37" x14ac:dyDescent="0.3">
      <c r="B47" s="58" t="s">
        <v>48</v>
      </c>
      <c r="C47" s="59" t="s">
        <v>55</v>
      </c>
      <c r="D47" s="50" t="s">
        <v>54</v>
      </c>
      <c r="E47" s="80"/>
      <c r="F47" s="80"/>
      <c r="G47" s="80"/>
      <c r="H47" s="80"/>
      <c r="I47" s="80"/>
      <c r="J47" s="80"/>
      <c r="K47" s="80"/>
      <c r="L47" s="80"/>
      <c r="M47" s="80"/>
      <c r="N47" s="80"/>
      <c r="O47" s="80"/>
      <c r="P47" s="80"/>
      <c r="Q47" s="80"/>
      <c r="R47" s="80"/>
      <c r="S47" s="80"/>
      <c r="T47" s="80"/>
      <c r="U47" s="80"/>
      <c r="V47" s="80"/>
      <c r="W47" s="80"/>
      <c r="X47" s="80"/>
      <c r="Y47" s="54"/>
      <c r="Z47" s="54"/>
      <c r="AA47" s="54"/>
      <c r="AB47" s="54"/>
      <c r="AC47" s="54"/>
      <c r="AD47" s="54"/>
      <c r="AE47" s="54"/>
      <c r="AF47" s="54"/>
      <c r="AG47" s="54"/>
      <c r="AH47" s="54"/>
      <c r="AI47" s="54"/>
      <c r="AJ47" s="54"/>
      <c r="AK47" s="54"/>
    </row>
    <row r="48" spans="2:37" x14ac:dyDescent="0.3">
      <c r="B48" s="58" t="s">
        <v>48</v>
      </c>
      <c r="C48" s="49" t="s">
        <v>44</v>
      </c>
      <c r="D48" s="60" t="s">
        <v>45</v>
      </c>
      <c r="E48" s="80"/>
      <c r="F48" s="80"/>
      <c r="G48" s="80"/>
      <c r="H48" s="80"/>
      <c r="I48" s="80"/>
      <c r="J48" s="80"/>
      <c r="K48" s="80"/>
      <c r="L48" s="80"/>
      <c r="M48" s="80"/>
      <c r="N48" s="80"/>
      <c r="O48" s="80"/>
      <c r="P48" s="80"/>
      <c r="Q48" s="80"/>
      <c r="R48" s="80"/>
      <c r="S48" s="80"/>
      <c r="T48" s="80"/>
      <c r="U48" s="80"/>
      <c r="V48" s="80"/>
      <c r="W48" s="80"/>
      <c r="X48" s="80"/>
      <c r="Y48" s="54"/>
      <c r="Z48" s="54"/>
      <c r="AA48" s="54"/>
      <c r="AB48" s="54"/>
      <c r="AC48" s="54"/>
      <c r="AD48" s="54"/>
      <c r="AE48" s="54"/>
      <c r="AF48" s="54"/>
      <c r="AG48" s="54"/>
      <c r="AH48" s="54"/>
      <c r="AI48" s="54"/>
      <c r="AJ48" s="54"/>
      <c r="AK48" s="54"/>
    </row>
    <row r="49" spans="2:37" x14ac:dyDescent="0.3">
      <c r="B49" s="24" t="s">
        <v>48</v>
      </c>
      <c r="C49" s="25" t="s">
        <v>44</v>
      </c>
      <c r="D49" s="26" t="s">
        <v>52</v>
      </c>
      <c r="E49" s="29"/>
      <c r="F49" s="29"/>
      <c r="G49" s="29"/>
      <c r="H49" s="29"/>
      <c r="I49" s="29"/>
      <c r="J49" s="29"/>
      <c r="K49" s="29"/>
      <c r="L49" s="29"/>
      <c r="M49" s="29"/>
      <c r="N49" s="29"/>
      <c r="O49" s="29"/>
      <c r="P49" s="29"/>
      <c r="Q49" s="29"/>
      <c r="R49" s="29"/>
      <c r="S49" s="29"/>
      <c r="T49" s="29"/>
      <c r="U49" s="29"/>
      <c r="V49" s="29"/>
      <c r="W49" s="29"/>
      <c r="X49" s="29"/>
      <c r="Y49" s="61"/>
      <c r="Z49" s="61"/>
      <c r="AA49" s="61"/>
      <c r="AB49" s="61"/>
      <c r="AC49" s="61"/>
      <c r="AD49" s="61"/>
      <c r="AE49" s="61"/>
      <c r="AF49" s="61"/>
      <c r="AG49" s="61"/>
      <c r="AH49" s="61"/>
      <c r="AI49" s="61"/>
      <c r="AJ49" s="61"/>
      <c r="AK49" s="61"/>
    </row>
    <row r="50" spans="2:37" x14ac:dyDescent="0.3">
      <c r="B50" s="62" t="s">
        <v>48</v>
      </c>
      <c r="C50" s="62" t="s">
        <v>44</v>
      </c>
      <c r="D50" s="63" t="s">
        <v>54</v>
      </c>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row>
    <row r="52" spans="2:37" x14ac:dyDescent="0.3">
      <c r="B52" s="67" t="s">
        <v>59</v>
      </c>
      <c r="C52" s="68"/>
      <c r="D52" s="69"/>
      <c r="E52" s="70"/>
      <c r="F52" s="70"/>
    </row>
    <row r="53" spans="2:37" x14ac:dyDescent="0.3">
      <c r="B53" s="71"/>
      <c r="C53" s="68" t="s">
        <v>60</v>
      </c>
      <c r="D53" s="72" t="s">
        <v>61</v>
      </c>
    </row>
    <row r="54" spans="2:37" x14ac:dyDescent="0.3">
      <c r="B54" s="73"/>
      <c r="C54" s="68" t="s">
        <v>62</v>
      </c>
      <c r="D54" s="72" t="s">
        <v>63</v>
      </c>
    </row>
    <row r="55" spans="2:37" x14ac:dyDescent="0.3">
      <c r="B55" s="74"/>
      <c r="C55" s="68" t="s">
        <v>64</v>
      </c>
      <c r="D55" s="72" t="s">
        <v>65</v>
      </c>
    </row>
    <row r="56" spans="2:37" x14ac:dyDescent="0.3">
      <c r="B56" s="75"/>
      <c r="C56" s="68" t="s">
        <v>66</v>
      </c>
      <c r="D56" s="72" t="s">
        <v>67</v>
      </c>
    </row>
    <row r="57" spans="2:37" x14ac:dyDescent="0.3">
      <c r="D57" s="76"/>
      <c r="E57" s="70"/>
      <c r="F57" s="70"/>
    </row>
    <row r="58" spans="2:37" x14ac:dyDescent="0.3">
      <c r="B58" s="68" t="s">
        <v>68</v>
      </c>
      <c r="C58" s="68" t="s">
        <v>69</v>
      </c>
    </row>
    <row r="59" spans="2:37" x14ac:dyDescent="0.3">
      <c r="B59" s="68" t="s">
        <v>70</v>
      </c>
      <c r="C59" s="68" t="s">
        <v>71</v>
      </c>
      <c r="D59" s="76"/>
      <c r="E59" s="70"/>
      <c r="F59" s="70"/>
    </row>
    <row r="60" spans="2:37" x14ac:dyDescent="0.3">
      <c r="B60" s="68" t="s">
        <v>72</v>
      </c>
      <c r="C60" s="68" t="s">
        <v>73</v>
      </c>
      <c r="D60" s="76"/>
      <c r="E60" s="70"/>
      <c r="F60" s="70"/>
    </row>
    <row r="61" spans="2:37" x14ac:dyDescent="0.3">
      <c r="B61" s="68" t="s">
        <v>74</v>
      </c>
      <c r="C61" s="68" t="s">
        <v>75</v>
      </c>
      <c r="E61" s="77"/>
      <c r="F61" s="77"/>
    </row>
    <row r="62" spans="2:37" x14ac:dyDescent="0.3">
      <c r="B62" s="68" t="s">
        <v>76</v>
      </c>
      <c r="C62" s="68" t="s">
        <v>77</v>
      </c>
    </row>
  </sheetData>
  <pageMargins left="0.7" right="0.7" top="0.75" bottom="0.75" header="0.3" footer="0.3"/>
  <tableParts count="2">
    <tablePart r:id="rId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16D1B-749D-487F-BBBA-768BE09F1A9C}">
  <dimension ref="B1:K35"/>
  <sheetViews>
    <sheetView showGridLines="0" zoomScale="70" zoomScaleNormal="70" workbookViewId="0">
      <selection activeCell="B21" sqref="B21"/>
    </sheetView>
  </sheetViews>
  <sheetFormatPr defaultColWidth="8.88671875" defaultRowHeight="15.6" x14ac:dyDescent="0.3"/>
  <cols>
    <col min="1" max="1" width="5.6640625" style="2" customWidth="1"/>
    <col min="2" max="2" width="23" style="2" customWidth="1"/>
    <col min="3" max="3" width="21.5546875" style="2" customWidth="1"/>
    <col min="4" max="4" width="14.6640625" style="2" customWidth="1"/>
    <col min="5" max="5" width="19.33203125" style="2" customWidth="1"/>
    <col min="6" max="6" width="14.6640625" style="2" customWidth="1"/>
    <col min="7" max="7" width="13" style="2" customWidth="1"/>
    <col min="8" max="8" width="15.77734375" style="2" customWidth="1"/>
    <col min="9" max="9" width="9.77734375" style="2" bestFit="1" customWidth="1"/>
    <col min="10" max="11" width="24.109375" style="2" bestFit="1" customWidth="1"/>
    <col min="12" max="16384" width="8.88671875" style="2"/>
  </cols>
  <sheetData>
    <row r="1" spans="2:11" ht="20.399999999999999" x14ac:dyDescent="0.35">
      <c r="B1" s="1" t="s">
        <v>78</v>
      </c>
    </row>
    <row r="2" spans="2:11" ht="18" x14ac:dyDescent="0.3">
      <c r="B2" s="3" t="s">
        <v>1</v>
      </c>
    </row>
    <row r="3" spans="2:11" x14ac:dyDescent="0.3">
      <c r="B3" s="12" t="s">
        <v>7</v>
      </c>
      <c r="C3" s="7" t="s">
        <v>8</v>
      </c>
      <c r="D3" s="8" t="s">
        <v>9</v>
      </c>
      <c r="E3" s="12" t="s">
        <v>10</v>
      </c>
      <c r="F3" s="12" t="s">
        <v>37</v>
      </c>
      <c r="G3" s="12" t="s">
        <v>79</v>
      </c>
      <c r="H3" s="12" t="s">
        <v>39</v>
      </c>
      <c r="I3" s="12" t="s">
        <v>74</v>
      </c>
      <c r="J3" s="78" t="s">
        <v>80</v>
      </c>
      <c r="K3" s="79" t="s">
        <v>81</v>
      </c>
    </row>
    <row r="4" spans="2:11" x14ac:dyDescent="0.3">
      <c r="B4" s="60" t="s">
        <v>56</v>
      </c>
      <c r="C4" s="50" t="s">
        <v>44</v>
      </c>
      <c r="D4" s="80" t="s">
        <v>82</v>
      </c>
      <c r="E4" s="158">
        <v>5</v>
      </c>
      <c r="F4" s="158">
        <v>83</v>
      </c>
      <c r="G4" s="158">
        <v>55</v>
      </c>
      <c r="H4" s="159">
        <v>0.66265060240963858</v>
      </c>
      <c r="I4" s="160">
        <v>5.2212602620321298E-2</v>
      </c>
      <c r="J4" s="160">
        <f t="shared" ref="J4:J9" si="0">H4-(1.96*SQRT(((H4)*(1-(H4)))/F4))</f>
        <v>0.56093225558223725</v>
      </c>
      <c r="K4" s="161">
        <f>H4+(1.96*SQRT(((H4)*(1-(H4)))/F4))</f>
        <v>0.76436894923703991</v>
      </c>
    </row>
    <row r="5" spans="2:11" x14ac:dyDescent="0.3">
      <c r="B5" s="60" t="s">
        <v>57</v>
      </c>
      <c r="C5" s="50" t="s">
        <v>44</v>
      </c>
      <c r="D5" s="80" t="s">
        <v>82</v>
      </c>
      <c r="E5" s="158">
        <v>5</v>
      </c>
      <c r="F5" s="158">
        <v>53</v>
      </c>
      <c r="G5" s="158">
        <v>21</v>
      </c>
      <c r="H5" s="159">
        <v>0.39622641509433965</v>
      </c>
      <c r="I5" s="160">
        <v>6.7827700699842813E-2</v>
      </c>
      <c r="J5" s="160">
        <f t="shared" si="0"/>
        <v>0.26454426668743336</v>
      </c>
      <c r="K5" s="161">
        <f t="shared" ref="K5:K9" si="1">H5+(1.96*SQRT(((H5)*(1-(H5)))/F5))</f>
        <v>0.52790856350124593</v>
      </c>
    </row>
    <row r="6" spans="2:11" x14ac:dyDescent="0.3">
      <c r="B6" s="60" t="s">
        <v>58</v>
      </c>
      <c r="C6" s="50" t="s">
        <v>44</v>
      </c>
      <c r="D6" s="80" t="s">
        <v>82</v>
      </c>
      <c r="E6" s="158">
        <v>21</v>
      </c>
      <c r="F6" s="158">
        <v>81</v>
      </c>
      <c r="G6" s="158">
        <v>56</v>
      </c>
      <c r="H6" s="159">
        <v>0.69135802469135799</v>
      </c>
      <c r="I6" s="160">
        <v>5.1645680650251574E-2</v>
      </c>
      <c r="J6" s="160">
        <f t="shared" si="0"/>
        <v>0.590759280136119</v>
      </c>
      <c r="K6" s="161">
        <f t="shared" si="1"/>
        <v>0.79195676924659697</v>
      </c>
    </row>
    <row r="7" spans="2:11" x14ac:dyDescent="0.3">
      <c r="B7" s="50" t="s">
        <v>48</v>
      </c>
      <c r="C7" s="48" t="s">
        <v>53</v>
      </c>
      <c r="D7" s="80" t="s">
        <v>82</v>
      </c>
      <c r="E7" s="158">
        <v>21</v>
      </c>
      <c r="F7" s="158">
        <v>129</v>
      </c>
      <c r="G7" s="158">
        <v>77</v>
      </c>
      <c r="H7" s="159">
        <v>0.5968992248062015</v>
      </c>
      <c r="I7" s="160">
        <v>4.3356312637978865E-2</v>
      </c>
      <c r="J7" s="160">
        <f t="shared" si="0"/>
        <v>0.51225086638060668</v>
      </c>
      <c r="K7" s="161">
        <f t="shared" si="1"/>
        <v>0.68154758323179632</v>
      </c>
    </row>
    <row r="8" spans="2:11" x14ac:dyDescent="0.3">
      <c r="B8" s="50" t="s">
        <v>48</v>
      </c>
      <c r="C8" s="48" t="s">
        <v>55</v>
      </c>
      <c r="D8" s="80" t="s">
        <v>82</v>
      </c>
      <c r="E8" s="158">
        <v>20</v>
      </c>
      <c r="F8" s="158">
        <v>88</v>
      </c>
      <c r="G8" s="158">
        <v>55</v>
      </c>
      <c r="H8" s="159">
        <v>0.625</v>
      </c>
      <c r="I8" s="160">
        <v>5.1903424908587473E-2</v>
      </c>
      <c r="J8" s="160">
        <f t="shared" si="0"/>
        <v>0.52384895407901566</v>
      </c>
      <c r="K8" s="161">
        <f t="shared" si="1"/>
        <v>0.72615104592098434</v>
      </c>
    </row>
    <row r="9" spans="2:11" x14ac:dyDescent="0.3">
      <c r="B9" s="81" t="s">
        <v>48</v>
      </c>
      <c r="C9" s="82" t="s">
        <v>44</v>
      </c>
      <c r="D9" s="66" t="s">
        <v>82</v>
      </c>
      <c r="E9" s="162">
        <v>31</v>
      </c>
      <c r="F9" s="162">
        <v>217</v>
      </c>
      <c r="G9" s="162">
        <v>132</v>
      </c>
      <c r="H9" s="163">
        <v>0.60829493087557607</v>
      </c>
      <c r="I9" s="164">
        <v>3.3213131045222201E-2</v>
      </c>
      <c r="J9" s="164">
        <f t="shared" si="0"/>
        <v>0.5433473620166771</v>
      </c>
      <c r="K9" s="164">
        <f t="shared" si="1"/>
        <v>0.67324249973447503</v>
      </c>
    </row>
    <row r="10" spans="2:11" ht="20.399999999999999" x14ac:dyDescent="0.35">
      <c r="B10" s="1"/>
    </row>
    <row r="11" spans="2:11" ht="18" x14ac:dyDescent="0.3">
      <c r="B11" s="3" t="s">
        <v>83</v>
      </c>
    </row>
    <row r="12" spans="2:11" x14ac:dyDescent="0.3">
      <c r="B12" s="12" t="s">
        <v>7</v>
      </c>
      <c r="C12" s="7" t="s">
        <v>8</v>
      </c>
      <c r="D12" s="8" t="s">
        <v>9</v>
      </c>
      <c r="E12" s="12" t="s">
        <v>10</v>
      </c>
      <c r="F12" s="12" t="s">
        <v>37</v>
      </c>
      <c r="G12" s="12" t="s">
        <v>79</v>
      </c>
      <c r="H12" s="12" t="s">
        <v>39</v>
      </c>
      <c r="I12" s="12" t="s">
        <v>74</v>
      </c>
      <c r="J12" s="78" t="s">
        <v>80</v>
      </c>
      <c r="K12" s="79" t="s">
        <v>81</v>
      </c>
    </row>
    <row r="13" spans="2:11" x14ac:dyDescent="0.3">
      <c r="B13" s="16" t="s">
        <v>43</v>
      </c>
      <c r="C13" s="44" t="s">
        <v>53</v>
      </c>
      <c r="D13" s="16" t="s">
        <v>82</v>
      </c>
      <c r="E13" s="16"/>
      <c r="F13" s="16"/>
      <c r="G13" s="16"/>
      <c r="H13" s="16"/>
      <c r="I13" s="16"/>
      <c r="J13" s="16"/>
      <c r="K13" s="45"/>
    </row>
    <row r="14" spans="2:11" x14ac:dyDescent="0.3">
      <c r="B14" s="16" t="s">
        <v>43</v>
      </c>
      <c r="C14" s="44" t="s">
        <v>55</v>
      </c>
      <c r="D14" s="16" t="s">
        <v>82</v>
      </c>
      <c r="E14" s="16"/>
      <c r="F14" s="16"/>
      <c r="G14" s="16"/>
      <c r="H14" s="16"/>
      <c r="I14" s="16"/>
      <c r="J14" s="16"/>
      <c r="K14" s="45"/>
    </row>
    <row r="15" spans="2:11" x14ac:dyDescent="0.3">
      <c r="B15" s="60" t="s">
        <v>56</v>
      </c>
      <c r="C15" s="50" t="s">
        <v>44</v>
      </c>
      <c r="D15" s="80" t="s">
        <v>82</v>
      </c>
      <c r="E15" s="16"/>
      <c r="F15" s="16"/>
      <c r="G15" s="16"/>
      <c r="H15" s="16"/>
      <c r="I15" s="16"/>
      <c r="J15" s="16"/>
      <c r="K15" s="45"/>
    </row>
    <row r="16" spans="2:11" x14ac:dyDescent="0.3">
      <c r="B16" s="16" t="s">
        <v>46</v>
      </c>
      <c r="C16" s="44" t="s">
        <v>53</v>
      </c>
      <c r="D16" s="16" t="s">
        <v>82</v>
      </c>
      <c r="E16" s="80"/>
      <c r="F16" s="80"/>
      <c r="G16" s="80"/>
      <c r="H16" s="80"/>
      <c r="I16" s="80"/>
      <c r="J16" s="80"/>
      <c r="K16" s="54"/>
    </row>
    <row r="17" spans="2:11" x14ac:dyDescent="0.3">
      <c r="B17" s="16" t="s">
        <v>46</v>
      </c>
      <c r="C17" s="44" t="s">
        <v>55</v>
      </c>
      <c r="D17" s="16" t="s">
        <v>82</v>
      </c>
      <c r="E17" s="16"/>
      <c r="F17" s="16"/>
      <c r="G17" s="16"/>
      <c r="H17" s="16"/>
      <c r="I17" s="16"/>
      <c r="J17" s="16"/>
      <c r="K17" s="45"/>
    </row>
    <row r="18" spans="2:11" x14ac:dyDescent="0.3">
      <c r="B18" s="60" t="s">
        <v>57</v>
      </c>
      <c r="C18" s="50" t="s">
        <v>44</v>
      </c>
      <c r="D18" s="80" t="s">
        <v>82</v>
      </c>
      <c r="E18" s="16"/>
      <c r="F18" s="16"/>
      <c r="G18" s="16"/>
      <c r="H18" s="16"/>
      <c r="I18" s="16"/>
      <c r="J18" s="16"/>
      <c r="K18" s="45"/>
    </row>
    <row r="19" spans="2:11" x14ac:dyDescent="0.3">
      <c r="B19" s="16" t="s">
        <v>47</v>
      </c>
      <c r="C19" s="44" t="s">
        <v>53</v>
      </c>
      <c r="D19" s="16" t="s">
        <v>82</v>
      </c>
      <c r="E19" s="16"/>
      <c r="F19" s="16"/>
      <c r="G19" s="16"/>
      <c r="H19" s="16"/>
      <c r="I19" s="16"/>
      <c r="J19" s="16"/>
      <c r="K19" s="45"/>
    </row>
    <row r="20" spans="2:11" x14ac:dyDescent="0.3">
      <c r="B20" s="16" t="s">
        <v>47</v>
      </c>
      <c r="C20" s="44" t="s">
        <v>55</v>
      </c>
      <c r="D20" s="16" t="s">
        <v>82</v>
      </c>
      <c r="E20" s="80"/>
      <c r="F20" s="80"/>
      <c r="G20" s="80"/>
      <c r="H20" s="80"/>
      <c r="I20" s="80"/>
      <c r="J20" s="80"/>
      <c r="K20" s="54"/>
    </row>
    <row r="21" spans="2:11" x14ac:dyDescent="0.3">
      <c r="B21" s="60" t="s">
        <v>58</v>
      </c>
      <c r="C21" s="50" t="s">
        <v>44</v>
      </c>
      <c r="D21" s="80" t="s">
        <v>82</v>
      </c>
      <c r="E21" s="80"/>
      <c r="F21" s="80"/>
      <c r="G21" s="80"/>
      <c r="H21" s="80"/>
      <c r="I21" s="80"/>
      <c r="J21" s="80"/>
      <c r="K21" s="54"/>
    </row>
    <row r="22" spans="2:11" x14ac:dyDescent="0.3">
      <c r="B22" s="50" t="s">
        <v>48</v>
      </c>
      <c r="C22" s="60" t="s">
        <v>53</v>
      </c>
      <c r="D22" s="80" t="s">
        <v>82</v>
      </c>
      <c r="E22" s="80"/>
      <c r="F22" s="80"/>
      <c r="G22" s="80"/>
      <c r="H22" s="80"/>
      <c r="I22" s="80"/>
      <c r="J22" s="80"/>
      <c r="K22" s="54"/>
    </row>
    <row r="23" spans="2:11" x14ac:dyDescent="0.3">
      <c r="B23" s="50" t="s">
        <v>48</v>
      </c>
      <c r="C23" s="60" t="s">
        <v>55</v>
      </c>
      <c r="D23" s="80" t="s">
        <v>82</v>
      </c>
      <c r="E23" s="80"/>
      <c r="F23" s="80"/>
      <c r="G23" s="80"/>
      <c r="H23" s="80"/>
      <c r="I23" s="80"/>
      <c r="J23" s="80"/>
      <c r="K23" s="54"/>
    </row>
    <row r="24" spans="2:11" x14ac:dyDescent="0.3">
      <c r="B24" s="63" t="s">
        <v>48</v>
      </c>
      <c r="C24" s="82" t="s">
        <v>44</v>
      </c>
      <c r="D24" s="66" t="s">
        <v>82</v>
      </c>
      <c r="E24" s="66"/>
      <c r="F24" s="66"/>
      <c r="G24" s="66"/>
      <c r="H24" s="66"/>
      <c r="I24" s="66"/>
      <c r="J24" s="66"/>
      <c r="K24" s="83"/>
    </row>
    <row r="26" spans="2:11" x14ac:dyDescent="0.3">
      <c r="B26" s="67" t="s">
        <v>59</v>
      </c>
      <c r="C26" s="68"/>
      <c r="D26" s="69"/>
    </row>
    <row r="27" spans="2:11" x14ac:dyDescent="0.3">
      <c r="B27" s="71"/>
      <c r="C27" s="68" t="s">
        <v>60</v>
      </c>
      <c r="D27" s="72" t="s">
        <v>61</v>
      </c>
    </row>
    <row r="28" spans="2:11" x14ac:dyDescent="0.3">
      <c r="B28" s="73"/>
      <c r="C28" s="68" t="s">
        <v>62</v>
      </c>
      <c r="D28" s="72" t="s">
        <v>63</v>
      </c>
    </row>
    <row r="29" spans="2:11" x14ac:dyDescent="0.3">
      <c r="B29" s="74"/>
      <c r="C29" s="68" t="s">
        <v>64</v>
      </c>
      <c r="D29" s="72" t="s">
        <v>65</v>
      </c>
    </row>
    <row r="30" spans="2:11" x14ac:dyDescent="0.3">
      <c r="B30" s="68"/>
      <c r="D30" s="72"/>
    </row>
    <row r="31" spans="2:11" x14ac:dyDescent="0.3">
      <c r="B31" s="68" t="s">
        <v>68</v>
      </c>
      <c r="C31" s="72" t="s">
        <v>84</v>
      </c>
      <c r="D31" s="68"/>
    </row>
    <row r="32" spans="2:11" x14ac:dyDescent="0.3">
      <c r="B32" s="68" t="s">
        <v>70</v>
      </c>
      <c r="C32" s="68" t="s">
        <v>85</v>
      </c>
    </row>
    <row r="33" spans="2:5" x14ac:dyDescent="0.3">
      <c r="B33" s="68" t="s">
        <v>72</v>
      </c>
      <c r="C33" s="68" t="s">
        <v>73</v>
      </c>
    </row>
    <row r="34" spans="2:5" x14ac:dyDescent="0.3">
      <c r="B34" s="68" t="s">
        <v>74</v>
      </c>
      <c r="C34" s="68" t="s">
        <v>75</v>
      </c>
      <c r="E34" s="77"/>
    </row>
    <row r="35" spans="2:5" x14ac:dyDescent="0.3">
      <c r="B35" s="68" t="s">
        <v>76</v>
      </c>
      <c r="C35" s="68" t="s">
        <v>77</v>
      </c>
    </row>
  </sheetData>
  <pageMargins left="0.7" right="0.7" top="0.75" bottom="0.75" header="0.3" footer="0.3"/>
  <tableParts count="2">
    <tablePart r:id="rId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B12D1-9CEB-4178-8C0E-E831BB643640}">
  <sheetPr>
    <tabColor theme="9"/>
  </sheetPr>
  <dimension ref="A1"/>
  <sheetViews>
    <sheetView workbookViewId="0">
      <selection activeCell="K20" sqref="K20"/>
    </sheetView>
  </sheetViews>
  <sheetFormatPr defaultRowHeight="14.4" x14ac:dyDescent="0.3"/>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9FDCD-5486-4A84-B26D-63F86AE18F43}">
  <dimension ref="A2:G185"/>
  <sheetViews>
    <sheetView zoomScale="70" zoomScaleNormal="70" workbookViewId="0">
      <pane xSplit="1" ySplit="3" topLeftCell="B4" activePane="bottomRight" state="frozen"/>
      <selection pane="topRight" activeCell="B1" sqref="B1"/>
      <selection pane="bottomLeft" activeCell="A4" sqref="A4"/>
      <selection pane="bottomRight" activeCell="B4" sqref="B4"/>
    </sheetView>
  </sheetViews>
  <sheetFormatPr defaultColWidth="9.21875" defaultRowHeight="15.6" x14ac:dyDescent="0.3"/>
  <cols>
    <col min="1" max="1" width="80.77734375" style="113" customWidth="1"/>
    <col min="2" max="2" width="45.77734375" style="87" customWidth="1"/>
    <col min="3" max="3" width="11.77734375" style="87" customWidth="1"/>
    <col min="4" max="4" width="45.77734375" style="87" hidden="1" customWidth="1"/>
    <col min="5" max="5" width="11.77734375" style="87" hidden="1" customWidth="1"/>
    <col min="6" max="6" width="45.77734375" style="87" hidden="1" customWidth="1"/>
    <col min="7" max="7" width="11.77734375" style="87" hidden="1" customWidth="1"/>
    <col min="8" max="16384" width="9.21875" style="87"/>
  </cols>
  <sheetData>
    <row r="2" spans="1:7" ht="20.399999999999999" x14ac:dyDescent="0.35">
      <c r="A2" s="84"/>
      <c r="B2" s="85" t="s">
        <v>87</v>
      </c>
      <c r="C2" s="86"/>
      <c r="D2" s="85" t="s">
        <v>88</v>
      </c>
      <c r="E2" s="86"/>
      <c r="F2" s="85" t="s">
        <v>89</v>
      </c>
      <c r="G2" s="86"/>
    </row>
    <row r="3" spans="1:7" x14ac:dyDescent="0.3">
      <c r="A3" s="88" t="s">
        <v>95</v>
      </c>
      <c r="B3" s="89"/>
      <c r="C3" s="90" t="s">
        <v>96</v>
      </c>
      <c r="D3" s="89"/>
      <c r="E3" s="90" t="s">
        <v>96</v>
      </c>
      <c r="F3" s="89"/>
      <c r="G3" s="90" t="s">
        <v>96</v>
      </c>
    </row>
    <row r="4" spans="1:7" ht="218.4" x14ac:dyDescent="0.3">
      <c r="A4" s="91" t="s">
        <v>97</v>
      </c>
      <c r="B4" s="93" t="s">
        <v>405</v>
      </c>
      <c r="C4" s="93" t="s">
        <v>404</v>
      </c>
      <c r="D4" s="93"/>
      <c r="E4" s="93"/>
      <c r="F4" s="93"/>
      <c r="G4" s="93"/>
    </row>
    <row r="5" spans="1:7" x14ac:dyDescent="0.3">
      <c r="A5" s="94" t="s">
        <v>102</v>
      </c>
      <c r="B5" s="92" t="s">
        <v>105</v>
      </c>
      <c r="C5" s="92"/>
      <c r="D5" s="92" t="s">
        <v>106</v>
      </c>
      <c r="E5" s="92"/>
      <c r="F5" s="92" t="s">
        <v>106</v>
      </c>
      <c r="G5" s="92"/>
    </row>
    <row r="6" spans="1:7" ht="20.25" customHeight="1" x14ac:dyDescent="0.3">
      <c r="A6" s="94" t="s">
        <v>107</v>
      </c>
      <c r="B6" s="95"/>
      <c r="C6" s="95"/>
      <c r="D6" s="95"/>
      <c r="E6" s="95"/>
      <c r="F6" s="95"/>
      <c r="G6" s="95"/>
    </row>
    <row r="7" spans="1:7" x14ac:dyDescent="0.3">
      <c r="A7" s="98" t="s">
        <v>108</v>
      </c>
      <c r="B7" s="95"/>
      <c r="C7" s="95"/>
      <c r="D7" s="95"/>
      <c r="E7" s="95"/>
      <c r="F7" s="95"/>
      <c r="G7" s="95"/>
    </row>
    <row r="8" spans="1:7" ht="46.8" x14ac:dyDescent="0.3">
      <c r="A8" s="101" t="s">
        <v>47</v>
      </c>
      <c r="B8" s="92" t="s">
        <v>403</v>
      </c>
      <c r="C8" s="92"/>
      <c r="D8" s="92"/>
      <c r="E8" s="92"/>
      <c r="F8" s="92"/>
      <c r="G8" s="92"/>
    </row>
    <row r="9" spans="1:7" ht="31.2" x14ac:dyDescent="0.3">
      <c r="A9" s="101" t="s">
        <v>46</v>
      </c>
      <c r="B9" s="92" t="s">
        <v>402</v>
      </c>
      <c r="C9" s="92"/>
      <c r="D9" s="92"/>
      <c r="E9" s="92"/>
      <c r="F9" s="92"/>
      <c r="G9" s="92"/>
    </row>
    <row r="10" spans="1:7" ht="131.25" customHeight="1" x14ac:dyDescent="0.3">
      <c r="A10" s="101" t="s">
        <v>43</v>
      </c>
      <c r="B10" s="92" t="s">
        <v>401</v>
      </c>
      <c r="C10" s="92"/>
      <c r="D10" s="92"/>
      <c r="E10" s="92"/>
      <c r="F10" s="92"/>
      <c r="G10" s="92"/>
    </row>
    <row r="11" spans="1:7" ht="15.75" customHeight="1" x14ac:dyDescent="0.3">
      <c r="A11" s="98" t="s">
        <v>115</v>
      </c>
      <c r="B11" s="95"/>
      <c r="C11" s="95"/>
      <c r="D11" s="95"/>
      <c r="E11" s="95"/>
      <c r="F11" s="95"/>
      <c r="G11" s="95"/>
    </row>
    <row r="12" spans="1:7" ht="15.75" customHeight="1" x14ac:dyDescent="0.3">
      <c r="A12" s="101" t="s">
        <v>49</v>
      </c>
      <c r="B12" s="92" t="s">
        <v>400</v>
      </c>
      <c r="C12" s="92"/>
      <c r="D12" s="92"/>
      <c r="E12" s="92"/>
      <c r="F12" s="92"/>
      <c r="G12" s="92"/>
    </row>
    <row r="13" spans="1:7" ht="15.75" customHeight="1" x14ac:dyDescent="0.3">
      <c r="A13" s="101" t="s">
        <v>119</v>
      </c>
      <c r="B13" s="92" t="s">
        <v>118</v>
      </c>
      <c r="C13" s="92"/>
      <c r="D13" s="92"/>
      <c r="E13" s="92"/>
      <c r="F13" s="92"/>
      <c r="G13" s="92"/>
    </row>
    <row r="14" spans="1:7" ht="15.75" customHeight="1" x14ac:dyDescent="0.3">
      <c r="A14" s="101" t="s">
        <v>50</v>
      </c>
      <c r="B14" s="92" t="s">
        <v>399</v>
      </c>
      <c r="C14" s="92"/>
      <c r="D14" s="92"/>
      <c r="E14" s="92"/>
      <c r="F14" s="92"/>
      <c r="G14" s="92"/>
    </row>
    <row r="15" spans="1:7" ht="15.75" customHeight="1" x14ac:dyDescent="0.3">
      <c r="A15" s="101" t="s">
        <v>123</v>
      </c>
      <c r="B15" s="92" t="s">
        <v>118</v>
      </c>
      <c r="C15" s="92"/>
      <c r="D15" s="92"/>
      <c r="E15" s="92"/>
      <c r="F15" s="92"/>
      <c r="G15" s="92"/>
    </row>
    <row r="16" spans="1:7" ht="15.75" customHeight="1" x14ac:dyDescent="0.3">
      <c r="A16" s="101" t="s">
        <v>125</v>
      </c>
      <c r="B16" s="92" t="s">
        <v>118</v>
      </c>
      <c r="C16" s="92"/>
      <c r="D16" s="92"/>
      <c r="E16" s="92"/>
      <c r="F16" s="92"/>
      <c r="G16" s="92"/>
    </row>
    <row r="17" spans="1:7" ht="15.75" customHeight="1" x14ac:dyDescent="0.3">
      <c r="A17" s="101" t="s">
        <v>127</v>
      </c>
      <c r="B17" s="92" t="s">
        <v>118</v>
      </c>
      <c r="C17" s="92"/>
      <c r="D17" s="92"/>
      <c r="E17" s="92"/>
      <c r="F17" s="92"/>
      <c r="G17" s="92"/>
    </row>
    <row r="18" spans="1:7" x14ac:dyDescent="0.3">
      <c r="A18" s="102" t="s">
        <v>129</v>
      </c>
      <c r="B18" s="95"/>
      <c r="C18" s="95"/>
      <c r="D18" s="95"/>
      <c r="E18" s="95"/>
      <c r="F18" s="92"/>
      <c r="G18" s="92"/>
    </row>
    <row r="19" spans="1:7" ht="46.8" x14ac:dyDescent="0.3">
      <c r="A19" s="96" t="s">
        <v>131</v>
      </c>
      <c r="B19" s="95"/>
      <c r="C19" s="95"/>
      <c r="D19" s="95"/>
      <c r="E19" s="95"/>
      <c r="F19" s="95"/>
      <c r="G19" s="95"/>
    </row>
    <row r="20" spans="1:7" x14ac:dyDescent="0.3">
      <c r="A20" s="102" t="s">
        <v>43</v>
      </c>
      <c r="B20" s="95"/>
      <c r="C20" s="95"/>
      <c r="D20" s="95"/>
      <c r="E20" s="95"/>
      <c r="F20" s="95"/>
      <c r="G20" s="95"/>
    </row>
    <row r="21" spans="1:7" x14ac:dyDescent="0.3">
      <c r="A21" s="104" t="s">
        <v>133</v>
      </c>
      <c r="B21" s="95"/>
      <c r="C21" s="95"/>
      <c r="D21" s="95"/>
      <c r="E21" s="95"/>
      <c r="F21" s="95"/>
      <c r="G21" s="95"/>
    </row>
    <row r="22" spans="1:7" x14ac:dyDescent="0.3">
      <c r="A22" s="104" t="s">
        <v>134</v>
      </c>
      <c r="B22" s="95"/>
      <c r="C22" s="95"/>
      <c r="D22" s="95"/>
      <c r="E22" s="95"/>
      <c r="F22" s="95"/>
      <c r="G22" s="95"/>
    </row>
    <row r="23" spans="1:7" x14ac:dyDescent="0.3">
      <c r="A23" s="104" t="s">
        <v>135</v>
      </c>
      <c r="B23" s="95"/>
      <c r="C23" s="95"/>
      <c r="D23" s="95"/>
      <c r="E23" s="95"/>
      <c r="F23" s="95"/>
      <c r="G23" s="95"/>
    </row>
    <row r="24" spans="1:7" x14ac:dyDescent="0.3">
      <c r="A24" s="104" t="s">
        <v>136</v>
      </c>
      <c r="B24" s="95"/>
      <c r="C24" s="95"/>
      <c r="D24" s="95"/>
      <c r="E24" s="95"/>
      <c r="F24" s="95"/>
      <c r="G24" s="95"/>
    </row>
    <row r="25" spans="1:7" x14ac:dyDescent="0.3">
      <c r="A25" s="102" t="s">
        <v>46</v>
      </c>
      <c r="B25" s="95"/>
      <c r="C25" s="95"/>
      <c r="D25" s="95"/>
      <c r="E25" s="95"/>
      <c r="F25" s="95"/>
      <c r="G25" s="95"/>
    </row>
    <row r="26" spans="1:7" x14ac:dyDescent="0.3">
      <c r="A26" s="104" t="s">
        <v>133</v>
      </c>
      <c r="B26" s="95"/>
      <c r="C26" s="95"/>
      <c r="D26" s="95"/>
      <c r="E26" s="95"/>
      <c r="F26" s="95"/>
      <c r="G26" s="95"/>
    </row>
    <row r="27" spans="1:7" x14ac:dyDescent="0.3">
      <c r="A27" s="104" t="s">
        <v>134</v>
      </c>
      <c r="B27" s="95"/>
      <c r="C27" s="95"/>
      <c r="D27" s="95"/>
      <c r="E27" s="95"/>
      <c r="F27" s="95"/>
      <c r="G27" s="95"/>
    </row>
    <row r="28" spans="1:7" x14ac:dyDescent="0.3">
      <c r="A28" s="104" t="s">
        <v>135</v>
      </c>
      <c r="B28" s="95"/>
      <c r="C28" s="95"/>
      <c r="D28" s="95"/>
      <c r="E28" s="95"/>
      <c r="F28" s="95"/>
      <c r="G28" s="95"/>
    </row>
    <row r="29" spans="1:7" x14ac:dyDescent="0.3">
      <c r="A29" s="104" t="s">
        <v>136</v>
      </c>
      <c r="B29" s="95"/>
      <c r="C29" s="95"/>
      <c r="D29" s="95"/>
      <c r="E29" s="95"/>
      <c r="F29" s="95"/>
      <c r="G29" s="95"/>
    </row>
    <row r="30" spans="1:7" x14ac:dyDescent="0.3">
      <c r="A30" s="102" t="s">
        <v>47</v>
      </c>
      <c r="B30" s="95"/>
      <c r="C30" s="95"/>
      <c r="D30" s="95"/>
      <c r="E30" s="95"/>
      <c r="F30" s="95"/>
      <c r="G30" s="95"/>
    </row>
    <row r="31" spans="1:7" x14ac:dyDescent="0.3">
      <c r="A31" s="104" t="s">
        <v>133</v>
      </c>
      <c r="B31" s="95"/>
      <c r="C31" s="95"/>
      <c r="D31" s="95"/>
      <c r="E31" s="95"/>
      <c r="F31" s="95"/>
      <c r="G31" s="95"/>
    </row>
    <row r="32" spans="1:7" x14ac:dyDescent="0.3">
      <c r="A32" s="104" t="s">
        <v>134</v>
      </c>
      <c r="B32" s="95"/>
      <c r="C32" s="95"/>
      <c r="D32" s="95"/>
      <c r="E32" s="95"/>
      <c r="F32" s="95"/>
      <c r="G32" s="95"/>
    </row>
    <row r="33" spans="1:7" x14ac:dyDescent="0.3">
      <c r="A33" s="104" t="s">
        <v>135</v>
      </c>
      <c r="B33" s="95"/>
      <c r="C33" s="95"/>
      <c r="D33" s="95"/>
      <c r="E33" s="95"/>
      <c r="F33" s="95"/>
      <c r="G33" s="95"/>
    </row>
    <row r="34" spans="1:7" x14ac:dyDescent="0.3">
      <c r="A34" s="104" t="s">
        <v>136</v>
      </c>
      <c r="B34" s="95"/>
      <c r="C34" s="95"/>
      <c r="D34" s="95"/>
      <c r="E34" s="95"/>
      <c r="F34" s="95"/>
      <c r="G34" s="95"/>
    </row>
    <row r="35" spans="1:7" ht="15.75" customHeight="1" x14ac:dyDescent="0.3">
      <c r="A35" s="102" t="s">
        <v>137</v>
      </c>
      <c r="B35" s="95"/>
      <c r="C35" s="95"/>
      <c r="D35" s="95"/>
      <c r="E35" s="95"/>
      <c r="F35" s="95"/>
      <c r="G35" s="95"/>
    </row>
    <row r="36" spans="1:7" ht="7.5" customHeight="1" x14ac:dyDescent="0.3">
      <c r="A36" s="94"/>
      <c r="B36" s="106"/>
      <c r="C36" s="106"/>
      <c r="D36" s="106"/>
      <c r="E36" s="106"/>
      <c r="F36" s="106"/>
      <c r="G36" s="106"/>
    </row>
    <row r="37" spans="1:7" x14ac:dyDescent="0.3">
      <c r="A37" s="88" t="s">
        <v>138</v>
      </c>
      <c r="B37" s="89"/>
      <c r="C37" s="90" t="s">
        <v>96</v>
      </c>
      <c r="D37" s="89"/>
      <c r="E37" s="90" t="s">
        <v>96</v>
      </c>
      <c r="F37" s="89"/>
      <c r="G37" s="90" t="s">
        <v>96</v>
      </c>
    </row>
    <row r="38" spans="1:7" x14ac:dyDescent="0.3">
      <c r="A38" s="94" t="s">
        <v>139</v>
      </c>
      <c r="B38" s="106" t="s">
        <v>141</v>
      </c>
      <c r="C38" s="106"/>
      <c r="D38" s="106" t="s">
        <v>106</v>
      </c>
      <c r="E38" s="106"/>
      <c r="F38" s="106" t="s">
        <v>106</v>
      </c>
      <c r="G38" s="106"/>
    </row>
    <row r="39" spans="1:7" x14ac:dyDescent="0.3">
      <c r="A39" s="94" t="s">
        <v>144</v>
      </c>
      <c r="B39" s="106" t="s">
        <v>145</v>
      </c>
      <c r="C39" s="106"/>
      <c r="D39" s="106" t="s">
        <v>106</v>
      </c>
      <c r="E39" s="106"/>
      <c r="F39" s="106" t="s">
        <v>106</v>
      </c>
      <c r="G39" s="106"/>
    </row>
    <row r="40" spans="1:7" x14ac:dyDescent="0.3">
      <c r="A40" s="91" t="s">
        <v>146</v>
      </c>
      <c r="B40" s="95"/>
      <c r="C40" s="95"/>
      <c r="D40" s="92"/>
      <c r="E40" s="92"/>
      <c r="F40" s="95"/>
      <c r="G40" s="95"/>
    </row>
    <row r="41" spans="1:7" ht="46.8" x14ac:dyDescent="0.3">
      <c r="A41" s="94" t="s">
        <v>147</v>
      </c>
      <c r="B41" s="92" t="s">
        <v>398</v>
      </c>
      <c r="C41" s="92"/>
      <c r="D41" s="92"/>
      <c r="E41" s="92"/>
      <c r="F41" s="92"/>
      <c r="G41" s="92"/>
    </row>
    <row r="42" spans="1:7" x14ac:dyDescent="0.3">
      <c r="A42" s="94" t="s">
        <v>153</v>
      </c>
      <c r="B42" s="92" t="s">
        <v>397</v>
      </c>
      <c r="C42" s="92"/>
      <c r="D42" s="92"/>
      <c r="E42" s="92"/>
      <c r="F42" s="92"/>
      <c r="G42" s="92"/>
    </row>
    <row r="43" spans="1:7" x14ac:dyDescent="0.3">
      <c r="A43" s="98" t="s">
        <v>157</v>
      </c>
      <c r="B43" s="95"/>
      <c r="C43" s="95"/>
      <c r="D43" s="95"/>
      <c r="E43" s="95"/>
      <c r="F43" s="95"/>
      <c r="G43" s="95"/>
    </row>
    <row r="44" spans="1:7" ht="78" x14ac:dyDescent="0.3">
      <c r="A44" s="101" t="s">
        <v>158</v>
      </c>
      <c r="B44" s="92" t="s">
        <v>396</v>
      </c>
      <c r="C44" s="92"/>
      <c r="D44" s="92"/>
      <c r="E44" s="92"/>
      <c r="F44" s="92"/>
      <c r="G44" s="92"/>
    </row>
    <row r="45" spans="1:7" ht="62.4" x14ac:dyDescent="0.3">
      <c r="A45" s="101" t="s">
        <v>165</v>
      </c>
      <c r="B45" s="92" t="s">
        <v>395</v>
      </c>
      <c r="C45" s="92"/>
      <c r="D45" s="92"/>
      <c r="E45" s="92"/>
      <c r="F45" s="92"/>
      <c r="G45" s="92"/>
    </row>
    <row r="46" spans="1:7" ht="62.4" x14ac:dyDescent="0.3">
      <c r="A46" s="101" t="s">
        <v>169</v>
      </c>
      <c r="B46" s="92" t="s">
        <v>394</v>
      </c>
      <c r="C46" s="92"/>
      <c r="D46" s="97"/>
      <c r="E46" s="92"/>
      <c r="F46" s="92"/>
      <c r="G46" s="92"/>
    </row>
    <row r="47" spans="1:7" x14ac:dyDescent="0.3">
      <c r="A47" s="108" t="s">
        <v>172</v>
      </c>
      <c r="B47" s="95"/>
      <c r="C47" s="95"/>
      <c r="D47" s="95"/>
      <c r="E47" s="95"/>
      <c r="F47" s="95"/>
      <c r="G47" s="95"/>
    </row>
    <row r="48" spans="1:7" x14ac:dyDescent="0.3">
      <c r="A48" s="102" t="s">
        <v>173</v>
      </c>
      <c r="B48" s="97"/>
      <c r="C48" s="97"/>
      <c r="D48" s="97"/>
      <c r="E48" s="97"/>
      <c r="F48" s="97"/>
      <c r="G48" s="97"/>
    </row>
    <row r="49" spans="1:7" ht="15.75" customHeight="1" x14ac:dyDescent="0.3">
      <c r="A49" s="102" t="s">
        <v>174</v>
      </c>
      <c r="B49" s="95"/>
      <c r="C49" s="95"/>
      <c r="D49" s="95"/>
      <c r="E49" s="95"/>
      <c r="F49" s="95"/>
      <c r="G49" s="95"/>
    </row>
    <row r="50" spans="1:7" ht="15.75" customHeight="1" x14ac:dyDescent="0.3">
      <c r="A50" s="104" t="s">
        <v>175</v>
      </c>
      <c r="B50" s="95"/>
      <c r="C50" s="95"/>
      <c r="D50" s="95"/>
      <c r="E50" s="95"/>
      <c r="F50" s="95"/>
      <c r="G50" s="95"/>
    </row>
    <row r="51" spans="1:7" ht="15.75" customHeight="1" x14ac:dyDescent="0.3">
      <c r="A51" s="104" t="s">
        <v>176</v>
      </c>
      <c r="B51" s="95"/>
      <c r="C51" s="95"/>
      <c r="D51" s="95"/>
      <c r="E51" s="95"/>
      <c r="F51" s="95"/>
      <c r="G51" s="95"/>
    </row>
    <row r="52" spans="1:7" ht="31.2" x14ac:dyDescent="0.3">
      <c r="A52" s="96" t="s">
        <v>177</v>
      </c>
      <c r="B52" s="97"/>
      <c r="C52" s="97"/>
      <c r="D52" s="97"/>
      <c r="E52" s="97"/>
      <c r="F52" s="97"/>
      <c r="G52" s="97"/>
    </row>
    <row r="53" spans="1:7" ht="7.5" customHeight="1" x14ac:dyDescent="0.3">
      <c r="A53" s="94"/>
      <c r="B53" s="106"/>
      <c r="C53" s="106"/>
      <c r="D53" s="106"/>
      <c r="E53" s="106"/>
      <c r="F53" s="106"/>
      <c r="G53" s="106"/>
    </row>
    <row r="54" spans="1:7" x14ac:dyDescent="0.3">
      <c r="A54" s="88" t="s">
        <v>178</v>
      </c>
      <c r="B54" s="89"/>
      <c r="C54" s="90" t="s">
        <v>96</v>
      </c>
      <c r="D54" s="89"/>
      <c r="E54" s="90" t="s">
        <v>96</v>
      </c>
      <c r="F54" s="89"/>
      <c r="G54" s="90" t="s">
        <v>96</v>
      </c>
    </row>
    <row r="55" spans="1:7" x14ac:dyDescent="0.3">
      <c r="A55" s="98" t="s">
        <v>179</v>
      </c>
      <c r="B55" s="95"/>
      <c r="C55" s="95"/>
      <c r="D55" s="95"/>
      <c r="E55" s="95"/>
      <c r="F55" s="95"/>
      <c r="G55" s="95"/>
    </row>
    <row r="56" spans="1:7" ht="17.25" customHeight="1" x14ac:dyDescent="0.3">
      <c r="A56" s="101" t="s">
        <v>180</v>
      </c>
      <c r="B56" s="109" t="s">
        <v>393</v>
      </c>
      <c r="C56" s="92"/>
      <c r="D56" s="109"/>
      <c r="E56" s="92"/>
      <c r="F56" s="109"/>
      <c r="G56" s="92"/>
    </row>
    <row r="57" spans="1:7" x14ac:dyDescent="0.3">
      <c r="A57" s="101" t="s">
        <v>186</v>
      </c>
      <c r="B57" s="92" t="s">
        <v>392</v>
      </c>
      <c r="C57" s="92"/>
      <c r="D57" s="92"/>
      <c r="E57" s="92"/>
      <c r="F57" s="92"/>
      <c r="G57" s="92"/>
    </row>
    <row r="58" spans="1:7" x14ac:dyDescent="0.3">
      <c r="A58" s="98" t="s">
        <v>190</v>
      </c>
      <c r="B58" s="95"/>
      <c r="C58" s="95"/>
      <c r="D58" s="95"/>
      <c r="E58" s="95"/>
      <c r="F58" s="95"/>
      <c r="G58" s="95"/>
    </row>
    <row r="59" spans="1:7" x14ac:dyDescent="0.3">
      <c r="A59" s="101" t="s">
        <v>47</v>
      </c>
      <c r="B59" s="92">
        <v>14</v>
      </c>
      <c r="C59" s="92"/>
      <c r="D59" s="92"/>
      <c r="E59" s="92"/>
      <c r="F59" s="92"/>
      <c r="G59" s="92"/>
    </row>
    <row r="60" spans="1:7" x14ac:dyDescent="0.3">
      <c r="A60" s="101" t="s">
        <v>46</v>
      </c>
      <c r="B60" s="92">
        <v>13</v>
      </c>
      <c r="C60" s="92"/>
      <c r="D60" s="92"/>
      <c r="E60" s="92"/>
      <c r="F60" s="92"/>
      <c r="G60" s="92"/>
    </row>
    <row r="61" spans="1:7" x14ac:dyDescent="0.3">
      <c r="A61" s="101" t="s">
        <v>43</v>
      </c>
      <c r="B61" s="92">
        <v>13</v>
      </c>
      <c r="C61" s="92"/>
      <c r="D61" s="92"/>
      <c r="E61" s="92"/>
      <c r="F61" s="92"/>
      <c r="G61" s="92"/>
    </row>
    <row r="62" spans="1:7" x14ac:dyDescent="0.3">
      <c r="A62" s="98" t="s">
        <v>191</v>
      </c>
      <c r="B62" s="97"/>
      <c r="C62" s="97"/>
      <c r="D62" s="97"/>
      <c r="E62" s="97"/>
      <c r="F62" s="97"/>
      <c r="G62" s="97"/>
    </row>
    <row r="63" spans="1:7" x14ac:dyDescent="0.3">
      <c r="A63" s="101" t="s">
        <v>47</v>
      </c>
      <c r="B63" s="92">
        <v>42</v>
      </c>
      <c r="C63" s="92"/>
      <c r="D63" s="92"/>
      <c r="E63" s="92"/>
      <c r="F63" s="92"/>
      <c r="G63" s="92"/>
    </row>
    <row r="64" spans="1:7" x14ac:dyDescent="0.3">
      <c r="A64" s="101" t="s">
        <v>46</v>
      </c>
      <c r="B64" s="92">
        <v>39</v>
      </c>
      <c r="C64" s="92"/>
      <c r="D64" s="92"/>
      <c r="E64" s="92"/>
      <c r="F64" s="92"/>
      <c r="G64" s="92"/>
    </row>
    <row r="65" spans="1:7" x14ac:dyDescent="0.3">
      <c r="A65" s="101" t="s">
        <v>43</v>
      </c>
      <c r="B65" s="92">
        <v>39</v>
      </c>
      <c r="C65" s="92"/>
      <c r="D65" s="92"/>
      <c r="E65" s="92"/>
      <c r="F65" s="92"/>
      <c r="G65" s="92"/>
    </row>
    <row r="66" spans="1:7" x14ac:dyDescent="0.3">
      <c r="A66" s="101" t="s">
        <v>49</v>
      </c>
      <c r="B66" s="112">
        <v>108</v>
      </c>
      <c r="C66" s="92"/>
      <c r="D66" s="92"/>
      <c r="E66" s="92"/>
      <c r="F66" s="92"/>
      <c r="G66" s="92"/>
    </row>
    <row r="67" spans="1:7" x14ac:dyDescent="0.3">
      <c r="A67" s="101" t="s">
        <v>119</v>
      </c>
      <c r="B67" s="112" t="s">
        <v>118</v>
      </c>
      <c r="C67" s="92"/>
      <c r="D67" s="92"/>
      <c r="E67" s="92"/>
      <c r="F67" s="92"/>
      <c r="G67" s="92"/>
    </row>
    <row r="68" spans="1:7" x14ac:dyDescent="0.3">
      <c r="A68" s="101" t="s">
        <v>50</v>
      </c>
      <c r="B68" s="112">
        <v>12</v>
      </c>
      <c r="C68" s="92"/>
      <c r="D68" s="92"/>
      <c r="E68" s="92"/>
      <c r="F68" s="92"/>
      <c r="G68" s="92"/>
    </row>
    <row r="69" spans="1:7" x14ac:dyDescent="0.3">
      <c r="A69" s="101" t="s">
        <v>123</v>
      </c>
      <c r="B69" s="112" t="s">
        <v>118</v>
      </c>
      <c r="C69" s="92"/>
      <c r="D69" s="92"/>
      <c r="E69" s="92"/>
      <c r="F69" s="92"/>
      <c r="G69" s="92"/>
    </row>
    <row r="70" spans="1:7" x14ac:dyDescent="0.3">
      <c r="A70" s="101" t="s">
        <v>125</v>
      </c>
      <c r="B70" s="112" t="s">
        <v>118</v>
      </c>
      <c r="C70" s="92"/>
      <c r="D70" s="92"/>
      <c r="E70" s="92"/>
      <c r="F70" s="92"/>
      <c r="G70" s="92"/>
    </row>
    <row r="71" spans="1:7" x14ac:dyDescent="0.3">
      <c r="A71" s="101" t="s">
        <v>127</v>
      </c>
      <c r="B71" s="112" t="s">
        <v>118</v>
      </c>
      <c r="C71" s="92"/>
      <c r="D71" s="92"/>
      <c r="E71" s="92"/>
      <c r="F71" s="92"/>
      <c r="G71" s="92"/>
    </row>
    <row r="72" spans="1:7" x14ac:dyDescent="0.3">
      <c r="A72" s="94" t="s">
        <v>192</v>
      </c>
      <c r="B72" s="115">
        <v>0.125</v>
      </c>
      <c r="C72" s="92"/>
      <c r="D72" s="92"/>
      <c r="E72" s="92"/>
      <c r="F72" s="92"/>
      <c r="G72" s="92"/>
    </row>
    <row r="73" spans="1:7" x14ac:dyDescent="0.3">
      <c r="A73" s="94" t="s">
        <v>195</v>
      </c>
      <c r="B73" s="97"/>
      <c r="C73" s="97"/>
      <c r="D73" s="92"/>
      <c r="E73" s="92"/>
      <c r="F73" s="97"/>
      <c r="G73" s="97"/>
    </row>
    <row r="74" spans="1:7" x14ac:dyDescent="0.3">
      <c r="A74" s="94" t="s">
        <v>196</v>
      </c>
      <c r="B74" s="92" t="s">
        <v>391</v>
      </c>
      <c r="C74" s="92"/>
      <c r="D74" s="97"/>
      <c r="E74" s="92"/>
      <c r="F74" s="92"/>
      <c r="G74" s="92"/>
    </row>
    <row r="75" spans="1:7" ht="33" customHeight="1" x14ac:dyDescent="0.3">
      <c r="A75" s="102" t="s">
        <v>202</v>
      </c>
      <c r="B75" s="92" t="s">
        <v>207</v>
      </c>
      <c r="C75" s="92"/>
      <c r="D75" s="97"/>
      <c r="E75" s="92"/>
      <c r="F75" s="92"/>
      <c r="G75" s="92"/>
    </row>
    <row r="76" spans="1:7" ht="39" customHeight="1" x14ac:dyDescent="0.3">
      <c r="A76" s="96" t="s">
        <v>208</v>
      </c>
      <c r="B76" s="94" t="s">
        <v>114</v>
      </c>
      <c r="C76" s="92"/>
      <c r="D76" s="97"/>
      <c r="E76" s="92"/>
      <c r="F76" s="92"/>
      <c r="G76" s="92"/>
    </row>
    <row r="77" spans="1:7" ht="33.75" customHeight="1" x14ac:dyDescent="0.3">
      <c r="A77" s="94" t="s">
        <v>210</v>
      </c>
      <c r="B77" s="92" t="s">
        <v>211</v>
      </c>
      <c r="C77" s="92"/>
      <c r="D77" s="97"/>
      <c r="E77" s="92"/>
      <c r="F77" s="92"/>
      <c r="G77" s="92"/>
    </row>
    <row r="78" spans="1:7" ht="29.25" customHeight="1" x14ac:dyDescent="0.3">
      <c r="A78" s="94" t="s">
        <v>213</v>
      </c>
      <c r="B78" s="92" t="s">
        <v>390</v>
      </c>
      <c r="C78" s="92"/>
      <c r="D78" s="97"/>
      <c r="E78" s="92"/>
      <c r="F78" s="92"/>
      <c r="G78" s="92"/>
    </row>
    <row r="79" spans="1:7" ht="29.25" customHeight="1" x14ac:dyDescent="0.3">
      <c r="A79" s="94" t="s">
        <v>216</v>
      </c>
      <c r="B79" s="92" t="s">
        <v>389</v>
      </c>
      <c r="C79" s="92"/>
      <c r="D79" s="97"/>
      <c r="E79" s="92"/>
      <c r="F79" s="92"/>
      <c r="G79" s="92"/>
    </row>
    <row r="80" spans="1:7" ht="15.75" customHeight="1" x14ac:dyDescent="0.3">
      <c r="A80" s="108" t="s">
        <v>172</v>
      </c>
      <c r="B80" s="97"/>
      <c r="C80" s="97"/>
      <c r="D80" s="97"/>
      <c r="E80" s="97"/>
      <c r="F80" s="97"/>
      <c r="G80" s="97"/>
    </row>
    <row r="81" spans="1:7" ht="29.25" customHeight="1" x14ac:dyDescent="0.3">
      <c r="A81" s="94" t="s">
        <v>221</v>
      </c>
      <c r="B81" s="97"/>
      <c r="C81" s="97"/>
      <c r="D81" s="97"/>
      <c r="E81" s="97"/>
      <c r="F81" s="97"/>
      <c r="G81" s="97"/>
    </row>
    <row r="82" spans="1:7" ht="7.5" customHeight="1" x14ac:dyDescent="0.3">
      <c r="A82" s="94"/>
      <c r="B82" s="106"/>
      <c r="C82" s="106"/>
      <c r="D82" s="106"/>
      <c r="E82" s="106"/>
      <c r="F82" s="106"/>
      <c r="G82" s="106"/>
    </row>
    <row r="83" spans="1:7" x14ac:dyDescent="0.3">
      <c r="A83" s="88" t="s">
        <v>222</v>
      </c>
      <c r="B83" s="89"/>
      <c r="C83" s="90" t="s">
        <v>96</v>
      </c>
      <c r="D83" s="89"/>
      <c r="E83" s="90" t="s">
        <v>96</v>
      </c>
      <c r="F83" s="89"/>
      <c r="G83" s="90" t="s">
        <v>96</v>
      </c>
    </row>
    <row r="84" spans="1:7" ht="31.2" x14ac:dyDescent="0.3">
      <c r="A84" s="94" t="s">
        <v>223</v>
      </c>
      <c r="B84" s="92" t="s">
        <v>388</v>
      </c>
      <c r="C84" s="92"/>
      <c r="D84" s="97"/>
      <c r="E84" s="97"/>
      <c r="F84" s="92"/>
      <c r="G84" s="92"/>
    </row>
    <row r="85" spans="1:7" ht="31.2" x14ac:dyDescent="0.3">
      <c r="A85" s="94" t="s">
        <v>228</v>
      </c>
      <c r="B85" s="92" t="s">
        <v>387</v>
      </c>
      <c r="C85" s="92"/>
      <c r="D85" s="97"/>
      <c r="E85" s="97"/>
      <c r="F85" s="92"/>
      <c r="G85" s="92"/>
    </row>
    <row r="86" spans="1:7" x14ac:dyDescent="0.3">
      <c r="A86" s="94" t="s">
        <v>230</v>
      </c>
      <c r="B86" s="92" t="s">
        <v>114</v>
      </c>
      <c r="C86" s="92"/>
      <c r="D86" s="97"/>
      <c r="E86" s="97"/>
      <c r="F86" s="92"/>
      <c r="G86" s="92"/>
    </row>
    <row r="87" spans="1:7" ht="46.8" x14ac:dyDescent="0.3">
      <c r="A87" s="94" t="s">
        <v>234</v>
      </c>
      <c r="B87" s="216" t="s">
        <v>386</v>
      </c>
      <c r="C87" s="92"/>
      <c r="D87" s="97"/>
      <c r="E87" s="97"/>
      <c r="F87" s="92"/>
      <c r="G87" s="92"/>
    </row>
    <row r="88" spans="1:7" ht="211.5" customHeight="1" x14ac:dyDescent="0.3">
      <c r="A88" s="102" t="s">
        <v>235</v>
      </c>
      <c r="B88" s="92" t="s">
        <v>385</v>
      </c>
      <c r="C88" s="92"/>
      <c r="D88" s="92"/>
      <c r="E88" s="92"/>
      <c r="F88" s="92"/>
      <c r="G88" s="92"/>
    </row>
    <row r="89" spans="1:7" ht="15.75" customHeight="1" x14ac:dyDescent="0.3">
      <c r="A89" s="102" t="s">
        <v>241</v>
      </c>
      <c r="B89" s="92"/>
      <c r="C89" s="92"/>
      <c r="D89" s="97"/>
      <c r="E89" s="97"/>
      <c r="F89" s="92"/>
      <c r="G89" s="92"/>
    </row>
    <row r="90" spans="1:7" ht="7.5" customHeight="1" x14ac:dyDescent="0.3">
      <c r="A90" s="94"/>
      <c r="B90" s="106"/>
      <c r="C90" s="106"/>
      <c r="D90" s="106"/>
      <c r="E90" s="106"/>
      <c r="F90" s="106"/>
      <c r="G90" s="106"/>
    </row>
    <row r="91" spans="1:7" x14ac:dyDescent="0.3">
      <c r="A91" s="88" t="s">
        <v>242</v>
      </c>
      <c r="B91" s="89"/>
      <c r="C91" s="90" t="s">
        <v>96</v>
      </c>
      <c r="D91" s="89"/>
      <c r="E91" s="90" t="s">
        <v>96</v>
      </c>
      <c r="F91" s="89"/>
      <c r="G91" s="90" t="s">
        <v>96</v>
      </c>
    </row>
    <row r="92" spans="1:7" ht="46.8" x14ac:dyDescent="0.3">
      <c r="A92" s="94" t="s">
        <v>243</v>
      </c>
      <c r="B92" s="92" t="s">
        <v>384</v>
      </c>
      <c r="C92" s="92"/>
      <c r="D92" s="92"/>
      <c r="E92" s="92"/>
      <c r="F92" s="92"/>
      <c r="G92" s="92"/>
    </row>
    <row r="94" spans="1:7" ht="20.399999999999999" x14ac:dyDescent="0.3">
      <c r="A94" s="168" t="s">
        <v>268</v>
      </c>
    </row>
    <row r="95" spans="1:7" x14ac:dyDescent="0.3">
      <c r="A95" s="167" t="s">
        <v>267</v>
      </c>
    </row>
    <row r="96" spans="1:7" x14ac:dyDescent="0.3">
      <c r="A96" s="94" t="s">
        <v>266</v>
      </c>
    </row>
    <row r="97" spans="1:1" x14ac:dyDescent="0.3">
      <c r="A97" s="94" t="s">
        <v>265</v>
      </c>
    </row>
    <row r="98" spans="1:1" x14ac:dyDescent="0.3">
      <c r="A98" s="94" t="s">
        <v>102</v>
      </c>
    </row>
    <row r="99" spans="1:1" ht="7.5" customHeight="1" x14ac:dyDescent="0.3">
      <c r="A99" s="94"/>
    </row>
    <row r="100" spans="1:1" x14ac:dyDescent="0.3">
      <c r="A100" s="88" t="s">
        <v>264</v>
      </c>
    </row>
    <row r="101" spans="1:1" x14ac:dyDescent="0.3">
      <c r="A101" s="94" t="s">
        <v>263</v>
      </c>
    </row>
    <row r="102" spans="1:1" x14ac:dyDescent="0.3">
      <c r="A102" s="102" t="s">
        <v>262</v>
      </c>
    </row>
    <row r="103" spans="1:1" ht="31.2" x14ac:dyDescent="0.3">
      <c r="A103" s="96" t="s">
        <v>261</v>
      </c>
    </row>
    <row r="104" spans="1:1" ht="30.75" customHeight="1" x14ac:dyDescent="0.3">
      <c r="A104" s="96" t="s">
        <v>260</v>
      </c>
    </row>
    <row r="105" spans="1:1" x14ac:dyDescent="0.3">
      <c r="A105" s="102" t="s">
        <v>259</v>
      </c>
    </row>
    <row r="106" spans="1:1" x14ac:dyDescent="0.3">
      <c r="A106" s="102" t="s">
        <v>258</v>
      </c>
    </row>
    <row r="107" spans="1:1" x14ac:dyDescent="0.3">
      <c r="A107" s="104">
        <v>2019</v>
      </c>
    </row>
    <row r="108" spans="1:1" x14ac:dyDescent="0.3">
      <c r="A108" s="104">
        <v>2020</v>
      </c>
    </row>
    <row r="109" spans="1:1" ht="8.25" customHeight="1" x14ac:dyDescent="0.3">
      <c r="A109" s="94"/>
    </row>
    <row r="110" spans="1:1" x14ac:dyDescent="0.3">
      <c r="A110" s="88" t="s">
        <v>383</v>
      </c>
    </row>
    <row r="111" spans="1:1" x14ac:dyDescent="0.3">
      <c r="A111" s="94" t="s">
        <v>263</v>
      </c>
    </row>
    <row r="112" spans="1:1" x14ac:dyDescent="0.3">
      <c r="A112" s="102" t="s">
        <v>262</v>
      </c>
    </row>
    <row r="113" spans="1:1" x14ac:dyDescent="0.3">
      <c r="A113" s="94" t="s">
        <v>382</v>
      </c>
    </row>
    <row r="114" spans="1:1" x14ac:dyDescent="0.3">
      <c r="A114" s="94" t="s">
        <v>381</v>
      </c>
    </row>
    <row r="115" spans="1:1" x14ac:dyDescent="0.3">
      <c r="A115" s="94" t="s">
        <v>380</v>
      </c>
    </row>
    <row r="116" spans="1:1" ht="15" customHeight="1" x14ac:dyDescent="0.3">
      <c r="A116" s="91" t="s">
        <v>379</v>
      </c>
    </row>
    <row r="117" spans="1:1" x14ac:dyDescent="0.3">
      <c r="A117" s="94" t="s">
        <v>378</v>
      </c>
    </row>
    <row r="119" spans="1:1" ht="20.399999999999999" x14ac:dyDescent="0.3">
      <c r="A119" s="168" t="s">
        <v>377</v>
      </c>
    </row>
    <row r="120" spans="1:1" x14ac:dyDescent="0.3">
      <c r="A120" s="167" t="s">
        <v>267</v>
      </c>
    </row>
    <row r="121" spans="1:1" x14ac:dyDescent="0.3">
      <c r="A121" s="94" t="s">
        <v>376</v>
      </c>
    </row>
    <row r="122" spans="1:1" x14ac:dyDescent="0.3">
      <c r="A122" s="94" t="s">
        <v>265</v>
      </c>
    </row>
    <row r="123" spans="1:1" x14ac:dyDescent="0.3">
      <c r="A123" s="94" t="s">
        <v>102</v>
      </c>
    </row>
    <row r="124" spans="1:1" x14ac:dyDescent="0.3">
      <c r="A124" s="94" t="s">
        <v>375</v>
      </c>
    </row>
    <row r="125" spans="1:1" x14ac:dyDescent="0.3">
      <c r="A125" s="94" t="s">
        <v>374</v>
      </c>
    </row>
    <row r="126" spans="1:1" x14ac:dyDescent="0.3">
      <c r="A126" s="94" t="s">
        <v>373</v>
      </c>
    </row>
    <row r="127" spans="1:1" x14ac:dyDescent="0.3">
      <c r="A127" s="94" t="s">
        <v>372</v>
      </c>
    </row>
    <row r="128" spans="1:1" ht="7.5" customHeight="1" x14ac:dyDescent="0.3">
      <c r="A128" s="94"/>
    </row>
    <row r="129" spans="1:1" x14ac:dyDescent="0.3">
      <c r="A129" s="88" t="s">
        <v>371</v>
      </c>
    </row>
    <row r="130" spans="1:1" x14ac:dyDescent="0.3">
      <c r="A130" s="94" t="s">
        <v>370</v>
      </c>
    </row>
    <row r="131" spans="1:1" x14ac:dyDescent="0.3">
      <c r="A131" s="94" t="s">
        <v>369</v>
      </c>
    </row>
    <row r="132" spans="1:1" x14ac:dyDescent="0.3">
      <c r="A132" s="94" t="s">
        <v>368</v>
      </c>
    </row>
    <row r="133" spans="1:1" x14ac:dyDescent="0.3">
      <c r="A133" s="94" t="s">
        <v>367</v>
      </c>
    </row>
    <row r="134" spans="1:1" x14ac:dyDescent="0.3">
      <c r="A134" s="94" t="s">
        <v>366</v>
      </c>
    </row>
    <row r="135" spans="1:1" x14ac:dyDescent="0.3">
      <c r="A135" s="102" t="s">
        <v>359</v>
      </c>
    </row>
    <row r="136" spans="1:1" ht="7.5" customHeight="1" x14ac:dyDescent="0.3">
      <c r="A136" s="94"/>
    </row>
    <row r="137" spans="1:1" x14ac:dyDescent="0.3">
      <c r="A137" s="88" t="s">
        <v>365</v>
      </c>
    </row>
    <row r="138" spans="1:1" x14ac:dyDescent="0.3">
      <c r="A138" s="94" t="s">
        <v>364</v>
      </c>
    </row>
    <row r="139" spans="1:1" ht="15.75" customHeight="1" x14ac:dyDescent="0.3">
      <c r="A139" s="96" t="s">
        <v>363</v>
      </c>
    </row>
    <row r="141" spans="1:1" ht="20.399999999999999" x14ac:dyDescent="0.3">
      <c r="A141" s="168" t="s">
        <v>362</v>
      </c>
    </row>
    <row r="142" spans="1:1" x14ac:dyDescent="0.3">
      <c r="A142" s="88" t="s">
        <v>361</v>
      </c>
    </row>
    <row r="143" spans="1:1" x14ac:dyDescent="0.3">
      <c r="A143" s="94" t="s">
        <v>102</v>
      </c>
    </row>
    <row r="144" spans="1:1" x14ac:dyDescent="0.3">
      <c r="A144" s="94" t="s">
        <v>263</v>
      </c>
    </row>
    <row r="145" spans="1:1" x14ac:dyDescent="0.3">
      <c r="A145" s="102" t="s">
        <v>360</v>
      </c>
    </row>
    <row r="146" spans="1:1" x14ac:dyDescent="0.3">
      <c r="A146" s="94" t="s">
        <v>265</v>
      </c>
    </row>
    <row r="147" spans="1:1" x14ac:dyDescent="0.3">
      <c r="A147" s="102" t="s">
        <v>359</v>
      </c>
    </row>
    <row r="148" spans="1:1" x14ac:dyDescent="0.3">
      <c r="A148" s="102" t="s">
        <v>358</v>
      </c>
    </row>
    <row r="149" spans="1:1" x14ac:dyDescent="0.3">
      <c r="A149" s="96" t="s">
        <v>357</v>
      </c>
    </row>
    <row r="150" spans="1:1" x14ac:dyDescent="0.3">
      <c r="A150" s="94" t="s">
        <v>356</v>
      </c>
    </row>
    <row r="151" spans="1:1" x14ac:dyDescent="0.3">
      <c r="A151" s="101" t="s">
        <v>47</v>
      </c>
    </row>
    <row r="152" spans="1:1" x14ac:dyDescent="0.3">
      <c r="A152" s="101" t="s">
        <v>46</v>
      </c>
    </row>
    <row r="153" spans="1:1" x14ac:dyDescent="0.3">
      <c r="A153" s="101" t="s">
        <v>355</v>
      </c>
    </row>
    <row r="154" spans="1:1" x14ac:dyDescent="0.3">
      <c r="A154" s="94" t="s">
        <v>354</v>
      </c>
    </row>
    <row r="155" spans="1:1" x14ac:dyDescent="0.3">
      <c r="A155" s="101" t="s">
        <v>353</v>
      </c>
    </row>
    <row r="156" spans="1:1" x14ac:dyDescent="0.3">
      <c r="A156" s="101" t="s">
        <v>352</v>
      </c>
    </row>
    <row r="157" spans="1:1" ht="7.5" customHeight="1" x14ac:dyDescent="0.3">
      <c r="A157" s="94"/>
    </row>
    <row r="158" spans="1:1" x14ac:dyDescent="0.3">
      <c r="A158" s="88" t="s">
        <v>138</v>
      </c>
    </row>
    <row r="159" spans="1:1" x14ac:dyDescent="0.3">
      <c r="A159" s="94" t="s">
        <v>351</v>
      </c>
    </row>
    <row r="160" spans="1:1" x14ac:dyDescent="0.3">
      <c r="A160" s="94" t="s">
        <v>147</v>
      </c>
    </row>
    <row r="161" spans="1:1" x14ac:dyDescent="0.3">
      <c r="A161" s="94" t="s">
        <v>153</v>
      </c>
    </row>
    <row r="162" spans="1:1" x14ac:dyDescent="0.3">
      <c r="A162" s="94" t="s">
        <v>350</v>
      </c>
    </row>
    <row r="163" spans="1:1" ht="7.5" customHeight="1" x14ac:dyDescent="0.3">
      <c r="A163" s="94"/>
    </row>
    <row r="164" spans="1:1" x14ac:dyDescent="0.3">
      <c r="A164" s="88" t="s">
        <v>349</v>
      </c>
    </row>
    <row r="165" spans="1:1" x14ac:dyDescent="0.3">
      <c r="A165" s="94" t="s">
        <v>348</v>
      </c>
    </row>
    <row r="166" spans="1:1" x14ac:dyDescent="0.3">
      <c r="A166" s="94" t="s">
        <v>347</v>
      </c>
    </row>
    <row r="167" spans="1:1" x14ac:dyDescent="0.3">
      <c r="A167" s="94" t="s">
        <v>346</v>
      </c>
    </row>
    <row r="168" spans="1:1" x14ac:dyDescent="0.3">
      <c r="A168" s="94" t="s">
        <v>345</v>
      </c>
    </row>
    <row r="169" spans="1:1" ht="7.5" customHeight="1" x14ac:dyDescent="0.3">
      <c r="A169" s="94"/>
    </row>
    <row r="170" spans="1:1" x14ac:dyDescent="0.3">
      <c r="A170" s="88" t="s">
        <v>222</v>
      </c>
    </row>
    <row r="171" spans="1:1" ht="291.75" customHeight="1" x14ac:dyDescent="0.3">
      <c r="A171" s="94" t="s">
        <v>235</v>
      </c>
    </row>
    <row r="172" spans="1:1" x14ac:dyDescent="0.3">
      <c r="A172" s="91" t="s">
        <v>344</v>
      </c>
    </row>
    <row r="173" spans="1:1" x14ac:dyDescent="0.3">
      <c r="A173" s="94" t="s">
        <v>343</v>
      </c>
    </row>
    <row r="174" spans="1:1" x14ac:dyDescent="0.3">
      <c r="A174" s="215" t="s">
        <v>342</v>
      </c>
    </row>
    <row r="175" spans="1:1" ht="7.5" customHeight="1" x14ac:dyDescent="0.3">
      <c r="A175" s="94"/>
    </row>
    <row r="176" spans="1:1" x14ac:dyDescent="0.3">
      <c r="A176" s="88" t="s">
        <v>341</v>
      </c>
    </row>
    <row r="177" spans="1:1" x14ac:dyDescent="0.3">
      <c r="A177" s="94" t="s">
        <v>340</v>
      </c>
    </row>
    <row r="178" spans="1:1" x14ac:dyDescent="0.3">
      <c r="A178" s="94" t="s">
        <v>339</v>
      </c>
    </row>
    <row r="179" spans="1:1" x14ac:dyDescent="0.3">
      <c r="A179" s="94" t="s">
        <v>338</v>
      </c>
    </row>
    <row r="180" spans="1:1" x14ac:dyDescent="0.3">
      <c r="A180" s="94" t="s">
        <v>337</v>
      </c>
    </row>
    <row r="181" spans="1:1" x14ac:dyDescent="0.3">
      <c r="A181" s="94" t="s">
        <v>336</v>
      </c>
    </row>
    <row r="182" spans="1:1" x14ac:dyDescent="0.3">
      <c r="A182" s="91" t="s">
        <v>335</v>
      </c>
    </row>
    <row r="183" spans="1:1" ht="18" customHeight="1" x14ac:dyDescent="0.3">
      <c r="A183" s="91" t="s">
        <v>334</v>
      </c>
    </row>
    <row r="184" spans="1:1" x14ac:dyDescent="0.3">
      <c r="A184" s="91" t="s">
        <v>333</v>
      </c>
    </row>
    <row r="185" spans="1:1" x14ac:dyDescent="0.3">
      <c r="A185" s="94" t="s">
        <v>332</v>
      </c>
    </row>
  </sheetData>
  <dataValidations count="4">
    <dataValidation type="list" allowBlank="1" showInputMessage="1" showErrorMessage="1" sqref="B75 D75 F75" xr:uid="{00000000-0002-0000-0700-000009000000}">
      <formula1>"National mobility survey, Automatic traffic measuring points, Traffic counts during measurements, Other (please specify)"</formula1>
    </dataValidation>
    <dataValidation type="list" allowBlank="1" showInputMessage="1" showErrorMessage="1" sqref="B38 D38 F38" xr:uid="{00000000-0002-0000-0700-000006000000}">
      <formula1>"Please select, Vehicle, Driver, Rider, Passenger, Driver and Passenger, Rider and Passenger, Other (please specify)"</formula1>
    </dataValidation>
    <dataValidation type="list" allowBlank="1" showInputMessage="1" showErrorMessage="1" sqref="B5 D5 F5" xr:uid="{00000000-0002-0000-0700-000003000000}">
      <formula1>"Please select, Roadside observations by researchers, Automated measurements, Self-reported behaviour, Observations/measurements by the police, Analysis of video images, Analysis of existing databases, Other (please specify)"</formula1>
    </dataValidation>
    <dataValidation type="list" allowBlank="1" showInputMessage="1" showErrorMessage="1" sqref="F39 B39 D39" xr:uid="{00000000-0002-0000-0700-000000000000}">
      <formula1>"Please select, Simple random, Stratified random, Other (please specify)"</formula1>
    </dataValidation>
  </dataValidations>
  <pageMargins left="0.7" right="0.7" top="0.75" bottom="0.75" header="0.3" footer="0.3"/>
  <pageSetup paperSize="9"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789E0-6A46-4F20-9CE1-660B77D4C1A4}">
  <sheetPr filterMode="1"/>
  <dimension ref="B1:AM532"/>
  <sheetViews>
    <sheetView zoomScale="85" zoomScaleNormal="85" workbookViewId="0">
      <pane xSplit="6" ySplit="3" topLeftCell="G4" activePane="bottomRight" state="frozen"/>
      <selection pane="topRight" activeCell="G1" sqref="G1"/>
      <selection pane="bottomLeft" activeCell="A4" sqref="A4"/>
      <selection pane="bottomRight" activeCell="P21" sqref="P21"/>
    </sheetView>
  </sheetViews>
  <sheetFormatPr defaultColWidth="8.88671875" defaultRowHeight="15.6" x14ac:dyDescent="0.3"/>
  <cols>
    <col min="1" max="1" width="5.77734375" style="2" customWidth="1"/>
    <col min="2" max="2" width="19.21875" style="2" customWidth="1"/>
    <col min="3" max="3" width="24" style="2" bestFit="1" customWidth="1"/>
    <col min="4" max="4" width="21" style="2" bestFit="1" customWidth="1"/>
    <col min="5" max="5" width="14.77734375" style="2" customWidth="1"/>
    <col min="6" max="6" width="14.5546875" style="2" customWidth="1"/>
    <col min="7" max="7" width="24.5546875" style="2" customWidth="1"/>
    <col min="8" max="8" width="23.77734375" style="2" customWidth="1"/>
    <col min="9" max="9" width="28" style="2" customWidth="1"/>
    <col min="10" max="10" width="17.21875" style="2" customWidth="1"/>
    <col min="11" max="11" width="22.21875" style="2" customWidth="1"/>
    <col min="12" max="12" width="19.21875" style="2" customWidth="1"/>
    <col min="13" max="13" width="12.21875" style="2" customWidth="1"/>
    <col min="14" max="14" width="27.44140625" style="2" customWidth="1"/>
    <col min="15" max="15" width="28" style="2" customWidth="1"/>
    <col min="16" max="16" width="16" style="2" customWidth="1"/>
    <col min="17" max="17" width="20.77734375" style="2" customWidth="1"/>
    <col min="18" max="18" width="17.77734375" style="2" customWidth="1"/>
    <col min="19" max="19" width="12.21875" style="2" customWidth="1"/>
    <col min="20" max="20" width="27.44140625" style="2" customWidth="1"/>
    <col min="21" max="21" width="28" style="2" customWidth="1"/>
    <col min="22" max="22" width="15.44140625" style="2" customWidth="1"/>
    <col min="23" max="23" width="20.21875" style="2" customWidth="1"/>
    <col min="24" max="24" width="17.21875" style="2" customWidth="1"/>
    <col min="25" max="25" width="12.21875" style="2" customWidth="1"/>
    <col min="26" max="26" width="27.44140625" style="2" customWidth="1"/>
    <col min="27" max="27" width="28" style="2" customWidth="1"/>
    <col min="28" max="28" width="14.77734375" style="2" customWidth="1"/>
    <col min="29" max="29" width="19.77734375" style="2" customWidth="1"/>
    <col min="30" max="30" width="17" style="2" customWidth="1"/>
    <col min="31" max="31" width="12.21875" style="2" customWidth="1"/>
    <col min="32" max="32" width="27.44140625" style="2" customWidth="1"/>
    <col min="33" max="33" width="28" style="2" customWidth="1"/>
    <col min="34" max="34" width="19.5546875" style="2" customWidth="1"/>
    <col min="35" max="35" width="19.77734375" style="2" customWidth="1"/>
    <col min="36" max="36" width="17" style="2" customWidth="1"/>
    <col min="37" max="37" width="12.21875" style="2" customWidth="1"/>
    <col min="38" max="38" width="27.44140625" style="2" customWidth="1"/>
    <col min="39" max="39" width="28" style="2" customWidth="1"/>
    <col min="40" max="40" width="7.21875" style="2" customWidth="1"/>
    <col min="41" max="16384" width="8.88671875" style="2"/>
  </cols>
  <sheetData>
    <row r="1" spans="2:39" ht="20.399999999999999" x14ac:dyDescent="0.35">
      <c r="B1" s="1" t="s">
        <v>0</v>
      </c>
    </row>
    <row r="2" spans="2:39" x14ac:dyDescent="0.3">
      <c r="B2" s="4"/>
      <c r="C2" s="4"/>
      <c r="D2" s="4"/>
      <c r="E2" s="4"/>
      <c r="F2" s="4"/>
      <c r="G2" s="4"/>
      <c r="H2" s="4"/>
      <c r="I2" s="4"/>
      <c r="J2" s="214" t="s">
        <v>2</v>
      </c>
      <c r="K2" s="214"/>
      <c r="L2" s="214"/>
      <c r="M2" s="214"/>
      <c r="N2" s="214"/>
      <c r="O2" s="214"/>
      <c r="P2" s="214" t="s">
        <v>3</v>
      </c>
      <c r="Q2" s="214"/>
      <c r="R2" s="214"/>
      <c r="S2" s="214"/>
      <c r="T2" s="214"/>
      <c r="U2" s="214"/>
      <c r="V2" s="214" t="s">
        <v>4</v>
      </c>
      <c r="W2" s="214"/>
      <c r="X2" s="214"/>
      <c r="Y2" s="214"/>
      <c r="Z2" s="214"/>
      <c r="AA2" s="214"/>
      <c r="AB2" s="214" t="s">
        <v>5</v>
      </c>
      <c r="AC2" s="214"/>
      <c r="AD2" s="214"/>
      <c r="AE2" s="214"/>
      <c r="AF2" s="214"/>
      <c r="AG2" s="214"/>
      <c r="AH2" s="214" t="s">
        <v>6</v>
      </c>
      <c r="AI2" s="214"/>
      <c r="AJ2" s="214"/>
      <c r="AK2" s="214"/>
      <c r="AL2" s="214"/>
      <c r="AM2" s="214"/>
    </row>
    <row r="3" spans="2:39" x14ac:dyDescent="0.3">
      <c r="B3" s="34" t="s">
        <v>7</v>
      </c>
      <c r="C3" s="34" t="s">
        <v>8</v>
      </c>
      <c r="D3" s="34" t="s">
        <v>9</v>
      </c>
      <c r="E3" s="34" t="s">
        <v>331</v>
      </c>
      <c r="F3" s="34" t="s">
        <v>330</v>
      </c>
      <c r="G3" s="212" t="s">
        <v>10</v>
      </c>
      <c r="H3" s="213" t="s">
        <v>11</v>
      </c>
      <c r="I3" s="213" t="s">
        <v>12</v>
      </c>
      <c r="J3" s="212" t="s">
        <v>13</v>
      </c>
      <c r="K3" s="212" t="s">
        <v>14</v>
      </c>
      <c r="L3" s="212" t="s">
        <v>15</v>
      </c>
      <c r="M3" s="212" t="s">
        <v>16</v>
      </c>
      <c r="N3" s="211" t="s">
        <v>17</v>
      </c>
      <c r="O3" s="211" t="s">
        <v>18</v>
      </c>
      <c r="P3" s="212" t="s">
        <v>19</v>
      </c>
      <c r="Q3" s="212" t="s">
        <v>20</v>
      </c>
      <c r="R3" s="212" t="s">
        <v>21</v>
      </c>
      <c r="S3" s="212" t="s">
        <v>22</v>
      </c>
      <c r="T3" s="211" t="s">
        <v>23</v>
      </c>
      <c r="U3" s="211" t="s">
        <v>24</v>
      </c>
      <c r="V3" s="212" t="s">
        <v>25</v>
      </c>
      <c r="W3" s="212" t="s">
        <v>26</v>
      </c>
      <c r="X3" s="212" t="s">
        <v>27</v>
      </c>
      <c r="Y3" s="212" t="s">
        <v>28</v>
      </c>
      <c r="Z3" s="211" t="s">
        <v>29</v>
      </c>
      <c r="AA3" s="211" t="s">
        <v>30</v>
      </c>
      <c r="AB3" s="212" t="s">
        <v>31</v>
      </c>
      <c r="AC3" s="212" t="s">
        <v>32</v>
      </c>
      <c r="AD3" s="212" t="s">
        <v>33</v>
      </c>
      <c r="AE3" s="212" t="s">
        <v>34</v>
      </c>
      <c r="AF3" s="211" t="s">
        <v>35</v>
      </c>
      <c r="AG3" s="211" t="s">
        <v>36</v>
      </c>
      <c r="AH3" s="212" t="s">
        <v>37</v>
      </c>
      <c r="AI3" s="212" t="s">
        <v>38</v>
      </c>
      <c r="AJ3" s="212" t="s">
        <v>39</v>
      </c>
      <c r="AK3" s="212" t="s">
        <v>40</v>
      </c>
      <c r="AL3" s="211" t="s">
        <v>41</v>
      </c>
      <c r="AM3" s="211" t="s">
        <v>42</v>
      </c>
    </row>
    <row r="4" spans="2:39" hidden="1" x14ac:dyDescent="0.3">
      <c r="B4" s="209" t="s">
        <v>43</v>
      </c>
      <c r="C4" s="209" t="s">
        <v>49</v>
      </c>
      <c r="D4" s="209" t="s">
        <v>82</v>
      </c>
      <c r="E4" s="209" t="s">
        <v>326</v>
      </c>
      <c r="F4" s="209" t="s">
        <v>329</v>
      </c>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row>
    <row r="5" spans="2:39" hidden="1" x14ac:dyDescent="0.3">
      <c r="B5" s="209" t="s">
        <v>43</v>
      </c>
      <c r="C5" s="209" t="s">
        <v>49</v>
      </c>
      <c r="D5" s="209" t="s">
        <v>82</v>
      </c>
      <c r="E5" s="209" t="s">
        <v>326</v>
      </c>
      <c r="F5" s="209" t="s">
        <v>328</v>
      </c>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c r="AL5" s="209"/>
      <c r="AM5" s="209"/>
    </row>
    <row r="6" spans="2:39" hidden="1" x14ac:dyDescent="0.3">
      <c r="B6" s="209" t="s">
        <v>43</v>
      </c>
      <c r="C6" s="209" t="s">
        <v>49</v>
      </c>
      <c r="D6" s="209" t="s">
        <v>82</v>
      </c>
      <c r="E6" s="209" t="s">
        <v>324</v>
      </c>
      <c r="F6" s="209" t="s">
        <v>329</v>
      </c>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09"/>
      <c r="AK6" s="209"/>
      <c r="AL6" s="209"/>
      <c r="AM6" s="209"/>
    </row>
    <row r="7" spans="2:39" hidden="1" x14ac:dyDescent="0.3">
      <c r="B7" s="209" t="s">
        <v>43</v>
      </c>
      <c r="C7" s="209" t="s">
        <v>49</v>
      </c>
      <c r="D7" s="209" t="s">
        <v>82</v>
      </c>
      <c r="E7" s="209" t="s">
        <v>324</v>
      </c>
      <c r="F7" s="209" t="s">
        <v>328</v>
      </c>
      <c r="G7" s="209"/>
      <c r="H7" s="209"/>
      <c r="I7" s="209"/>
      <c r="J7" s="209"/>
      <c r="K7" s="209"/>
      <c r="L7" s="209"/>
      <c r="M7" s="209"/>
      <c r="N7" s="209"/>
      <c r="O7" s="209"/>
      <c r="P7" s="209"/>
      <c r="Q7" s="209"/>
      <c r="R7" s="209"/>
      <c r="S7" s="209"/>
      <c r="T7" s="209"/>
      <c r="U7" s="209"/>
      <c r="V7" s="209"/>
      <c r="W7" s="209"/>
      <c r="X7" s="209"/>
      <c r="Y7" s="209"/>
      <c r="Z7" s="209"/>
      <c r="AA7" s="209"/>
      <c r="AB7" s="209"/>
      <c r="AC7" s="209"/>
      <c r="AD7" s="209"/>
      <c r="AE7" s="209"/>
      <c r="AF7" s="209"/>
      <c r="AG7" s="209"/>
      <c r="AH7" s="209"/>
      <c r="AI7" s="209"/>
      <c r="AJ7" s="209"/>
      <c r="AK7" s="209"/>
      <c r="AL7" s="209"/>
      <c r="AM7" s="209"/>
    </row>
    <row r="8" spans="2:39" hidden="1" x14ac:dyDescent="0.3">
      <c r="B8" s="209" t="s">
        <v>43</v>
      </c>
      <c r="C8" s="209" t="s">
        <v>49</v>
      </c>
      <c r="D8" s="209" t="s">
        <v>82</v>
      </c>
      <c r="E8" s="209" t="s">
        <v>323</v>
      </c>
      <c r="F8" s="209" t="s">
        <v>329</v>
      </c>
      <c r="G8" s="209"/>
      <c r="H8" s="209"/>
      <c r="I8" s="209"/>
      <c r="J8" s="209"/>
      <c r="K8" s="209"/>
      <c r="L8" s="209"/>
      <c r="M8" s="209"/>
      <c r="N8" s="209"/>
      <c r="O8" s="209"/>
      <c r="P8" s="209"/>
      <c r="Q8" s="209"/>
      <c r="R8" s="209"/>
      <c r="S8" s="209"/>
      <c r="T8" s="209"/>
      <c r="U8" s="209"/>
      <c r="V8" s="209"/>
      <c r="W8" s="209"/>
      <c r="X8" s="209"/>
      <c r="Y8" s="209"/>
      <c r="Z8" s="209"/>
      <c r="AA8" s="209"/>
      <c r="AB8" s="209"/>
      <c r="AC8" s="209"/>
      <c r="AD8" s="209"/>
      <c r="AE8" s="209"/>
      <c r="AF8" s="209"/>
      <c r="AG8" s="209"/>
      <c r="AH8" s="209"/>
      <c r="AI8" s="209"/>
      <c r="AJ8" s="209"/>
      <c r="AK8" s="209"/>
      <c r="AL8" s="209"/>
      <c r="AM8" s="209"/>
    </row>
    <row r="9" spans="2:39" hidden="1" x14ac:dyDescent="0.3">
      <c r="B9" s="209" t="s">
        <v>43</v>
      </c>
      <c r="C9" s="209" t="s">
        <v>49</v>
      </c>
      <c r="D9" s="209" t="s">
        <v>82</v>
      </c>
      <c r="E9" s="209" t="s">
        <v>323</v>
      </c>
      <c r="F9" s="209" t="s">
        <v>328</v>
      </c>
      <c r="G9" s="209"/>
      <c r="H9" s="209"/>
      <c r="I9" s="209"/>
      <c r="J9" s="209"/>
      <c r="K9" s="209"/>
      <c r="L9" s="209"/>
      <c r="M9" s="209"/>
      <c r="N9" s="209"/>
      <c r="O9" s="209"/>
      <c r="P9" s="209"/>
      <c r="Q9" s="209"/>
      <c r="R9" s="209"/>
      <c r="S9" s="209"/>
      <c r="T9" s="209"/>
      <c r="U9" s="209"/>
      <c r="V9" s="209"/>
      <c r="W9" s="209"/>
      <c r="X9" s="209"/>
      <c r="Y9" s="209"/>
      <c r="Z9" s="209"/>
      <c r="AA9" s="209"/>
      <c r="AB9" s="209"/>
      <c r="AC9" s="209"/>
      <c r="AD9" s="209"/>
      <c r="AE9" s="209"/>
      <c r="AF9" s="209"/>
      <c r="AG9" s="209"/>
      <c r="AH9" s="209"/>
      <c r="AI9" s="209"/>
      <c r="AJ9" s="209"/>
      <c r="AK9" s="209"/>
      <c r="AL9" s="209"/>
      <c r="AM9" s="209"/>
    </row>
    <row r="10" spans="2:39" hidden="1" x14ac:dyDescent="0.3">
      <c r="B10" s="209" t="s">
        <v>43</v>
      </c>
      <c r="C10" s="209" t="s">
        <v>49</v>
      </c>
      <c r="D10" s="209" t="s">
        <v>82</v>
      </c>
      <c r="E10" s="209" t="s">
        <v>322</v>
      </c>
      <c r="F10" s="209" t="s">
        <v>329</v>
      </c>
      <c r="G10" s="209"/>
      <c r="H10" s="209"/>
      <c r="I10" s="209"/>
      <c r="J10" s="209"/>
      <c r="K10" s="209"/>
      <c r="L10" s="209"/>
      <c r="M10" s="209"/>
      <c r="N10" s="209"/>
      <c r="O10" s="209"/>
      <c r="P10" s="209"/>
      <c r="Q10" s="209"/>
      <c r="R10" s="209"/>
      <c r="S10" s="209"/>
      <c r="T10" s="209"/>
      <c r="U10" s="209"/>
      <c r="V10" s="209"/>
      <c r="W10" s="209"/>
      <c r="X10" s="209"/>
      <c r="Y10" s="209"/>
      <c r="Z10" s="209"/>
      <c r="AA10" s="209"/>
      <c r="AB10" s="209"/>
      <c r="AC10" s="209"/>
      <c r="AD10" s="209"/>
      <c r="AE10" s="209"/>
      <c r="AF10" s="209"/>
      <c r="AG10" s="209"/>
      <c r="AH10" s="209"/>
      <c r="AI10" s="209"/>
      <c r="AJ10" s="209"/>
      <c r="AK10" s="209"/>
      <c r="AL10" s="209"/>
      <c r="AM10" s="209"/>
    </row>
    <row r="11" spans="2:39" hidden="1" x14ac:dyDescent="0.3">
      <c r="B11" s="209" t="s">
        <v>43</v>
      </c>
      <c r="C11" s="209" t="s">
        <v>49</v>
      </c>
      <c r="D11" s="209" t="s">
        <v>82</v>
      </c>
      <c r="E11" s="209" t="s">
        <v>322</v>
      </c>
      <c r="F11" s="209" t="s">
        <v>328</v>
      </c>
      <c r="G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209"/>
      <c r="AI11" s="209"/>
      <c r="AJ11" s="209"/>
      <c r="AK11" s="209"/>
      <c r="AL11" s="209"/>
      <c r="AM11" s="209"/>
    </row>
    <row r="12" spans="2:39" hidden="1" x14ac:dyDescent="0.3">
      <c r="B12" s="209" t="s">
        <v>43</v>
      </c>
      <c r="C12" s="209" t="s">
        <v>49</v>
      </c>
      <c r="D12" s="209" t="s">
        <v>82</v>
      </c>
      <c r="E12" s="209" t="s">
        <v>321</v>
      </c>
      <c r="F12" s="209" t="s">
        <v>329</v>
      </c>
      <c r="G12" s="209"/>
      <c r="H12" s="209"/>
      <c r="I12" s="209"/>
      <c r="J12" s="209"/>
      <c r="K12" s="209"/>
      <c r="L12" s="209"/>
      <c r="M12" s="209"/>
      <c r="N12" s="209"/>
      <c r="O12" s="209"/>
      <c r="P12" s="209"/>
      <c r="Q12" s="209"/>
      <c r="R12" s="209"/>
      <c r="S12" s="209"/>
      <c r="T12" s="209"/>
      <c r="U12" s="209"/>
      <c r="V12" s="209"/>
      <c r="W12" s="209"/>
      <c r="X12" s="209"/>
      <c r="Y12" s="209"/>
      <c r="Z12" s="209"/>
      <c r="AA12" s="209"/>
      <c r="AB12" s="209"/>
      <c r="AC12" s="209"/>
      <c r="AD12" s="209"/>
      <c r="AE12" s="209"/>
      <c r="AF12" s="209"/>
      <c r="AG12" s="209"/>
      <c r="AH12" s="209"/>
      <c r="AI12" s="209"/>
      <c r="AJ12" s="209"/>
      <c r="AK12" s="209"/>
      <c r="AL12" s="209"/>
      <c r="AM12" s="209"/>
    </row>
    <row r="13" spans="2:39" hidden="1" x14ac:dyDescent="0.3">
      <c r="B13" s="209" t="s">
        <v>43</v>
      </c>
      <c r="C13" s="209" t="s">
        <v>49</v>
      </c>
      <c r="D13" s="209" t="s">
        <v>82</v>
      </c>
      <c r="E13" s="209" t="s">
        <v>321</v>
      </c>
      <c r="F13" s="209" t="s">
        <v>328</v>
      </c>
      <c r="G13" s="209"/>
      <c r="H13" s="209"/>
      <c r="I13" s="209"/>
      <c r="J13" s="209"/>
      <c r="K13" s="209"/>
      <c r="L13" s="209"/>
      <c r="M13" s="209"/>
      <c r="N13" s="209"/>
      <c r="O13" s="209"/>
      <c r="P13" s="209"/>
      <c r="Q13" s="209"/>
      <c r="R13" s="209"/>
      <c r="S13" s="209"/>
      <c r="T13" s="209"/>
      <c r="U13" s="209"/>
      <c r="V13" s="209"/>
      <c r="W13" s="209"/>
      <c r="X13" s="209"/>
      <c r="Y13" s="209"/>
      <c r="Z13" s="209"/>
      <c r="AA13" s="209"/>
      <c r="AB13" s="209"/>
      <c r="AC13" s="209"/>
      <c r="AD13" s="209"/>
      <c r="AE13" s="209"/>
      <c r="AF13" s="209"/>
      <c r="AG13" s="209"/>
      <c r="AH13" s="209"/>
      <c r="AI13" s="209"/>
      <c r="AJ13" s="209"/>
      <c r="AK13" s="209"/>
      <c r="AL13" s="209"/>
      <c r="AM13" s="209"/>
    </row>
    <row r="14" spans="2:39" hidden="1" x14ac:dyDescent="0.3">
      <c r="B14" s="201" t="s">
        <v>43</v>
      </c>
      <c r="C14" s="201" t="s">
        <v>49</v>
      </c>
      <c r="D14" s="201" t="s">
        <v>82</v>
      </c>
      <c r="E14" s="204" t="s">
        <v>313</v>
      </c>
      <c r="F14" s="202" t="s">
        <v>315</v>
      </c>
      <c r="G14" s="201"/>
      <c r="H14" s="201"/>
      <c r="I14" s="201"/>
      <c r="J14" s="201"/>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c r="AH14" s="201"/>
      <c r="AI14" s="201"/>
      <c r="AJ14" s="201"/>
      <c r="AK14" s="201"/>
      <c r="AL14" s="201"/>
      <c r="AM14" s="201"/>
    </row>
    <row r="15" spans="2:39" hidden="1" x14ac:dyDescent="0.3">
      <c r="B15" s="201" t="s">
        <v>43</v>
      </c>
      <c r="C15" s="201" t="s">
        <v>49</v>
      </c>
      <c r="D15" s="201" t="s">
        <v>82</v>
      </c>
      <c r="E15" s="204" t="s">
        <v>313</v>
      </c>
      <c r="F15" s="202" t="s">
        <v>314</v>
      </c>
      <c r="G15" s="201"/>
      <c r="H15" s="201"/>
      <c r="I15" s="201"/>
      <c r="J15" s="201"/>
      <c r="K15" s="201"/>
      <c r="L15" s="201"/>
      <c r="M15" s="201"/>
      <c r="N15" s="201"/>
      <c r="O15" s="201"/>
      <c r="P15" s="201"/>
      <c r="Q15" s="201"/>
      <c r="R15" s="201"/>
      <c r="S15" s="201"/>
      <c r="T15" s="201"/>
      <c r="U15" s="201"/>
      <c r="V15" s="201"/>
      <c r="W15" s="201"/>
      <c r="X15" s="201"/>
      <c r="Y15" s="201"/>
      <c r="Z15" s="201"/>
      <c r="AA15" s="201"/>
      <c r="AB15" s="201"/>
      <c r="AC15" s="201"/>
      <c r="AD15" s="201"/>
      <c r="AE15" s="201"/>
      <c r="AF15" s="201"/>
      <c r="AG15" s="201"/>
      <c r="AH15" s="201"/>
      <c r="AI15" s="201"/>
      <c r="AJ15" s="201"/>
      <c r="AK15" s="201"/>
      <c r="AL15" s="201"/>
      <c r="AM15" s="201"/>
    </row>
    <row r="16" spans="2:39" hidden="1" x14ac:dyDescent="0.3">
      <c r="B16" s="201" t="s">
        <v>43</v>
      </c>
      <c r="C16" s="201" t="s">
        <v>49</v>
      </c>
      <c r="D16" s="201" t="s">
        <v>82</v>
      </c>
      <c r="E16" s="202" t="s">
        <v>320</v>
      </c>
      <c r="F16" s="204" t="s">
        <v>312</v>
      </c>
      <c r="G16" s="201"/>
      <c r="H16" s="201"/>
      <c r="I16" s="201"/>
      <c r="J16" s="201"/>
      <c r="K16" s="201"/>
      <c r="L16" s="201"/>
      <c r="M16" s="201"/>
      <c r="N16" s="201"/>
      <c r="O16" s="201"/>
      <c r="P16" s="201"/>
      <c r="Q16" s="201"/>
      <c r="R16" s="201"/>
      <c r="S16" s="201"/>
      <c r="T16" s="201"/>
      <c r="U16" s="201"/>
      <c r="V16" s="201"/>
      <c r="W16" s="201"/>
      <c r="X16" s="201"/>
      <c r="Y16" s="201"/>
      <c r="Z16" s="201"/>
      <c r="AA16" s="201"/>
      <c r="AB16" s="201"/>
      <c r="AC16" s="201"/>
      <c r="AD16" s="201"/>
      <c r="AE16" s="201"/>
      <c r="AF16" s="201"/>
      <c r="AG16" s="201"/>
      <c r="AH16" s="201"/>
      <c r="AI16" s="201"/>
      <c r="AJ16" s="201"/>
      <c r="AK16" s="201"/>
      <c r="AL16" s="201"/>
      <c r="AM16" s="201"/>
    </row>
    <row r="17" spans="2:39" hidden="1" x14ac:dyDescent="0.3">
      <c r="B17" s="201" t="s">
        <v>43</v>
      </c>
      <c r="C17" s="201" t="s">
        <v>49</v>
      </c>
      <c r="D17" s="201" t="s">
        <v>82</v>
      </c>
      <c r="E17" s="202" t="s">
        <v>319</v>
      </c>
      <c r="F17" s="204" t="s">
        <v>312</v>
      </c>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1"/>
      <c r="AF17" s="201"/>
      <c r="AG17" s="201"/>
      <c r="AH17" s="201"/>
      <c r="AI17" s="201"/>
      <c r="AJ17" s="201"/>
      <c r="AK17" s="201"/>
      <c r="AL17" s="201"/>
      <c r="AM17" s="201"/>
    </row>
    <row r="18" spans="2:39" hidden="1" x14ac:dyDescent="0.3">
      <c r="B18" s="201" t="s">
        <v>43</v>
      </c>
      <c r="C18" s="201" t="s">
        <v>49</v>
      </c>
      <c r="D18" s="201" t="s">
        <v>82</v>
      </c>
      <c r="E18" s="202" t="s">
        <v>318</v>
      </c>
      <c r="F18" s="204" t="s">
        <v>312</v>
      </c>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1"/>
      <c r="AK18" s="201"/>
      <c r="AL18" s="201"/>
      <c r="AM18" s="201"/>
    </row>
    <row r="19" spans="2:39" hidden="1" x14ac:dyDescent="0.3">
      <c r="B19" s="201" t="s">
        <v>43</v>
      </c>
      <c r="C19" s="201" t="s">
        <v>49</v>
      </c>
      <c r="D19" s="201" t="s">
        <v>82</v>
      </c>
      <c r="E19" s="202" t="s">
        <v>317</v>
      </c>
      <c r="F19" s="204" t="s">
        <v>312</v>
      </c>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row>
    <row r="20" spans="2:39" hidden="1" x14ac:dyDescent="0.3">
      <c r="B20" s="201" t="s">
        <v>43</v>
      </c>
      <c r="C20" s="201" t="s">
        <v>49</v>
      </c>
      <c r="D20" s="201" t="s">
        <v>82</v>
      </c>
      <c r="E20" s="202" t="s">
        <v>316</v>
      </c>
      <c r="F20" s="204" t="s">
        <v>312</v>
      </c>
      <c r="G20" s="201"/>
      <c r="H20" s="201"/>
      <c r="I20" s="201"/>
      <c r="J20" s="201"/>
      <c r="K20" s="201"/>
      <c r="L20" s="201"/>
      <c r="M20" s="201"/>
      <c r="N20" s="201"/>
      <c r="O20" s="201"/>
      <c r="P20" s="201"/>
      <c r="Q20" s="201"/>
      <c r="R20" s="201"/>
      <c r="S20" s="201"/>
      <c r="T20" s="201"/>
      <c r="U20" s="201"/>
      <c r="V20" s="201"/>
      <c r="W20" s="201"/>
      <c r="X20" s="201"/>
      <c r="Y20" s="201"/>
      <c r="Z20" s="201"/>
      <c r="AA20" s="201"/>
      <c r="AB20" s="201"/>
      <c r="AC20" s="201"/>
      <c r="AD20" s="201"/>
      <c r="AE20" s="201"/>
      <c r="AF20" s="201"/>
      <c r="AG20" s="201"/>
      <c r="AH20" s="201"/>
      <c r="AI20" s="201"/>
      <c r="AJ20" s="201"/>
      <c r="AK20" s="201"/>
      <c r="AL20" s="201"/>
      <c r="AM20" s="201"/>
    </row>
    <row r="21" spans="2:39" x14ac:dyDescent="0.3">
      <c r="B21" s="36" t="s">
        <v>43</v>
      </c>
      <c r="C21" s="36" t="s">
        <v>49</v>
      </c>
      <c r="D21" s="37" t="s">
        <v>45</v>
      </c>
      <c r="E21" s="199" t="s">
        <v>313</v>
      </c>
      <c r="F21" s="199" t="s">
        <v>312</v>
      </c>
      <c r="G21" s="36">
        <v>13</v>
      </c>
      <c r="H21" s="36">
        <v>31187</v>
      </c>
      <c r="I21" s="128">
        <v>1.4493465115234493E-2</v>
      </c>
      <c r="J21" s="36">
        <v>5687</v>
      </c>
      <c r="K21" s="36">
        <v>5389</v>
      </c>
      <c r="L21" s="207">
        <v>0.93677771126767573</v>
      </c>
      <c r="M21" s="208">
        <v>3.2270951251910725E-3</v>
      </c>
      <c r="N21" s="207">
        <v>0.93045260482230119</v>
      </c>
      <c r="O21" s="207">
        <v>0.94310281771305027</v>
      </c>
      <c r="P21" s="36">
        <v>7233</v>
      </c>
      <c r="Q21" s="36">
        <v>6880</v>
      </c>
      <c r="R21" s="207">
        <v>0.93952716710872275</v>
      </c>
      <c r="S21" s="208">
        <v>2.8026934314218481E-3</v>
      </c>
      <c r="T21" s="207">
        <v>0.93403388798313591</v>
      </c>
      <c r="U21" s="207">
        <v>0.94502044623430959</v>
      </c>
      <c r="V21" s="36">
        <v>322</v>
      </c>
      <c r="W21" s="36">
        <v>173</v>
      </c>
      <c r="X21" s="207">
        <v>0.60636777887826343</v>
      </c>
      <c r="Y21" s="208">
        <v>2.7226100444111938E-2</v>
      </c>
      <c r="Z21" s="207">
        <v>0.55300462200780398</v>
      </c>
      <c r="AA21" s="207">
        <v>0.65973093574872288</v>
      </c>
      <c r="AB21" s="36">
        <v>7555</v>
      </c>
      <c r="AC21" s="36">
        <v>7053</v>
      </c>
      <c r="AD21" s="207">
        <v>0.926361383204926</v>
      </c>
      <c r="AE21" s="208">
        <v>3.0048707627238647E-3</v>
      </c>
      <c r="AF21" s="207">
        <v>0.92047183650998721</v>
      </c>
      <c r="AG21" s="207">
        <v>0.9322509298998648</v>
      </c>
      <c r="AH21" s="36">
        <v>53</v>
      </c>
      <c r="AI21" s="36">
        <v>42</v>
      </c>
      <c r="AJ21" s="207"/>
      <c r="AK21" s="36"/>
      <c r="AL21" s="207"/>
      <c r="AM21" s="207"/>
    </row>
    <row r="22" spans="2:39" hidden="1" x14ac:dyDescent="0.3">
      <c r="B22" s="209" t="s">
        <v>43</v>
      </c>
      <c r="C22" s="209" t="s">
        <v>49</v>
      </c>
      <c r="D22" s="209" t="s">
        <v>327</v>
      </c>
      <c r="E22" s="209" t="s">
        <v>326</v>
      </c>
      <c r="F22" s="209" t="s">
        <v>329</v>
      </c>
      <c r="G22" s="209"/>
      <c r="H22" s="209"/>
      <c r="I22" s="209"/>
      <c r="J22" s="209"/>
      <c r="K22" s="209"/>
      <c r="L22" s="209"/>
      <c r="M22" s="209"/>
      <c r="N22" s="209"/>
      <c r="O22" s="209"/>
      <c r="P22" s="209"/>
      <c r="Q22" s="209"/>
      <c r="R22" s="209"/>
      <c r="S22" s="209"/>
      <c r="T22" s="209"/>
      <c r="U22" s="209"/>
      <c r="V22" s="209"/>
      <c r="W22" s="209"/>
      <c r="X22" s="209"/>
      <c r="Y22" s="209"/>
      <c r="Z22" s="209"/>
      <c r="AA22" s="209"/>
      <c r="AB22" s="209">
        <v>7555</v>
      </c>
      <c r="AC22" s="209">
        <v>7053</v>
      </c>
      <c r="AD22" s="209">
        <v>0.926361383204926</v>
      </c>
      <c r="AE22" s="209"/>
      <c r="AF22" s="209"/>
      <c r="AG22" s="209"/>
      <c r="AH22" s="209"/>
      <c r="AI22" s="209"/>
      <c r="AJ22" s="209"/>
      <c r="AK22" s="209"/>
      <c r="AL22" s="209"/>
      <c r="AM22" s="209"/>
    </row>
    <row r="23" spans="2:39" hidden="1" x14ac:dyDescent="0.3">
      <c r="B23" s="209" t="s">
        <v>43</v>
      </c>
      <c r="C23" s="209" t="s">
        <v>49</v>
      </c>
      <c r="D23" s="209" t="s">
        <v>327</v>
      </c>
      <c r="E23" s="209" t="s">
        <v>326</v>
      </c>
      <c r="F23" s="209" t="s">
        <v>328</v>
      </c>
      <c r="G23" s="209"/>
      <c r="H23" s="209"/>
      <c r="I23" s="209"/>
      <c r="J23" s="209"/>
      <c r="K23" s="209"/>
      <c r="L23" s="209"/>
      <c r="M23" s="209"/>
      <c r="N23" s="209"/>
      <c r="O23" s="209"/>
      <c r="P23" s="209"/>
      <c r="Q23" s="209"/>
      <c r="R23" s="209"/>
      <c r="S23" s="209"/>
      <c r="T23" s="209"/>
      <c r="U23" s="209"/>
      <c r="V23" s="209"/>
      <c r="W23" s="209"/>
      <c r="X23" s="209"/>
      <c r="Y23" s="209"/>
      <c r="Z23" s="209"/>
      <c r="AA23" s="209"/>
      <c r="AB23" s="209"/>
      <c r="AC23" s="209"/>
      <c r="AD23" s="209"/>
      <c r="AE23" s="209"/>
      <c r="AF23" s="209"/>
      <c r="AG23" s="209"/>
      <c r="AH23" s="209"/>
      <c r="AI23" s="209"/>
      <c r="AJ23" s="209"/>
      <c r="AK23" s="209"/>
      <c r="AL23" s="209"/>
      <c r="AM23" s="209"/>
    </row>
    <row r="24" spans="2:39" hidden="1" x14ac:dyDescent="0.3">
      <c r="B24" s="209" t="s">
        <v>43</v>
      </c>
      <c r="C24" s="209" t="s">
        <v>49</v>
      </c>
      <c r="D24" s="209" t="s">
        <v>327</v>
      </c>
      <c r="E24" s="209" t="s">
        <v>324</v>
      </c>
      <c r="F24" s="209" t="s">
        <v>329</v>
      </c>
      <c r="G24" s="209"/>
      <c r="H24" s="209"/>
      <c r="I24" s="209"/>
      <c r="J24" s="209"/>
      <c r="K24" s="209"/>
      <c r="L24" s="209"/>
      <c r="M24" s="209"/>
      <c r="N24" s="209"/>
      <c r="O24" s="209"/>
      <c r="P24" s="209"/>
      <c r="Q24" s="209"/>
      <c r="R24" s="209"/>
      <c r="S24" s="209"/>
      <c r="T24" s="209"/>
      <c r="U24" s="209"/>
      <c r="V24" s="209"/>
      <c r="W24" s="209"/>
      <c r="X24" s="209"/>
      <c r="Y24" s="209"/>
      <c r="Z24" s="209"/>
      <c r="AA24" s="209"/>
      <c r="AB24" s="209"/>
      <c r="AC24" s="209"/>
      <c r="AD24" s="209"/>
      <c r="AE24" s="209"/>
      <c r="AF24" s="209"/>
      <c r="AG24" s="209"/>
      <c r="AH24" s="209"/>
      <c r="AI24" s="209"/>
      <c r="AJ24" s="209"/>
      <c r="AK24" s="209"/>
      <c r="AL24" s="209"/>
      <c r="AM24" s="209"/>
    </row>
    <row r="25" spans="2:39" hidden="1" x14ac:dyDescent="0.3">
      <c r="B25" s="209" t="s">
        <v>43</v>
      </c>
      <c r="C25" s="209" t="s">
        <v>49</v>
      </c>
      <c r="D25" s="209" t="s">
        <v>327</v>
      </c>
      <c r="E25" s="209" t="s">
        <v>324</v>
      </c>
      <c r="F25" s="209" t="s">
        <v>328</v>
      </c>
      <c r="G25" s="209"/>
      <c r="H25" s="209"/>
      <c r="I25" s="209"/>
      <c r="J25" s="209"/>
      <c r="K25" s="209"/>
      <c r="L25" s="209"/>
      <c r="M25" s="209"/>
      <c r="N25" s="209"/>
      <c r="O25" s="209"/>
      <c r="P25" s="209"/>
      <c r="Q25" s="209"/>
      <c r="R25" s="209"/>
      <c r="S25" s="209"/>
      <c r="T25" s="209"/>
      <c r="U25" s="209"/>
      <c r="V25" s="209"/>
      <c r="W25" s="209"/>
      <c r="X25" s="209"/>
      <c r="Y25" s="209"/>
      <c r="Z25" s="209"/>
      <c r="AA25" s="209"/>
      <c r="AB25" s="209"/>
      <c r="AC25" s="209"/>
      <c r="AD25" s="209"/>
      <c r="AE25" s="209"/>
      <c r="AF25" s="209"/>
      <c r="AG25" s="209"/>
      <c r="AH25" s="209"/>
      <c r="AI25" s="209"/>
      <c r="AJ25" s="209"/>
      <c r="AK25" s="209"/>
      <c r="AL25" s="209"/>
      <c r="AM25" s="209"/>
    </row>
    <row r="26" spans="2:39" hidden="1" x14ac:dyDescent="0.3">
      <c r="B26" s="209" t="s">
        <v>43</v>
      </c>
      <c r="C26" s="209" t="s">
        <v>49</v>
      </c>
      <c r="D26" s="209" t="s">
        <v>327</v>
      </c>
      <c r="E26" s="209" t="s">
        <v>323</v>
      </c>
      <c r="F26" s="209" t="s">
        <v>329</v>
      </c>
      <c r="G26" s="209"/>
      <c r="H26" s="209"/>
      <c r="I26" s="209"/>
      <c r="J26" s="209"/>
      <c r="K26" s="209"/>
      <c r="L26" s="209"/>
      <c r="M26" s="209"/>
      <c r="N26" s="209"/>
      <c r="O26" s="209"/>
      <c r="P26" s="209"/>
      <c r="Q26" s="209"/>
      <c r="R26" s="209"/>
      <c r="S26" s="209"/>
      <c r="T26" s="209"/>
      <c r="U26" s="209"/>
      <c r="V26" s="209"/>
      <c r="W26" s="209"/>
      <c r="X26" s="209"/>
      <c r="Y26" s="209"/>
      <c r="Z26" s="209"/>
      <c r="AA26" s="209"/>
      <c r="AB26" s="209"/>
      <c r="AC26" s="209"/>
      <c r="AD26" s="209"/>
      <c r="AE26" s="209"/>
      <c r="AF26" s="209"/>
      <c r="AG26" s="209"/>
      <c r="AH26" s="209"/>
      <c r="AI26" s="209"/>
      <c r="AJ26" s="209"/>
      <c r="AK26" s="209"/>
      <c r="AL26" s="209"/>
      <c r="AM26" s="209"/>
    </row>
    <row r="27" spans="2:39" hidden="1" x14ac:dyDescent="0.3">
      <c r="B27" s="209" t="s">
        <v>43</v>
      </c>
      <c r="C27" s="209" t="s">
        <v>49</v>
      </c>
      <c r="D27" s="209" t="s">
        <v>327</v>
      </c>
      <c r="E27" s="209" t="s">
        <v>323</v>
      </c>
      <c r="F27" s="209" t="s">
        <v>328</v>
      </c>
      <c r="G27" s="209"/>
      <c r="H27" s="209"/>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09"/>
      <c r="AM27" s="209"/>
    </row>
    <row r="28" spans="2:39" hidden="1" x14ac:dyDescent="0.3">
      <c r="B28" s="209" t="s">
        <v>43</v>
      </c>
      <c r="C28" s="209" t="s">
        <v>49</v>
      </c>
      <c r="D28" s="209" t="s">
        <v>327</v>
      </c>
      <c r="E28" s="209" t="s">
        <v>322</v>
      </c>
      <c r="F28" s="209" t="s">
        <v>329</v>
      </c>
      <c r="G28" s="209"/>
      <c r="H28" s="209"/>
      <c r="I28" s="209"/>
      <c r="J28" s="209"/>
      <c r="K28" s="209"/>
      <c r="L28" s="209"/>
      <c r="M28" s="209"/>
      <c r="N28" s="209"/>
      <c r="O28" s="209"/>
      <c r="P28" s="209"/>
      <c r="Q28" s="209"/>
      <c r="R28" s="209"/>
      <c r="S28" s="209"/>
      <c r="T28" s="209"/>
      <c r="U28" s="209"/>
      <c r="V28" s="209"/>
      <c r="W28" s="209"/>
      <c r="X28" s="209"/>
      <c r="Y28" s="209"/>
      <c r="Z28" s="209"/>
      <c r="AA28" s="209"/>
      <c r="AB28" s="209"/>
      <c r="AC28" s="209"/>
      <c r="AD28" s="209"/>
      <c r="AE28" s="209"/>
      <c r="AF28" s="209"/>
      <c r="AG28" s="209"/>
      <c r="AH28" s="209"/>
      <c r="AI28" s="209"/>
      <c r="AJ28" s="209"/>
      <c r="AK28" s="209"/>
      <c r="AL28" s="209"/>
      <c r="AM28" s="209"/>
    </row>
    <row r="29" spans="2:39" hidden="1" x14ac:dyDescent="0.3">
      <c r="B29" s="209" t="s">
        <v>43</v>
      </c>
      <c r="C29" s="209" t="s">
        <v>49</v>
      </c>
      <c r="D29" s="209" t="s">
        <v>327</v>
      </c>
      <c r="E29" s="209" t="s">
        <v>322</v>
      </c>
      <c r="F29" s="209" t="s">
        <v>328</v>
      </c>
      <c r="G29" s="209"/>
      <c r="H29" s="209"/>
      <c r="I29" s="209"/>
      <c r="J29" s="209"/>
      <c r="K29" s="209"/>
      <c r="L29" s="209"/>
      <c r="M29" s="209"/>
      <c r="N29" s="209"/>
      <c r="O29" s="209"/>
      <c r="P29" s="209"/>
      <c r="Q29" s="209"/>
      <c r="R29" s="209"/>
      <c r="S29" s="209"/>
      <c r="T29" s="209"/>
      <c r="U29" s="209"/>
      <c r="V29" s="209"/>
      <c r="W29" s="209"/>
      <c r="X29" s="209"/>
      <c r="Y29" s="209"/>
      <c r="Z29" s="209"/>
      <c r="AA29" s="209"/>
      <c r="AB29" s="209"/>
      <c r="AC29" s="209"/>
      <c r="AD29" s="209"/>
      <c r="AE29" s="209"/>
      <c r="AF29" s="209"/>
      <c r="AG29" s="209"/>
      <c r="AH29" s="209"/>
      <c r="AI29" s="209"/>
      <c r="AJ29" s="209"/>
      <c r="AK29" s="209"/>
      <c r="AL29" s="209"/>
      <c r="AM29" s="209"/>
    </row>
    <row r="30" spans="2:39" hidden="1" x14ac:dyDescent="0.3">
      <c r="B30" s="209" t="s">
        <v>43</v>
      </c>
      <c r="C30" s="209" t="s">
        <v>49</v>
      </c>
      <c r="D30" s="209" t="s">
        <v>327</v>
      </c>
      <c r="E30" s="209" t="s">
        <v>321</v>
      </c>
      <c r="F30" s="209" t="s">
        <v>329</v>
      </c>
      <c r="G30" s="209"/>
      <c r="H30" s="209"/>
      <c r="I30" s="209"/>
      <c r="J30" s="209"/>
      <c r="K30" s="209"/>
      <c r="L30" s="209"/>
      <c r="M30" s="209"/>
      <c r="N30" s="209"/>
      <c r="O30" s="209"/>
      <c r="P30" s="209"/>
      <c r="Q30" s="209"/>
      <c r="R30" s="209"/>
      <c r="S30" s="209"/>
      <c r="T30" s="209"/>
      <c r="U30" s="209"/>
      <c r="V30" s="209"/>
      <c r="W30" s="209"/>
      <c r="X30" s="209"/>
      <c r="Y30" s="209"/>
      <c r="Z30" s="209"/>
      <c r="AA30" s="209"/>
      <c r="AB30" s="209"/>
      <c r="AC30" s="209"/>
      <c r="AD30" s="209"/>
      <c r="AE30" s="209"/>
      <c r="AF30" s="209"/>
      <c r="AG30" s="209"/>
      <c r="AH30" s="209"/>
      <c r="AI30" s="209"/>
      <c r="AJ30" s="209"/>
      <c r="AK30" s="209"/>
      <c r="AL30" s="209"/>
      <c r="AM30" s="209"/>
    </row>
    <row r="31" spans="2:39" hidden="1" x14ac:dyDescent="0.3">
      <c r="B31" s="209" t="s">
        <v>43</v>
      </c>
      <c r="C31" s="209" t="s">
        <v>49</v>
      </c>
      <c r="D31" s="209" t="s">
        <v>327</v>
      </c>
      <c r="E31" s="209" t="s">
        <v>321</v>
      </c>
      <c r="F31" s="209" t="s">
        <v>328</v>
      </c>
      <c r="G31" s="209"/>
      <c r="H31" s="209"/>
      <c r="I31" s="209"/>
      <c r="J31" s="209"/>
      <c r="K31" s="209"/>
      <c r="L31" s="209"/>
      <c r="M31" s="209"/>
      <c r="N31" s="209"/>
      <c r="O31" s="209"/>
      <c r="P31" s="209"/>
      <c r="Q31" s="209"/>
      <c r="R31" s="209"/>
      <c r="S31" s="209"/>
      <c r="T31" s="209"/>
      <c r="U31" s="209"/>
      <c r="V31" s="209"/>
      <c r="W31" s="209"/>
      <c r="X31" s="209"/>
      <c r="Y31" s="209"/>
      <c r="Z31" s="209"/>
      <c r="AA31" s="209"/>
      <c r="AB31" s="209"/>
      <c r="AC31" s="209"/>
      <c r="AD31" s="209"/>
      <c r="AE31" s="209"/>
      <c r="AF31" s="209"/>
      <c r="AG31" s="209"/>
      <c r="AH31" s="209"/>
      <c r="AI31" s="209"/>
      <c r="AJ31" s="209"/>
      <c r="AK31" s="209"/>
      <c r="AL31" s="209"/>
      <c r="AM31" s="209"/>
    </row>
    <row r="32" spans="2:39" hidden="1" x14ac:dyDescent="0.3">
      <c r="B32" s="201" t="s">
        <v>43</v>
      </c>
      <c r="C32" s="201" t="s">
        <v>49</v>
      </c>
      <c r="D32" s="201" t="s">
        <v>327</v>
      </c>
      <c r="E32" s="204" t="s">
        <v>313</v>
      </c>
      <c r="F32" s="202" t="s">
        <v>315</v>
      </c>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row>
    <row r="33" spans="2:39" hidden="1" x14ac:dyDescent="0.3">
      <c r="B33" s="201" t="s">
        <v>43</v>
      </c>
      <c r="C33" s="201" t="s">
        <v>49</v>
      </c>
      <c r="D33" s="201" t="s">
        <v>327</v>
      </c>
      <c r="E33" s="204" t="s">
        <v>313</v>
      </c>
      <c r="F33" s="202" t="s">
        <v>314</v>
      </c>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1"/>
      <c r="AK33" s="201"/>
      <c r="AL33" s="201"/>
      <c r="AM33" s="201"/>
    </row>
    <row r="34" spans="2:39" hidden="1" x14ac:dyDescent="0.3">
      <c r="B34" s="201" t="s">
        <v>43</v>
      </c>
      <c r="C34" s="201" t="s">
        <v>49</v>
      </c>
      <c r="D34" s="201" t="s">
        <v>327</v>
      </c>
      <c r="E34" s="202" t="s">
        <v>320</v>
      </c>
      <c r="F34" s="204" t="s">
        <v>312</v>
      </c>
      <c r="G34" s="201"/>
      <c r="H34" s="201"/>
      <c r="I34" s="201"/>
      <c r="J34" s="201"/>
      <c r="K34" s="201"/>
      <c r="L34" s="201"/>
      <c r="M34" s="201"/>
      <c r="N34" s="201"/>
      <c r="O34" s="201"/>
      <c r="P34" s="201"/>
      <c r="Q34" s="201"/>
      <c r="R34" s="201"/>
      <c r="S34" s="201"/>
      <c r="T34" s="201"/>
      <c r="U34" s="201"/>
      <c r="V34" s="201"/>
      <c r="W34" s="201"/>
      <c r="X34" s="201"/>
      <c r="Y34" s="201"/>
      <c r="Z34" s="201"/>
      <c r="AA34" s="201"/>
      <c r="AB34" s="201"/>
      <c r="AC34" s="201"/>
      <c r="AD34" s="201"/>
      <c r="AE34" s="201"/>
      <c r="AF34" s="201"/>
      <c r="AG34" s="201"/>
      <c r="AH34" s="201"/>
      <c r="AI34" s="201"/>
      <c r="AJ34" s="201"/>
      <c r="AK34" s="201"/>
      <c r="AL34" s="201"/>
      <c r="AM34" s="201"/>
    </row>
    <row r="35" spans="2:39" hidden="1" x14ac:dyDescent="0.3">
      <c r="B35" s="201" t="s">
        <v>43</v>
      </c>
      <c r="C35" s="201" t="s">
        <v>49</v>
      </c>
      <c r="D35" s="201" t="s">
        <v>327</v>
      </c>
      <c r="E35" s="202" t="s">
        <v>319</v>
      </c>
      <c r="F35" s="204" t="s">
        <v>312</v>
      </c>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1"/>
      <c r="AL35" s="201"/>
      <c r="AM35" s="201"/>
    </row>
    <row r="36" spans="2:39" hidden="1" x14ac:dyDescent="0.3">
      <c r="B36" s="201" t="s">
        <v>43</v>
      </c>
      <c r="C36" s="201" t="s">
        <v>49</v>
      </c>
      <c r="D36" s="201" t="s">
        <v>327</v>
      </c>
      <c r="E36" s="202" t="s">
        <v>318</v>
      </c>
      <c r="F36" s="204" t="s">
        <v>312</v>
      </c>
      <c r="G36" s="201"/>
      <c r="H36" s="201"/>
      <c r="I36" s="201"/>
      <c r="J36" s="201"/>
      <c r="K36" s="201"/>
      <c r="L36" s="201"/>
      <c r="M36" s="201"/>
      <c r="N36" s="201"/>
      <c r="O36" s="201"/>
      <c r="P36" s="201"/>
      <c r="Q36" s="201"/>
      <c r="R36" s="201"/>
      <c r="S36" s="201"/>
      <c r="T36" s="201"/>
      <c r="U36" s="201"/>
      <c r="V36" s="201"/>
      <c r="W36" s="201"/>
      <c r="X36" s="201"/>
      <c r="Y36" s="201"/>
      <c r="Z36" s="201"/>
      <c r="AA36" s="201"/>
      <c r="AB36" s="201"/>
      <c r="AC36" s="201"/>
      <c r="AD36" s="201"/>
      <c r="AE36" s="201"/>
      <c r="AF36" s="201"/>
      <c r="AG36" s="201"/>
      <c r="AH36" s="201"/>
      <c r="AI36" s="201"/>
      <c r="AJ36" s="201"/>
      <c r="AK36" s="201"/>
      <c r="AL36" s="201"/>
      <c r="AM36" s="201"/>
    </row>
    <row r="37" spans="2:39" hidden="1" x14ac:dyDescent="0.3">
      <c r="B37" s="201" t="s">
        <v>43</v>
      </c>
      <c r="C37" s="201" t="s">
        <v>49</v>
      </c>
      <c r="D37" s="201" t="s">
        <v>327</v>
      </c>
      <c r="E37" s="202" t="s">
        <v>317</v>
      </c>
      <c r="F37" s="204" t="s">
        <v>312</v>
      </c>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c r="AH37" s="201"/>
      <c r="AI37" s="201"/>
      <c r="AJ37" s="201"/>
      <c r="AK37" s="201"/>
      <c r="AL37" s="201"/>
      <c r="AM37" s="201"/>
    </row>
    <row r="38" spans="2:39" hidden="1" x14ac:dyDescent="0.3">
      <c r="B38" s="201" t="s">
        <v>43</v>
      </c>
      <c r="C38" s="201" t="s">
        <v>49</v>
      </c>
      <c r="D38" s="201" t="s">
        <v>327</v>
      </c>
      <c r="E38" s="202" t="s">
        <v>316</v>
      </c>
      <c r="F38" s="204" t="s">
        <v>312</v>
      </c>
      <c r="G38" s="201"/>
      <c r="H38" s="201"/>
      <c r="I38" s="201"/>
      <c r="J38" s="201"/>
      <c r="K38" s="201"/>
      <c r="L38" s="201"/>
      <c r="M38" s="201"/>
      <c r="N38" s="201"/>
      <c r="O38" s="201"/>
      <c r="P38" s="201"/>
      <c r="Q38" s="201"/>
      <c r="R38" s="201"/>
      <c r="S38" s="201"/>
      <c r="T38" s="201"/>
      <c r="U38" s="201"/>
      <c r="V38" s="201"/>
      <c r="W38" s="201"/>
      <c r="X38" s="201"/>
      <c r="Y38" s="201"/>
      <c r="Z38" s="201"/>
      <c r="AA38" s="201"/>
      <c r="AB38" s="201"/>
      <c r="AC38" s="201"/>
      <c r="AD38" s="201"/>
      <c r="AE38" s="201"/>
      <c r="AF38" s="201"/>
      <c r="AG38" s="201"/>
      <c r="AH38" s="201"/>
      <c r="AI38" s="201"/>
      <c r="AJ38" s="201"/>
      <c r="AK38" s="201"/>
      <c r="AL38" s="201"/>
      <c r="AM38" s="201"/>
    </row>
    <row r="39" spans="2:39" x14ac:dyDescent="0.3">
      <c r="B39" s="36" t="s">
        <v>43</v>
      </c>
      <c r="C39" s="36" t="s">
        <v>49</v>
      </c>
      <c r="D39" s="37" t="s">
        <v>52</v>
      </c>
      <c r="E39" s="199" t="s">
        <v>313</v>
      </c>
      <c r="F39" s="199" t="s">
        <v>312</v>
      </c>
      <c r="G39" s="36">
        <v>13</v>
      </c>
      <c r="H39" s="36">
        <v>12666</v>
      </c>
      <c r="I39" s="128">
        <v>1.3346981032580779E-2</v>
      </c>
      <c r="J39" s="36">
        <v>2544</v>
      </c>
      <c r="K39" s="36">
        <v>1741</v>
      </c>
      <c r="L39" s="207">
        <v>0.70874662523147658</v>
      </c>
      <c r="M39" s="208">
        <v>9.0078766732108254E-3</v>
      </c>
      <c r="N39" s="207">
        <v>0.69109118695198335</v>
      </c>
      <c r="O39" s="207">
        <v>0.72640206351096981</v>
      </c>
      <c r="P39" s="36">
        <v>2984</v>
      </c>
      <c r="Q39" s="36">
        <v>2102</v>
      </c>
      <c r="R39" s="207">
        <v>0.71985116710379393</v>
      </c>
      <c r="S39" s="208">
        <v>8.2208430323110222E-3</v>
      </c>
      <c r="T39" s="207">
        <v>0.70373831476046433</v>
      </c>
      <c r="U39" s="207">
        <v>0.73596401944712353</v>
      </c>
      <c r="V39" s="36"/>
      <c r="W39" s="36"/>
      <c r="X39" s="207"/>
      <c r="Y39" s="208"/>
      <c r="Z39" s="207"/>
      <c r="AA39" s="207"/>
      <c r="AB39" s="36"/>
      <c r="AC39" s="36"/>
      <c r="AD39" s="207"/>
      <c r="AE39" s="208"/>
      <c r="AF39" s="207"/>
      <c r="AG39" s="207"/>
      <c r="AH39" s="36"/>
      <c r="AI39" s="36"/>
      <c r="AJ39" s="207"/>
      <c r="AK39" s="36"/>
      <c r="AL39" s="207"/>
      <c r="AM39" s="207"/>
    </row>
    <row r="40" spans="2:39" hidden="1" x14ac:dyDescent="0.3">
      <c r="B40" s="36" t="s">
        <v>43</v>
      </c>
      <c r="C40" s="36" t="s">
        <v>49</v>
      </c>
      <c r="D40" s="199" t="s">
        <v>54</v>
      </c>
      <c r="E40" s="199" t="s">
        <v>313</v>
      </c>
      <c r="F40" s="37" t="s">
        <v>315</v>
      </c>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row>
    <row r="41" spans="2:39" hidden="1" x14ac:dyDescent="0.3">
      <c r="B41" s="36" t="s">
        <v>43</v>
      </c>
      <c r="C41" s="36" t="s">
        <v>49</v>
      </c>
      <c r="D41" s="199" t="s">
        <v>54</v>
      </c>
      <c r="E41" s="199" t="s">
        <v>313</v>
      </c>
      <c r="F41" s="37" t="s">
        <v>314</v>
      </c>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row>
    <row r="42" spans="2:39" hidden="1" x14ac:dyDescent="0.3">
      <c r="B42" s="36" t="s">
        <v>43</v>
      </c>
      <c r="C42" s="36" t="s">
        <v>49</v>
      </c>
      <c r="D42" s="199" t="s">
        <v>54</v>
      </c>
      <c r="E42" s="37" t="s">
        <v>320</v>
      </c>
      <c r="F42" s="199" t="s">
        <v>312</v>
      </c>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row>
    <row r="43" spans="2:39" hidden="1" x14ac:dyDescent="0.3">
      <c r="B43" s="36" t="s">
        <v>43</v>
      </c>
      <c r="C43" s="36" t="s">
        <v>49</v>
      </c>
      <c r="D43" s="199" t="s">
        <v>54</v>
      </c>
      <c r="E43" s="37" t="s">
        <v>319</v>
      </c>
      <c r="F43" s="199" t="s">
        <v>312</v>
      </c>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row>
    <row r="44" spans="2:39" hidden="1" x14ac:dyDescent="0.3">
      <c r="B44" s="36" t="s">
        <v>43</v>
      </c>
      <c r="C44" s="36" t="s">
        <v>49</v>
      </c>
      <c r="D44" s="199" t="s">
        <v>54</v>
      </c>
      <c r="E44" s="37" t="s">
        <v>318</v>
      </c>
      <c r="F44" s="199" t="s">
        <v>312</v>
      </c>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row>
    <row r="45" spans="2:39" hidden="1" x14ac:dyDescent="0.3">
      <c r="B45" s="36" t="s">
        <v>43</v>
      </c>
      <c r="C45" s="36" t="s">
        <v>49</v>
      </c>
      <c r="D45" s="199" t="s">
        <v>54</v>
      </c>
      <c r="E45" s="37" t="s">
        <v>317</v>
      </c>
      <c r="F45" s="199" t="s">
        <v>312</v>
      </c>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row>
    <row r="46" spans="2:39" hidden="1" x14ac:dyDescent="0.3">
      <c r="B46" s="36" t="s">
        <v>43</v>
      </c>
      <c r="C46" s="36" t="s">
        <v>49</v>
      </c>
      <c r="D46" s="199" t="s">
        <v>54</v>
      </c>
      <c r="E46" s="37" t="s">
        <v>316</v>
      </c>
      <c r="F46" s="199" t="s">
        <v>312</v>
      </c>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row>
    <row r="47" spans="2:39" x14ac:dyDescent="0.3">
      <c r="B47" s="16" t="s">
        <v>43</v>
      </c>
      <c r="C47" s="44" t="s">
        <v>53</v>
      </c>
      <c r="D47" s="15" t="s">
        <v>54</v>
      </c>
      <c r="E47" s="15" t="s">
        <v>313</v>
      </c>
      <c r="F47" s="15" t="s">
        <v>312</v>
      </c>
      <c r="G47" s="16">
        <v>13</v>
      </c>
      <c r="H47" s="16">
        <v>43853</v>
      </c>
      <c r="I47" s="118">
        <v>2.7840446147815272E-2</v>
      </c>
      <c r="J47" s="16">
        <v>8231</v>
      </c>
      <c r="K47" s="16">
        <v>7130</v>
      </c>
      <c r="L47" s="197">
        <v>0.82745738773533239</v>
      </c>
      <c r="M47" s="198">
        <v>4.1648052910461036E-3</v>
      </c>
      <c r="N47" s="197">
        <v>0.81929436936488198</v>
      </c>
      <c r="O47" s="197">
        <v>0.83562040610578281</v>
      </c>
      <c r="P47" s="16">
        <v>10217</v>
      </c>
      <c r="Q47" s="16">
        <v>8982</v>
      </c>
      <c r="R47" s="197">
        <v>0.83421235319331843</v>
      </c>
      <c r="S47" s="198">
        <v>3.679194058716884E-3</v>
      </c>
      <c r="T47" s="197">
        <v>0.82700113283823329</v>
      </c>
      <c r="U47" s="197">
        <v>0.84142357354840358</v>
      </c>
      <c r="V47" s="16"/>
      <c r="W47" s="16"/>
      <c r="X47" s="197"/>
      <c r="Y47" s="198"/>
      <c r="Z47" s="197"/>
      <c r="AA47" s="197"/>
      <c r="AB47" s="16"/>
      <c r="AC47" s="16"/>
      <c r="AD47" s="197"/>
      <c r="AE47" s="198"/>
      <c r="AF47" s="197"/>
      <c r="AG47" s="197"/>
      <c r="AH47" s="16"/>
      <c r="AI47" s="16"/>
      <c r="AJ47" s="197"/>
      <c r="AK47" s="16"/>
      <c r="AL47" s="197"/>
      <c r="AM47" s="197"/>
    </row>
    <row r="48" spans="2:39" hidden="1" x14ac:dyDescent="0.3">
      <c r="B48" s="209" t="s">
        <v>43</v>
      </c>
      <c r="C48" s="210" t="s">
        <v>50</v>
      </c>
      <c r="D48" s="209" t="s">
        <v>82</v>
      </c>
      <c r="E48" s="209" t="s">
        <v>326</v>
      </c>
      <c r="F48" s="209" t="s">
        <v>329</v>
      </c>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row>
    <row r="49" spans="2:39" hidden="1" x14ac:dyDescent="0.3">
      <c r="B49" s="209" t="s">
        <v>43</v>
      </c>
      <c r="C49" s="210" t="s">
        <v>50</v>
      </c>
      <c r="D49" s="209" t="s">
        <v>82</v>
      </c>
      <c r="E49" s="209" t="s">
        <v>326</v>
      </c>
      <c r="F49" s="209" t="s">
        <v>328</v>
      </c>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09"/>
      <c r="AL49" s="209"/>
      <c r="AM49" s="209"/>
    </row>
    <row r="50" spans="2:39" hidden="1" x14ac:dyDescent="0.3">
      <c r="B50" s="209" t="s">
        <v>43</v>
      </c>
      <c r="C50" s="210" t="s">
        <v>50</v>
      </c>
      <c r="D50" s="209" t="s">
        <v>82</v>
      </c>
      <c r="E50" s="209" t="s">
        <v>324</v>
      </c>
      <c r="F50" s="209" t="s">
        <v>329</v>
      </c>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09"/>
      <c r="AK50" s="209"/>
      <c r="AL50" s="209"/>
      <c r="AM50" s="209"/>
    </row>
    <row r="51" spans="2:39" hidden="1" x14ac:dyDescent="0.3">
      <c r="B51" s="209" t="s">
        <v>43</v>
      </c>
      <c r="C51" s="210" t="s">
        <v>50</v>
      </c>
      <c r="D51" s="209" t="s">
        <v>82</v>
      </c>
      <c r="E51" s="209" t="s">
        <v>324</v>
      </c>
      <c r="F51" s="209" t="s">
        <v>328</v>
      </c>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09"/>
      <c r="AK51" s="209"/>
      <c r="AL51" s="209"/>
      <c r="AM51" s="209"/>
    </row>
    <row r="52" spans="2:39" hidden="1" x14ac:dyDescent="0.3">
      <c r="B52" s="209" t="s">
        <v>43</v>
      </c>
      <c r="C52" s="210" t="s">
        <v>50</v>
      </c>
      <c r="D52" s="209" t="s">
        <v>82</v>
      </c>
      <c r="E52" s="209" t="s">
        <v>323</v>
      </c>
      <c r="F52" s="209" t="s">
        <v>329</v>
      </c>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c r="AJ52" s="209"/>
      <c r="AK52" s="209"/>
      <c r="AL52" s="209"/>
      <c r="AM52" s="209"/>
    </row>
    <row r="53" spans="2:39" hidden="1" x14ac:dyDescent="0.3">
      <c r="B53" s="209" t="s">
        <v>43</v>
      </c>
      <c r="C53" s="210" t="s">
        <v>50</v>
      </c>
      <c r="D53" s="209" t="s">
        <v>82</v>
      </c>
      <c r="E53" s="209" t="s">
        <v>323</v>
      </c>
      <c r="F53" s="209" t="s">
        <v>328</v>
      </c>
      <c r="G53" s="209"/>
      <c r="H53" s="209"/>
      <c r="I53" s="209"/>
      <c r="J53" s="209"/>
      <c r="K53" s="209"/>
      <c r="L53" s="209"/>
      <c r="M53" s="209"/>
      <c r="N53" s="209"/>
      <c r="O53" s="209"/>
      <c r="P53" s="209"/>
      <c r="Q53" s="209"/>
      <c r="R53" s="209"/>
      <c r="S53" s="209"/>
      <c r="T53" s="209"/>
      <c r="U53" s="209"/>
      <c r="V53" s="209"/>
      <c r="W53" s="209"/>
      <c r="X53" s="209"/>
      <c r="Y53" s="209"/>
      <c r="Z53" s="209"/>
      <c r="AA53" s="209"/>
      <c r="AB53" s="209"/>
      <c r="AC53" s="209"/>
      <c r="AD53" s="209"/>
      <c r="AE53" s="209"/>
      <c r="AF53" s="209"/>
      <c r="AG53" s="209"/>
      <c r="AH53" s="209"/>
      <c r="AI53" s="209"/>
      <c r="AJ53" s="209"/>
      <c r="AK53" s="209"/>
      <c r="AL53" s="209"/>
      <c r="AM53" s="209"/>
    </row>
    <row r="54" spans="2:39" hidden="1" x14ac:dyDescent="0.3">
      <c r="B54" s="209" t="s">
        <v>43</v>
      </c>
      <c r="C54" s="210" t="s">
        <v>50</v>
      </c>
      <c r="D54" s="209" t="s">
        <v>82</v>
      </c>
      <c r="E54" s="209" t="s">
        <v>322</v>
      </c>
      <c r="F54" s="209" t="s">
        <v>329</v>
      </c>
      <c r="G54" s="209"/>
      <c r="H54" s="209"/>
      <c r="I54" s="209"/>
      <c r="J54" s="209"/>
      <c r="K54" s="209"/>
      <c r="L54" s="209"/>
      <c r="M54" s="209"/>
      <c r="N54" s="209"/>
      <c r="O54" s="209"/>
      <c r="P54" s="209"/>
      <c r="Q54" s="209"/>
      <c r="R54" s="209"/>
      <c r="S54" s="209"/>
      <c r="T54" s="209"/>
      <c r="U54" s="209"/>
      <c r="V54" s="209"/>
      <c r="W54" s="209"/>
      <c r="X54" s="209"/>
      <c r="Y54" s="209"/>
      <c r="Z54" s="209"/>
      <c r="AA54" s="209"/>
      <c r="AB54" s="209"/>
      <c r="AC54" s="209"/>
      <c r="AD54" s="209"/>
      <c r="AE54" s="209"/>
      <c r="AF54" s="209"/>
      <c r="AG54" s="209"/>
      <c r="AH54" s="209"/>
      <c r="AI54" s="209"/>
      <c r="AJ54" s="209"/>
      <c r="AK54" s="209"/>
      <c r="AL54" s="209"/>
      <c r="AM54" s="209"/>
    </row>
    <row r="55" spans="2:39" hidden="1" x14ac:dyDescent="0.3">
      <c r="B55" s="209" t="s">
        <v>43</v>
      </c>
      <c r="C55" s="210" t="s">
        <v>50</v>
      </c>
      <c r="D55" s="209" t="s">
        <v>82</v>
      </c>
      <c r="E55" s="209" t="s">
        <v>322</v>
      </c>
      <c r="F55" s="209" t="s">
        <v>328</v>
      </c>
      <c r="G55" s="209"/>
      <c r="H55" s="209"/>
      <c r="I55" s="209"/>
      <c r="J55" s="209"/>
      <c r="K55" s="209"/>
      <c r="L55" s="209"/>
      <c r="M55" s="209"/>
      <c r="N55" s="209"/>
      <c r="O55" s="209"/>
      <c r="P55" s="209"/>
      <c r="Q55" s="209"/>
      <c r="R55" s="209"/>
      <c r="S55" s="209"/>
      <c r="T55" s="209"/>
      <c r="U55" s="209"/>
      <c r="V55" s="209"/>
      <c r="W55" s="209"/>
      <c r="X55" s="209"/>
      <c r="Y55" s="209"/>
      <c r="Z55" s="209"/>
      <c r="AA55" s="209"/>
      <c r="AB55" s="209"/>
      <c r="AC55" s="209"/>
      <c r="AD55" s="209"/>
      <c r="AE55" s="209"/>
      <c r="AF55" s="209"/>
      <c r="AG55" s="209"/>
      <c r="AH55" s="209"/>
      <c r="AI55" s="209"/>
      <c r="AJ55" s="209"/>
      <c r="AK55" s="209"/>
      <c r="AL55" s="209"/>
      <c r="AM55" s="209"/>
    </row>
    <row r="56" spans="2:39" hidden="1" x14ac:dyDescent="0.3">
      <c r="B56" s="209" t="s">
        <v>43</v>
      </c>
      <c r="C56" s="210" t="s">
        <v>50</v>
      </c>
      <c r="D56" s="209" t="s">
        <v>82</v>
      </c>
      <c r="E56" s="209" t="s">
        <v>321</v>
      </c>
      <c r="F56" s="209" t="s">
        <v>329</v>
      </c>
      <c r="G56" s="209"/>
      <c r="H56" s="209"/>
      <c r="I56" s="209"/>
      <c r="J56" s="209"/>
      <c r="K56" s="209"/>
      <c r="L56" s="209"/>
      <c r="M56" s="209"/>
      <c r="N56" s="209"/>
      <c r="O56" s="209"/>
      <c r="P56" s="209"/>
      <c r="Q56" s="209"/>
      <c r="R56" s="209"/>
      <c r="S56" s="209"/>
      <c r="T56" s="209"/>
      <c r="U56" s="209"/>
      <c r="V56" s="209"/>
      <c r="W56" s="209"/>
      <c r="X56" s="209"/>
      <c r="Y56" s="209"/>
      <c r="Z56" s="209"/>
      <c r="AA56" s="209"/>
      <c r="AB56" s="209"/>
      <c r="AC56" s="209"/>
      <c r="AD56" s="209"/>
      <c r="AE56" s="209"/>
      <c r="AF56" s="209"/>
      <c r="AG56" s="209"/>
      <c r="AH56" s="209"/>
      <c r="AI56" s="209"/>
      <c r="AJ56" s="209"/>
      <c r="AK56" s="209"/>
      <c r="AL56" s="209"/>
      <c r="AM56" s="209"/>
    </row>
    <row r="57" spans="2:39" hidden="1" x14ac:dyDescent="0.3">
      <c r="B57" s="209" t="s">
        <v>43</v>
      </c>
      <c r="C57" s="210" t="s">
        <v>50</v>
      </c>
      <c r="D57" s="209" t="s">
        <v>82</v>
      </c>
      <c r="E57" s="209" t="s">
        <v>321</v>
      </c>
      <c r="F57" s="209" t="s">
        <v>328</v>
      </c>
      <c r="G57" s="209"/>
      <c r="H57" s="209"/>
      <c r="I57" s="209"/>
      <c r="J57" s="209"/>
      <c r="K57" s="209"/>
      <c r="L57" s="209"/>
      <c r="M57" s="209"/>
      <c r="N57" s="209"/>
      <c r="O57" s="209"/>
      <c r="P57" s="209"/>
      <c r="Q57" s="209"/>
      <c r="R57" s="209"/>
      <c r="S57" s="209"/>
      <c r="T57" s="209"/>
      <c r="U57" s="209"/>
      <c r="V57" s="209"/>
      <c r="W57" s="209"/>
      <c r="X57" s="209"/>
      <c r="Y57" s="209"/>
      <c r="Z57" s="209"/>
      <c r="AA57" s="209"/>
      <c r="AB57" s="209"/>
      <c r="AC57" s="209"/>
      <c r="AD57" s="209"/>
      <c r="AE57" s="209"/>
      <c r="AF57" s="209"/>
      <c r="AG57" s="209"/>
      <c r="AH57" s="209"/>
      <c r="AI57" s="209"/>
      <c r="AJ57" s="209"/>
      <c r="AK57" s="209"/>
      <c r="AL57" s="209"/>
      <c r="AM57" s="209"/>
    </row>
    <row r="58" spans="2:39" hidden="1" x14ac:dyDescent="0.3">
      <c r="B58" s="201" t="s">
        <v>43</v>
      </c>
      <c r="C58" s="203" t="s">
        <v>50</v>
      </c>
      <c r="D58" s="201" t="s">
        <v>82</v>
      </c>
      <c r="E58" s="204" t="s">
        <v>313</v>
      </c>
      <c r="F58" s="202" t="s">
        <v>315</v>
      </c>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c r="AI58" s="201"/>
      <c r="AJ58" s="201"/>
      <c r="AK58" s="201"/>
      <c r="AL58" s="201"/>
      <c r="AM58" s="201"/>
    </row>
    <row r="59" spans="2:39" hidden="1" x14ac:dyDescent="0.3">
      <c r="B59" s="201" t="s">
        <v>43</v>
      </c>
      <c r="C59" s="203" t="s">
        <v>50</v>
      </c>
      <c r="D59" s="201" t="s">
        <v>82</v>
      </c>
      <c r="E59" s="204" t="s">
        <v>313</v>
      </c>
      <c r="F59" s="202" t="s">
        <v>314</v>
      </c>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c r="AI59" s="201"/>
      <c r="AJ59" s="201"/>
      <c r="AK59" s="201"/>
      <c r="AL59" s="201"/>
      <c r="AM59" s="201"/>
    </row>
    <row r="60" spans="2:39" hidden="1" x14ac:dyDescent="0.3">
      <c r="B60" s="201" t="s">
        <v>43</v>
      </c>
      <c r="C60" s="203" t="s">
        <v>50</v>
      </c>
      <c r="D60" s="201" t="s">
        <v>82</v>
      </c>
      <c r="E60" s="202" t="s">
        <v>320</v>
      </c>
      <c r="F60" s="204" t="s">
        <v>312</v>
      </c>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c r="AI60" s="201"/>
      <c r="AJ60" s="201"/>
      <c r="AK60" s="201"/>
      <c r="AL60" s="201"/>
      <c r="AM60" s="201"/>
    </row>
    <row r="61" spans="2:39" hidden="1" x14ac:dyDescent="0.3">
      <c r="B61" s="201" t="s">
        <v>43</v>
      </c>
      <c r="C61" s="203" t="s">
        <v>50</v>
      </c>
      <c r="D61" s="201" t="s">
        <v>82</v>
      </c>
      <c r="E61" s="202" t="s">
        <v>319</v>
      </c>
      <c r="F61" s="204" t="s">
        <v>312</v>
      </c>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c r="AI61" s="201"/>
      <c r="AJ61" s="201"/>
      <c r="AK61" s="201"/>
      <c r="AL61" s="201"/>
      <c r="AM61" s="201"/>
    </row>
    <row r="62" spans="2:39" hidden="1" x14ac:dyDescent="0.3">
      <c r="B62" s="201" t="s">
        <v>43</v>
      </c>
      <c r="C62" s="203" t="s">
        <v>50</v>
      </c>
      <c r="D62" s="201" t="s">
        <v>82</v>
      </c>
      <c r="E62" s="202" t="s">
        <v>318</v>
      </c>
      <c r="F62" s="204" t="s">
        <v>312</v>
      </c>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c r="AI62" s="201"/>
      <c r="AJ62" s="201"/>
      <c r="AK62" s="201"/>
      <c r="AL62" s="201"/>
      <c r="AM62" s="201"/>
    </row>
    <row r="63" spans="2:39" hidden="1" x14ac:dyDescent="0.3">
      <c r="B63" s="201" t="s">
        <v>43</v>
      </c>
      <c r="C63" s="203" t="s">
        <v>50</v>
      </c>
      <c r="D63" s="201" t="s">
        <v>82</v>
      </c>
      <c r="E63" s="202" t="s">
        <v>317</v>
      </c>
      <c r="F63" s="204" t="s">
        <v>312</v>
      </c>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c r="AI63" s="201"/>
      <c r="AJ63" s="201"/>
      <c r="AK63" s="201"/>
      <c r="AL63" s="201"/>
      <c r="AM63" s="201"/>
    </row>
    <row r="64" spans="2:39" hidden="1" x14ac:dyDescent="0.3">
      <c r="B64" s="201" t="s">
        <v>43</v>
      </c>
      <c r="C64" s="203" t="s">
        <v>50</v>
      </c>
      <c r="D64" s="201" t="s">
        <v>82</v>
      </c>
      <c r="E64" s="202" t="s">
        <v>316</v>
      </c>
      <c r="F64" s="204" t="s">
        <v>312</v>
      </c>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c r="AI64" s="201"/>
      <c r="AJ64" s="201"/>
      <c r="AK64" s="201"/>
      <c r="AL64" s="201"/>
      <c r="AM64" s="201"/>
    </row>
    <row r="65" spans="2:39" x14ac:dyDescent="0.3">
      <c r="B65" s="36" t="s">
        <v>43</v>
      </c>
      <c r="C65" s="47" t="s">
        <v>50</v>
      </c>
      <c r="D65" s="37" t="s">
        <v>45</v>
      </c>
      <c r="E65" s="199" t="s">
        <v>313</v>
      </c>
      <c r="F65" s="199" t="s">
        <v>312</v>
      </c>
      <c r="G65" s="36">
        <v>4</v>
      </c>
      <c r="H65" s="36">
        <v>3234</v>
      </c>
      <c r="I65" s="128">
        <v>5.1527106088684925E-3</v>
      </c>
      <c r="J65" s="36">
        <v>665</v>
      </c>
      <c r="K65" s="36">
        <v>627</v>
      </c>
      <c r="L65" s="207">
        <v>0.93500958143321755</v>
      </c>
      <c r="M65" s="208">
        <v>9.5592071950261065E-3</v>
      </c>
      <c r="N65" s="207">
        <v>0.91627353533096634</v>
      </c>
      <c r="O65" s="207">
        <v>0.95374562753546877</v>
      </c>
      <c r="P65" s="36">
        <v>853</v>
      </c>
      <c r="Q65" s="36">
        <v>796</v>
      </c>
      <c r="R65" s="207">
        <v>0.92966899453892027</v>
      </c>
      <c r="S65" s="208">
        <v>8.7551395143361591E-3</v>
      </c>
      <c r="T65" s="207">
        <v>0.91250892109082138</v>
      </c>
      <c r="U65" s="207">
        <v>0.94682906798701916</v>
      </c>
      <c r="V65" s="36">
        <v>37</v>
      </c>
      <c r="W65" s="36">
        <v>20</v>
      </c>
      <c r="X65" s="207"/>
      <c r="Y65" s="208"/>
      <c r="Z65" s="207"/>
      <c r="AA65" s="207"/>
      <c r="AB65" s="36">
        <v>890</v>
      </c>
      <c r="AC65" s="36">
        <v>816</v>
      </c>
      <c r="AD65" s="207">
        <v>0.90936512757900467</v>
      </c>
      <c r="AE65" s="208">
        <v>9.6232508886249877E-3</v>
      </c>
      <c r="AF65" s="207">
        <v>0.89050355583729968</v>
      </c>
      <c r="AG65" s="207">
        <v>0.92822669932070967</v>
      </c>
      <c r="AH65" s="36">
        <v>24</v>
      </c>
      <c r="AI65" s="36">
        <v>23</v>
      </c>
      <c r="AJ65" s="207"/>
      <c r="AK65" s="36"/>
      <c r="AL65" s="207"/>
      <c r="AM65" s="207"/>
    </row>
    <row r="66" spans="2:39" hidden="1" x14ac:dyDescent="0.3">
      <c r="B66" s="209" t="s">
        <v>43</v>
      </c>
      <c r="C66" s="210" t="s">
        <v>50</v>
      </c>
      <c r="D66" s="209" t="s">
        <v>327</v>
      </c>
      <c r="E66" s="209" t="s">
        <v>326</v>
      </c>
      <c r="F66" s="209" t="s">
        <v>329</v>
      </c>
      <c r="G66" s="209"/>
      <c r="H66" s="209"/>
      <c r="I66" s="209"/>
      <c r="J66" s="209"/>
      <c r="K66" s="209"/>
      <c r="L66" s="209"/>
      <c r="M66" s="209"/>
      <c r="N66" s="209"/>
      <c r="O66" s="209"/>
      <c r="P66" s="209"/>
      <c r="Q66" s="209"/>
      <c r="R66" s="209"/>
      <c r="S66" s="209"/>
      <c r="T66" s="209"/>
      <c r="U66" s="209"/>
      <c r="V66" s="209"/>
      <c r="W66" s="209"/>
      <c r="X66" s="209"/>
      <c r="Y66" s="209"/>
      <c r="Z66" s="209"/>
      <c r="AA66" s="209"/>
      <c r="AB66" s="209"/>
      <c r="AC66" s="209"/>
      <c r="AD66" s="209"/>
      <c r="AE66" s="209"/>
      <c r="AF66" s="209"/>
      <c r="AG66" s="209"/>
      <c r="AH66" s="209"/>
      <c r="AI66" s="209"/>
      <c r="AJ66" s="209"/>
      <c r="AK66" s="209"/>
      <c r="AL66" s="209"/>
      <c r="AM66" s="209"/>
    </row>
    <row r="67" spans="2:39" hidden="1" x14ac:dyDescent="0.3">
      <c r="B67" s="209" t="s">
        <v>43</v>
      </c>
      <c r="C67" s="210" t="s">
        <v>50</v>
      </c>
      <c r="D67" s="209" t="s">
        <v>327</v>
      </c>
      <c r="E67" s="209" t="s">
        <v>326</v>
      </c>
      <c r="F67" s="209" t="s">
        <v>328</v>
      </c>
      <c r="G67" s="209"/>
      <c r="H67" s="209"/>
      <c r="I67" s="209"/>
      <c r="J67" s="209"/>
      <c r="K67" s="209"/>
      <c r="L67" s="209"/>
      <c r="M67" s="209"/>
      <c r="N67" s="209"/>
      <c r="O67" s="209"/>
      <c r="P67" s="209"/>
      <c r="Q67" s="209"/>
      <c r="R67" s="209"/>
      <c r="S67" s="209"/>
      <c r="T67" s="209"/>
      <c r="U67" s="209"/>
      <c r="V67" s="209"/>
      <c r="W67" s="209"/>
      <c r="X67" s="209"/>
      <c r="Y67" s="209"/>
      <c r="Z67" s="209"/>
      <c r="AA67" s="209"/>
      <c r="AB67" s="209"/>
      <c r="AC67" s="209"/>
      <c r="AD67" s="209"/>
      <c r="AE67" s="209"/>
      <c r="AF67" s="209"/>
      <c r="AG67" s="209"/>
      <c r="AH67" s="209"/>
      <c r="AI67" s="209"/>
      <c r="AJ67" s="209"/>
      <c r="AK67" s="209"/>
      <c r="AL67" s="209"/>
      <c r="AM67" s="209"/>
    </row>
    <row r="68" spans="2:39" hidden="1" x14ac:dyDescent="0.3">
      <c r="B68" s="209" t="s">
        <v>43</v>
      </c>
      <c r="C68" s="210" t="s">
        <v>50</v>
      </c>
      <c r="D68" s="209" t="s">
        <v>327</v>
      </c>
      <c r="E68" s="209" t="s">
        <v>324</v>
      </c>
      <c r="F68" s="209" t="s">
        <v>329</v>
      </c>
      <c r="G68" s="209"/>
      <c r="H68" s="209"/>
      <c r="I68" s="209"/>
      <c r="J68" s="209"/>
      <c r="K68" s="209"/>
      <c r="L68" s="209"/>
      <c r="M68" s="209"/>
      <c r="N68" s="209"/>
      <c r="O68" s="209"/>
      <c r="P68" s="209"/>
      <c r="Q68" s="209"/>
      <c r="R68" s="209"/>
      <c r="S68" s="209"/>
      <c r="T68" s="209"/>
      <c r="U68" s="209"/>
      <c r="V68" s="209"/>
      <c r="W68" s="209"/>
      <c r="X68" s="209"/>
      <c r="Y68" s="209"/>
      <c r="Z68" s="209"/>
      <c r="AA68" s="209"/>
      <c r="AB68" s="209"/>
      <c r="AC68" s="209"/>
      <c r="AD68" s="209"/>
      <c r="AE68" s="209"/>
      <c r="AF68" s="209"/>
      <c r="AG68" s="209"/>
      <c r="AH68" s="209"/>
      <c r="AI68" s="209"/>
      <c r="AJ68" s="209"/>
      <c r="AK68" s="209"/>
      <c r="AL68" s="209"/>
      <c r="AM68" s="209"/>
    </row>
    <row r="69" spans="2:39" hidden="1" x14ac:dyDescent="0.3">
      <c r="B69" s="209" t="s">
        <v>43</v>
      </c>
      <c r="C69" s="210" t="s">
        <v>50</v>
      </c>
      <c r="D69" s="209" t="s">
        <v>327</v>
      </c>
      <c r="E69" s="209" t="s">
        <v>324</v>
      </c>
      <c r="F69" s="209" t="s">
        <v>328</v>
      </c>
      <c r="G69" s="209"/>
      <c r="H69" s="209"/>
      <c r="I69" s="209"/>
      <c r="J69" s="209"/>
      <c r="K69" s="209"/>
      <c r="L69" s="209"/>
      <c r="M69" s="209"/>
      <c r="N69" s="209"/>
      <c r="O69" s="209"/>
      <c r="P69" s="209"/>
      <c r="Q69" s="209"/>
      <c r="R69" s="209"/>
      <c r="S69" s="209"/>
      <c r="T69" s="209"/>
      <c r="U69" s="209"/>
      <c r="V69" s="209"/>
      <c r="W69" s="209"/>
      <c r="X69" s="209"/>
      <c r="Y69" s="209"/>
      <c r="Z69" s="209"/>
      <c r="AA69" s="209"/>
      <c r="AB69" s="209"/>
      <c r="AC69" s="209"/>
      <c r="AD69" s="209"/>
      <c r="AE69" s="209"/>
      <c r="AF69" s="209"/>
      <c r="AG69" s="209"/>
      <c r="AH69" s="209"/>
      <c r="AI69" s="209"/>
      <c r="AJ69" s="209"/>
      <c r="AK69" s="209"/>
      <c r="AL69" s="209"/>
      <c r="AM69" s="209"/>
    </row>
    <row r="70" spans="2:39" hidden="1" x14ac:dyDescent="0.3">
      <c r="B70" s="209" t="s">
        <v>43</v>
      </c>
      <c r="C70" s="210" t="s">
        <v>50</v>
      </c>
      <c r="D70" s="209" t="s">
        <v>327</v>
      </c>
      <c r="E70" s="209" t="s">
        <v>323</v>
      </c>
      <c r="F70" s="209" t="s">
        <v>329</v>
      </c>
      <c r="G70" s="209"/>
      <c r="H70" s="209"/>
      <c r="I70" s="209"/>
      <c r="J70" s="209"/>
      <c r="K70" s="209"/>
      <c r="L70" s="209"/>
      <c r="M70" s="209"/>
      <c r="N70" s="209"/>
      <c r="O70" s="209"/>
      <c r="P70" s="209"/>
      <c r="Q70" s="209"/>
      <c r="R70" s="209"/>
      <c r="S70" s="209"/>
      <c r="T70" s="209"/>
      <c r="U70" s="209"/>
      <c r="V70" s="209"/>
      <c r="W70" s="209"/>
      <c r="X70" s="209"/>
      <c r="Y70" s="209"/>
      <c r="Z70" s="209"/>
      <c r="AA70" s="209"/>
      <c r="AB70" s="209"/>
      <c r="AC70" s="209"/>
      <c r="AD70" s="209"/>
      <c r="AE70" s="209"/>
      <c r="AF70" s="209"/>
      <c r="AG70" s="209"/>
      <c r="AH70" s="209"/>
      <c r="AI70" s="209"/>
      <c r="AJ70" s="209"/>
      <c r="AK70" s="209"/>
      <c r="AL70" s="209"/>
      <c r="AM70" s="209"/>
    </row>
    <row r="71" spans="2:39" hidden="1" x14ac:dyDescent="0.3">
      <c r="B71" s="209" t="s">
        <v>43</v>
      </c>
      <c r="C71" s="210" t="s">
        <v>50</v>
      </c>
      <c r="D71" s="209" t="s">
        <v>327</v>
      </c>
      <c r="E71" s="209" t="s">
        <v>323</v>
      </c>
      <c r="F71" s="209" t="s">
        <v>328</v>
      </c>
      <c r="G71" s="209"/>
      <c r="H71" s="209"/>
      <c r="I71" s="209"/>
      <c r="J71" s="209"/>
      <c r="K71" s="209"/>
      <c r="L71" s="209"/>
      <c r="M71" s="209"/>
      <c r="N71" s="209"/>
      <c r="O71" s="209"/>
      <c r="P71" s="209"/>
      <c r="Q71" s="209"/>
      <c r="R71" s="209"/>
      <c r="S71" s="209"/>
      <c r="T71" s="209"/>
      <c r="U71" s="209"/>
      <c r="V71" s="209"/>
      <c r="W71" s="209"/>
      <c r="X71" s="209"/>
      <c r="Y71" s="209"/>
      <c r="Z71" s="209"/>
      <c r="AA71" s="209"/>
      <c r="AB71" s="209"/>
      <c r="AC71" s="209"/>
      <c r="AD71" s="209"/>
      <c r="AE71" s="209"/>
      <c r="AF71" s="209"/>
      <c r="AG71" s="209"/>
      <c r="AH71" s="209"/>
      <c r="AI71" s="209"/>
      <c r="AJ71" s="209"/>
      <c r="AK71" s="209"/>
      <c r="AL71" s="209"/>
      <c r="AM71" s="209"/>
    </row>
    <row r="72" spans="2:39" hidden="1" x14ac:dyDescent="0.3">
      <c r="B72" s="209" t="s">
        <v>43</v>
      </c>
      <c r="C72" s="210" t="s">
        <v>50</v>
      </c>
      <c r="D72" s="209" t="s">
        <v>327</v>
      </c>
      <c r="E72" s="209" t="s">
        <v>322</v>
      </c>
      <c r="F72" s="209" t="s">
        <v>329</v>
      </c>
      <c r="G72" s="209"/>
      <c r="H72" s="209"/>
      <c r="I72" s="209"/>
      <c r="J72" s="209"/>
      <c r="K72" s="209"/>
      <c r="L72" s="209"/>
      <c r="M72" s="209"/>
      <c r="N72" s="209"/>
      <c r="O72" s="209"/>
      <c r="P72" s="209"/>
      <c r="Q72" s="209"/>
      <c r="R72" s="209"/>
      <c r="S72" s="209"/>
      <c r="T72" s="209"/>
      <c r="U72" s="209"/>
      <c r="V72" s="209"/>
      <c r="W72" s="209"/>
      <c r="X72" s="209"/>
      <c r="Y72" s="209"/>
      <c r="Z72" s="209"/>
      <c r="AA72" s="209"/>
      <c r="AB72" s="209"/>
      <c r="AC72" s="209"/>
      <c r="AD72" s="209"/>
      <c r="AE72" s="209"/>
      <c r="AF72" s="209"/>
      <c r="AG72" s="209"/>
      <c r="AH72" s="209"/>
      <c r="AI72" s="209"/>
      <c r="AJ72" s="209"/>
      <c r="AK72" s="209"/>
      <c r="AL72" s="209"/>
      <c r="AM72" s="209"/>
    </row>
    <row r="73" spans="2:39" hidden="1" x14ac:dyDescent="0.3">
      <c r="B73" s="209" t="s">
        <v>43</v>
      </c>
      <c r="C73" s="210" t="s">
        <v>50</v>
      </c>
      <c r="D73" s="209" t="s">
        <v>327</v>
      </c>
      <c r="E73" s="209" t="s">
        <v>322</v>
      </c>
      <c r="F73" s="209" t="s">
        <v>328</v>
      </c>
      <c r="G73" s="209"/>
      <c r="H73" s="209"/>
      <c r="I73" s="209"/>
      <c r="J73" s="209"/>
      <c r="K73" s="209"/>
      <c r="L73" s="209"/>
      <c r="M73" s="209"/>
      <c r="N73" s="209"/>
      <c r="O73" s="209"/>
      <c r="P73" s="209"/>
      <c r="Q73" s="209"/>
      <c r="R73" s="209"/>
      <c r="S73" s="209"/>
      <c r="T73" s="209"/>
      <c r="U73" s="209"/>
      <c r="V73" s="209"/>
      <c r="W73" s="209"/>
      <c r="X73" s="209"/>
      <c r="Y73" s="209"/>
      <c r="Z73" s="209"/>
      <c r="AA73" s="209"/>
      <c r="AB73" s="209"/>
      <c r="AC73" s="209"/>
      <c r="AD73" s="209"/>
      <c r="AE73" s="209"/>
      <c r="AF73" s="209"/>
      <c r="AG73" s="209"/>
      <c r="AH73" s="209"/>
      <c r="AI73" s="209"/>
      <c r="AJ73" s="209"/>
      <c r="AK73" s="209"/>
      <c r="AL73" s="209"/>
      <c r="AM73" s="209"/>
    </row>
    <row r="74" spans="2:39" hidden="1" x14ac:dyDescent="0.3">
      <c r="B74" s="209" t="s">
        <v>43</v>
      </c>
      <c r="C74" s="210" t="s">
        <v>50</v>
      </c>
      <c r="D74" s="209" t="s">
        <v>327</v>
      </c>
      <c r="E74" s="209" t="s">
        <v>321</v>
      </c>
      <c r="F74" s="209" t="s">
        <v>329</v>
      </c>
      <c r="G74" s="209"/>
      <c r="H74" s="209"/>
      <c r="I74" s="209"/>
      <c r="J74" s="209"/>
      <c r="K74" s="209"/>
      <c r="L74" s="209"/>
      <c r="M74" s="209"/>
      <c r="N74" s="209"/>
      <c r="O74" s="209"/>
      <c r="P74" s="209"/>
      <c r="Q74" s="209"/>
      <c r="R74" s="209"/>
      <c r="S74" s="209"/>
      <c r="T74" s="209"/>
      <c r="U74" s="209"/>
      <c r="V74" s="209"/>
      <c r="W74" s="209"/>
      <c r="X74" s="209"/>
      <c r="Y74" s="209"/>
      <c r="Z74" s="209"/>
      <c r="AA74" s="209"/>
      <c r="AB74" s="209"/>
      <c r="AC74" s="209"/>
      <c r="AD74" s="209"/>
      <c r="AE74" s="209"/>
      <c r="AF74" s="209"/>
      <c r="AG74" s="209"/>
      <c r="AH74" s="209"/>
      <c r="AI74" s="209"/>
      <c r="AJ74" s="209"/>
      <c r="AK74" s="209"/>
      <c r="AL74" s="209"/>
      <c r="AM74" s="209"/>
    </row>
    <row r="75" spans="2:39" hidden="1" x14ac:dyDescent="0.3">
      <c r="B75" s="209" t="s">
        <v>43</v>
      </c>
      <c r="C75" s="210" t="s">
        <v>50</v>
      </c>
      <c r="D75" s="209" t="s">
        <v>327</v>
      </c>
      <c r="E75" s="209" t="s">
        <v>321</v>
      </c>
      <c r="F75" s="209" t="s">
        <v>328</v>
      </c>
      <c r="G75" s="209"/>
      <c r="H75" s="209"/>
      <c r="I75" s="209"/>
      <c r="J75" s="209"/>
      <c r="K75" s="209"/>
      <c r="L75" s="209"/>
      <c r="M75" s="209"/>
      <c r="N75" s="209"/>
      <c r="O75" s="209"/>
      <c r="P75" s="209"/>
      <c r="Q75" s="209"/>
      <c r="R75" s="209"/>
      <c r="S75" s="209"/>
      <c r="T75" s="209"/>
      <c r="U75" s="209"/>
      <c r="V75" s="209"/>
      <c r="W75" s="209"/>
      <c r="X75" s="209"/>
      <c r="Y75" s="209"/>
      <c r="Z75" s="209"/>
      <c r="AA75" s="209"/>
      <c r="AB75" s="209"/>
      <c r="AC75" s="209"/>
      <c r="AD75" s="209"/>
      <c r="AE75" s="209"/>
      <c r="AF75" s="209"/>
      <c r="AG75" s="209"/>
      <c r="AH75" s="209"/>
      <c r="AI75" s="209"/>
      <c r="AJ75" s="209"/>
      <c r="AK75" s="209"/>
      <c r="AL75" s="209"/>
      <c r="AM75" s="209"/>
    </row>
    <row r="76" spans="2:39" hidden="1" x14ac:dyDescent="0.3">
      <c r="B76" s="201" t="s">
        <v>43</v>
      </c>
      <c r="C76" s="203" t="s">
        <v>50</v>
      </c>
      <c r="D76" s="201" t="s">
        <v>327</v>
      </c>
      <c r="E76" s="204" t="s">
        <v>313</v>
      </c>
      <c r="F76" s="202" t="s">
        <v>315</v>
      </c>
      <c r="G76" s="201"/>
      <c r="H76" s="201"/>
      <c r="I76" s="20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row>
    <row r="77" spans="2:39" hidden="1" x14ac:dyDescent="0.3">
      <c r="B77" s="201" t="s">
        <v>43</v>
      </c>
      <c r="C77" s="203" t="s">
        <v>50</v>
      </c>
      <c r="D77" s="201" t="s">
        <v>327</v>
      </c>
      <c r="E77" s="204" t="s">
        <v>313</v>
      </c>
      <c r="F77" s="202" t="s">
        <v>314</v>
      </c>
      <c r="G77" s="20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row>
    <row r="78" spans="2:39" hidden="1" x14ac:dyDescent="0.3">
      <c r="B78" s="201" t="s">
        <v>43</v>
      </c>
      <c r="C78" s="203" t="s">
        <v>50</v>
      </c>
      <c r="D78" s="201" t="s">
        <v>327</v>
      </c>
      <c r="E78" s="202" t="s">
        <v>320</v>
      </c>
      <c r="F78" s="204" t="s">
        <v>312</v>
      </c>
      <c r="G78" s="20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row>
    <row r="79" spans="2:39" hidden="1" x14ac:dyDescent="0.3">
      <c r="B79" s="201" t="s">
        <v>43</v>
      </c>
      <c r="C79" s="203" t="s">
        <v>50</v>
      </c>
      <c r="D79" s="201" t="s">
        <v>327</v>
      </c>
      <c r="E79" s="202" t="s">
        <v>319</v>
      </c>
      <c r="F79" s="204" t="s">
        <v>312</v>
      </c>
      <c r="G79" s="20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row>
    <row r="80" spans="2:39" hidden="1" x14ac:dyDescent="0.3">
      <c r="B80" s="201" t="s">
        <v>43</v>
      </c>
      <c r="C80" s="203" t="s">
        <v>50</v>
      </c>
      <c r="D80" s="201" t="s">
        <v>327</v>
      </c>
      <c r="E80" s="202" t="s">
        <v>318</v>
      </c>
      <c r="F80" s="204" t="s">
        <v>312</v>
      </c>
      <c r="G80" s="20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201"/>
      <c r="AM80" s="201"/>
    </row>
    <row r="81" spans="2:39" hidden="1" x14ac:dyDescent="0.3">
      <c r="B81" s="201" t="s">
        <v>43</v>
      </c>
      <c r="C81" s="203" t="s">
        <v>50</v>
      </c>
      <c r="D81" s="201" t="s">
        <v>327</v>
      </c>
      <c r="E81" s="202" t="s">
        <v>317</v>
      </c>
      <c r="F81" s="204" t="s">
        <v>312</v>
      </c>
      <c r="G81" s="201"/>
      <c r="H81" s="201"/>
      <c r="I81" s="201"/>
      <c r="J81" s="201"/>
      <c r="K81" s="201"/>
      <c r="L81" s="201"/>
      <c r="M81" s="201"/>
      <c r="N81" s="201"/>
      <c r="O81" s="201"/>
      <c r="P81" s="201"/>
      <c r="Q81" s="201"/>
      <c r="R81" s="201"/>
      <c r="S81" s="201"/>
      <c r="T81" s="201"/>
      <c r="U81" s="201"/>
      <c r="V81" s="201"/>
      <c r="W81" s="201"/>
      <c r="X81" s="201"/>
      <c r="Y81" s="201"/>
      <c r="Z81" s="201"/>
      <c r="AA81" s="201"/>
      <c r="AB81" s="201"/>
      <c r="AC81" s="201"/>
      <c r="AD81" s="201"/>
      <c r="AE81" s="201"/>
      <c r="AF81" s="201"/>
      <c r="AG81" s="201"/>
      <c r="AH81" s="201"/>
      <c r="AI81" s="201"/>
      <c r="AJ81" s="201"/>
      <c r="AK81" s="201"/>
      <c r="AL81" s="201"/>
      <c r="AM81" s="201"/>
    </row>
    <row r="82" spans="2:39" hidden="1" x14ac:dyDescent="0.3">
      <c r="B82" s="201" t="s">
        <v>43</v>
      </c>
      <c r="C82" s="203" t="s">
        <v>50</v>
      </c>
      <c r="D82" s="201" t="s">
        <v>327</v>
      </c>
      <c r="E82" s="202" t="s">
        <v>316</v>
      </c>
      <c r="F82" s="204" t="s">
        <v>312</v>
      </c>
      <c r="G82" s="201"/>
      <c r="H82" s="201"/>
      <c r="I82" s="201"/>
      <c r="J82" s="201"/>
      <c r="K82" s="201"/>
      <c r="L82" s="201"/>
      <c r="M82" s="201"/>
      <c r="N82" s="201"/>
      <c r="O82" s="201"/>
      <c r="P82" s="201"/>
      <c r="Q82" s="201"/>
      <c r="R82" s="201"/>
      <c r="S82" s="201"/>
      <c r="T82" s="201"/>
      <c r="U82" s="201"/>
      <c r="V82" s="201"/>
      <c r="W82" s="201"/>
      <c r="X82" s="201"/>
      <c r="Y82" s="201"/>
      <c r="Z82" s="201"/>
      <c r="AA82" s="201"/>
      <c r="AB82" s="201"/>
      <c r="AC82" s="201"/>
      <c r="AD82" s="201"/>
      <c r="AE82" s="201"/>
      <c r="AF82" s="201"/>
      <c r="AG82" s="201"/>
      <c r="AH82" s="201"/>
      <c r="AI82" s="201"/>
      <c r="AJ82" s="201"/>
      <c r="AK82" s="201"/>
      <c r="AL82" s="201"/>
      <c r="AM82" s="201"/>
    </row>
    <row r="83" spans="2:39" x14ac:dyDescent="0.3">
      <c r="B83" s="36" t="s">
        <v>43</v>
      </c>
      <c r="C83" s="47" t="s">
        <v>50</v>
      </c>
      <c r="D83" s="37" t="s">
        <v>52</v>
      </c>
      <c r="E83" s="199" t="s">
        <v>313</v>
      </c>
      <c r="F83" s="199" t="s">
        <v>312</v>
      </c>
      <c r="G83" s="36">
        <v>4</v>
      </c>
      <c r="H83" s="36">
        <v>792</v>
      </c>
      <c r="I83" s="128">
        <v>5.062328159583478E-3</v>
      </c>
      <c r="J83" s="36">
        <v>167</v>
      </c>
      <c r="K83" s="36">
        <v>115</v>
      </c>
      <c r="L83" s="207">
        <v>0.70768434773091338</v>
      </c>
      <c r="M83" s="208">
        <v>3.5195536913198155E-2</v>
      </c>
      <c r="N83" s="207">
        <v>0.63870109538104503</v>
      </c>
      <c r="O83" s="207">
        <v>0.77666760008078173</v>
      </c>
      <c r="P83" s="36">
        <v>197</v>
      </c>
      <c r="Q83" s="36">
        <v>135</v>
      </c>
      <c r="R83" s="207">
        <v>0.6882122993879205</v>
      </c>
      <c r="S83" s="208">
        <v>3.3003317042883049E-2</v>
      </c>
      <c r="T83" s="207">
        <v>0.62352579798386976</v>
      </c>
      <c r="U83" s="207">
        <v>0.75289880079197125</v>
      </c>
      <c r="V83" s="36"/>
      <c r="W83" s="36"/>
      <c r="X83" s="207"/>
      <c r="Y83" s="208"/>
      <c r="Z83" s="207"/>
      <c r="AA83" s="207"/>
      <c r="AB83" s="36"/>
      <c r="AC83" s="36"/>
      <c r="AD83" s="207"/>
      <c r="AE83" s="208"/>
      <c r="AF83" s="207"/>
      <c r="AG83" s="207"/>
      <c r="AH83" s="36"/>
      <c r="AI83" s="36"/>
      <c r="AJ83" s="207"/>
      <c r="AK83" s="36"/>
      <c r="AL83" s="207"/>
      <c r="AM83" s="207"/>
    </row>
    <row r="84" spans="2:39" hidden="1" x14ac:dyDescent="0.3">
      <c r="B84" s="36" t="s">
        <v>43</v>
      </c>
      <c r="C84" s="47" t="s">
        <v>50</v>
      </c>
      <c r="D84" s="199" t="s">
        <v>54</v>
      </c>
      <c r="E84" s="199" t="s">
        <v>313</v>
      </c>
      <c r="F84" s="37" t="s">
        <v>315</v>
      </c>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row>
    <row r="85" spans="2:39" hidden="1" x14ac:dyDescent="0.3">
      <c r="B85" s="36" t="s">
        <v>43</v>
      </c>
      <c r="C85" s="47" t="s">
        <v>50</v>
      </c>
      <c r="D85" s="199" t="s">
        <v>54</v>
      </c>
      <c r="E85" s="199" t="s">
        <v>313</v>
      </c>
      <c r="F85" s="37" t="s">
        <v>314</v>
      </c>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row>
    <row r="86" spans="2:39" hidden="1" x14ac:dyDescent="0.3">
      <c r="B86" s="36" t="s">
        <v>43</v>
      </c>
      <c r="C86" s="47" t="s">
        <v>50</v>
      </c>
      <c r="D86" s="199" t="s">
        <v>54</v>
      </c>
      <c r="E86" s="37" t="s">
        <v>320</v>
      </c>
      <c r="F86" s="199" t="s">
        <v>312</v>
      </c>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row>
    <row r="87" spans="2:39" hidden="1" x14ac:dyDescent="0.3">
      <c r="B87" s="36" t="s">
        <v>43</v>
      </c>
      <c r="C87" s="47" t="s">
        <v>50</v>
      </c>
      <c r="D87" s="199" t="s">
        <v>54</v>
      </c>
      <c r="E87" s="37" t="s">
        <v>319</v>
      </c>
      <c r="F87" s="199" t="s">
        <v>312</v>
      </c>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row>
    <row r="88" spans="2:39" hidden="1" x14ac:dyDescent="0.3">
      <c r="B88" s="36" t="s">
        <v>43</v>
      </c>
      <c r="C88" s="47" t="s">
        <v>50</v>
      </c>
      <c r="D88" s="199" t="s">
        <v>54</v>
      </c>
      <c r="E88" s="37" t="s">
        <v>318</v>
      </c>
      <c r="F88" s="199" t="s">
        <v>312</v>
      </c>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row>
    <row r="89" spans="2:39" hidden="1" x14ac:dyDescent="0.3">
      <c r="B89" s="36" t="s">
        <v>43</v>
      </c>
      <c r="C89" s="47" t="s">
        <v>50</v>
      </c>
      <c r="D89" s="199" t="s">
        <v>54</v>
      </c>
      <c r="E89" s="37" t="s">
        <v>317</v>
      </c>
      <c r="F89" s="199" t="s">
        <v>312</v>
      </c>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row>
    <row r="90" spans="2:39" hidden="1" x14ac:dyDescent="0.3">
      <c r="B90" s="36" t="s">
        <v>43</v>
      </c>
      <c r="C90" s="47" t="s">
        <v>50</v>
      </c>
      <c r="D90" s="199" t="s">
        <v>54</v>
      </c>
      <c r="E90" s="37" t="s">
        <v>316</v>
      </c>
      <c r="F90" s="199" t="s">
        <v>312</v>
      </c>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row>
    <row r="91" spans="2:39" x14ac:dyDescent="0.3">
      <c r="B91" s="16" t="s">
        <v>43</v>
      </c>
      <c r="C91" s="23" t="s">
        <v>55</v>
      </c>
      <c r="D91" s="15" t="s">
        <v>54</v>
      </c>
      <c r="E91" s="15" t="s">
        <v>313</v>
      </c>
      <c r="F91" s="15" t="s">
        <v>312</v>
      </c>
      <c r="G91" s="16">
        <v>4</v>
      </c>
      <c r="H91" s="16">
        <v>4026</v>
      </c>
      <c r="I91" s="118">
        <v>1.021503876845197E-2</v>
      </c>
      <c r="J91" s="16">
        <v>832</v>
      </c>
      <c r="K91" s="16">
        <v>742</v>
      </c>
      <c r="L91" s="197">
        <v>0.82235264903770144</v>
      </c>
      <c r="M91" s="198">
        <v>1.3250941986579765E-2</v>
      </c>
      <c r="N91" s="197">
        <v>0.79638080274400513</v>
      </c>
      <c r="O91" s="197">
        <v>0.84832449533139775</v>
      </c>
      <c r="P91" s="16">
        <v>1050</v>
      </c>
      <c r="Q91" s="16">
        <v>931</v>
      </c>
      <c r="R91" s="197">
        <v>0.81000884885666302</v>
      </c>
      <c r="S91" s="198">
        <v>1.2106452967640131E-2</v>
      </c>
      <c r="T91" s="197">
        <v>0.78628020104008833</v>
      </c>
      <c r="U91" s="197">
        <v>0.83373749667323771</v>
      </c>
      <c r="V91" s="16"/>
      <c r="W91" s="16"/>
      <c r="X91" s="197"/>
      <c r="Y91" s="198"/>
      <c r="Z91" s="197"/>
      <c r="AA91" s="197"/>
      <c r="AB91" s="16"/>
      <c r="AC91" s="16"/>
      <c r="AD91" s="197"/>
      <c r="AE91" s="198"/>
      <c r="AF91" s="197"/>
      <c r="AG91" s="197"/>
      <c r="AH91" s="16"/>
      <c r="AI91" s="16"/>
      <c r="AJ91" s="197"/>
      <c r="AK91" s="16"/>
      <c r="AL91" s="197"/>
      <c r="AM91" s="197"/>
    </row>
    <row r="92" spans="2:39" hidden="1" x14ac:dyDescent="0.3">
      <c r="B92" s="16" t="s">
        <v>43</v>
      </c>
      <c r="C92" s="16" t="s">
        <v>44</v>
      </c>
      <c r="D92" s="15" t="s">
        <v>54</v>
      </c>
      <c r="E92" s="206" t="s">
        <v>320</v>
      </c>
      <c r="F92" s="15" t="s">
        <v>312</v>
      </c>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row>
    <row r="93" spans="2:39" hidden="1" x14ac:dyDescent="0.3">
      <c r="B93" s="16" t="s">
        <v>43</v>
      </c>
      <c r="C93" s="16" t="s">
        <v>44</v>
      </c>
      <c r="D93" s="15" t="s">
        <v>54</v>
      </c>
      <c r="E93" s="206" t="s">
        <v>318</v>
      </c>
      <c r="F93" s="15" t="s">
        <v>312</v>
      </c>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row>
    <row r="94" spans="2:39" hidden="1" x14ac:dyDescent="0.3">
      <c r="B94" s="16" t="s">
        <v>43</v>
      </c>
      <c r="C94" s="16" t="s">
        <v>44</v>
      </c>
      <c r="D94" s="15" t="s">
        <v>54</v>
      </c>
      <c r="E94" s="206" t="s">
        <v>317</v>
      </c>
      <c r="F94" s="15" t="s">
        <v>312</v>
      </c>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row>
    <row r="95" spans="2:39" hidden="1" x14ac:dyDescent="0.3">
      <c r="B95" s="16" t="s">
        <v>43</v>
      </c>
      <c r="C95" s="16" t="s">
        <v>44</v>
      </c>
      <c r="D95" s="15" t="s">
        <v>54</v>
      </c>
      <c r="E95" s="206" t="s">
        <v>316</v>
      </c>
      <c r="F95" s="15" t="s">
        <v>312</v>
      </c>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row>
    <row r="96" spans="2:39" hidden="1" x14ac:dyDescent="0.3">
      <c r="B96" s="16" t="s">
        <v>43</v>
      </c>
      <c r="C96" s="16" t="s">
        <v>44</v>
      </c>
      <c r="D96" s="15" t="s">
        <v>54</v>
      </c>
      <c r="E96" s="15" t="s">
        <v>313</v>
      </c>
      <c r="F96" s="44" t="s">
        <v>315</v>
      </c>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row>
    <row r="97" spans="2:39" hidden="1" x14ac:dyDescent="0.3">
      <c r="B97" s="16" t="s">
        <v>43</v>
      </c>
      <c r="C97" s="16" t="s">
        <v>44</v>
      </c>
      <c r="D97" s="15" t="s">
        <v>54</v>
      </c>
      <c r="E97" s="15" t="s">
        <v>313</v>
      </c>
      <c r="F97" s="44" t="s">
        <v>314</v>
      </c>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row>
    <row r="98" spans="2:39" x14ac:dyDescent="0.3">
      <c r="B98" s="16" t="s">
        <v>43</v>
      </c>
      <c r="C98" s="16" t="s">
        <v>44</v>
      </c>
      <c r="D98" s="44" t="s">
        <v>45</v>
      </c>
      <c r="E98" s="15" t="s">
        <v>313</v>
      </c>
      <c r="F98" s="15" t="s">
        <v>312</v>
      </c>
      <c r="G98" s="16">
        <v>13</v>
      </c>
      <c r="H98" s="16">
        <v>34421</v>
      </c>
      <c r="I98" s="118">
        <v>1.9646175724102981E-2</v>
      </c>
      <c r="J98" s="16">
        <v>6352</v>
      </c>
      <c r="K98" s="16">
        <v>6016</v>
      </c>
      <c r="L98" s="197">
        <v>0.93631397412698181</v>
      </c>
      <c r="M98" s="198">
        <v>3.063921134346251E-3</v>
      </c>
      <c r="N98" s="197">
        <v>0.93030868870366312</v>
      </c>
      <c r="O98" s="197">
        <v>0.94231925955030049</v>
      </c>
      <c r="P98" s="16">
        <v>8086</v>
      </c>
      <c r="Q98" s="16">
        <v>7676</v>
      </c>
      <c r="R98" s="197">
        <v>0.93694160994493569</v>
      </c>
      <c r="S98" s="198">
        <v>2.7030920427322711E-3</v>
      </c>
      <c r="T98" s="197">
        <v>0.93164354954118045</v>
      </c>
      <c r="U98" s="197">
        <v>0.94223967034869094</v>
      </c>
      <c r="V98" s="16">
        <v>359</v>
      </c>
      <c r="W98" s="16">
        <v>193</v>
      </c>
      <c r="X98" s="197">
        <v>0.54769171131306327</v>
      </c>
      <c r="Y98" s="198">
        <v>2.6268672927261077E-2</v>
      </c>
      <c r="Z98" s="197">
        <v>0.49620511237563159</v>
      </c>
      <c r="AA98" s="197">
        <v>0.59917831025049495</v>
      </c>
      <c r="AB98" s="16">
        <v>8445</v>
      </c>
      <c r="AC98" s="16">
        <v>7869</v>
      </c>
      <c r="AD98" s="197">
        <v>0.92190368172120762</v>
      </c>
      <c r="AE98" s="198">
        <v>3.0639211343462557E-3</v>
      </c>
      <c r="AF98" s="197">
        <v>0.91618080620532893</v>
      </c>
      <c r="AG98" s="197">
        <v>0.92762655723708631</v>
      </c>
      <c r="AH98" s="16">
        <v>77</v>
      </c>
      <c r="AI98" s="16">
        <v>65</v>
      </c>
      <c r="AJ98" s="197">
        <v>0.83009167896553937</v>
      </c>
      <c r="AK98" s="198">
        <v>4.2798149534841338E-2</v>
      </c>
      <c r="AL98" s="197">
        <v>0.74620730587725037</v>
      </c>
      <c r="AM98" s="197">
        <v>0.91397605205382837</v>
      </c>
    </row>
    <row r="99" spans="2:39" x14ac:dyDescent="0.3">
      <c r="B99" s="16" t="s">
        <v>43</v>
      </c>
      <c r="C99" s="16" t="s">
        <v>44</v>
      </c>
      <c r="D99" s="44" t="s">
        <v>52</v>
      </c>
      <c r="E99" s="15" t="s">
        <v>313</v>
      </c>
      <c r="F99" s="15" t="s">
        <v>312</v>
      </c>
      <c r="G99" s="16">
        <v>13</v>
      </c>
      <c r="H99" s="16">
        <v>13458</v>
      </c>
      <c r="I99" s="118">
        <v>1.8409309192164245E-2</v>
      </c>
      <c r="J99" s="16">
        <v>2711</v>
      </c>
      <c r="K99" s="16">
        <v>1856</v>
      </c>
      <c r="L99" s="197">
        <v>0.70845451229838097</v>
      </c>
      <c r="M99" s="198">
        <v>8.7285959171439515E-3</v>
      </c>
      <c r="N99" s="197">
        <v>0.69134646430077884</v>
      </c>
      <c r="O99" s="197">
        <v>0.72556256029598309</v>
      </c>
      <c r="P99" s="16">
        <v>3181</v>
      </c>
      <c r="Q99" s="16">
        <v>2237</v>
      </c>
      <c r="R99" s="197">
        <v>0.71115087697864521</v>
      </c>
      <c r="S99" s="198">
        <v>8.0359008028757384E-3</v>
      </c>
      <c r="T99" s="197">
        <v>0.6954005114050088</v>
      </c>
      <c r="U99" s="197">
        <v>0.72690124255228161</v>
      </c>
      <c r="V99" s="16"/>
      <c r="W99" s="16"/>
      <c r="X99" s="197"/>
      <c r="Y99" s="198"/>
      <c r="Z99" s="197"/>
      <c r="AA99" s="197"/>
      <c r="AB99" s="16"/>
      <c r="AC99" s="16"/>
      <c r="AD99" s="197"/>
      <c r="AE99" s="198"/>
      <c r="AF99" s="197"/>
      <c r="AG99" s="197"/>
      <c r="AH99" s="16"/>
      <c r="AI99" s="16"/>
      <c r="AJ99" s="197"/>
      <c r="AK99" s="198"/>
      <c r="AL99" s="197"/>
      <c r="AM99" s="197"/>
    </row>
    <row r="100" spans="2:39" x14ac:dyDescent="0.3">
      <c r="B100" s="60" t="s">
        <v>56</v>
      </c>
      <c r="C100" s="56" t="s">
        <v>44</v>
      </c>
      <c r="D100" s="80" t="s">
        <v>54</v>
      </c>
      <c r="E100" s="50" t="s">
        <v>313</v>
      </c>
      <c r="F100" s="50" t="s">
        <v>312</v>
      </c>
      <c r="G100" s="80">
        <v>13</v>
      </c>
      <c r="H100" s="80">
        <v>47879</v>
      </c>
      <c r="I100" s="195">
        <v>3.8055484916267243E-2</v>
      </c>
      <c r="J100" s="80">
        <v>9063</v>
      </c>
      <c r="K100" s="80">
        <v>7872</v>
      </c>
      <c r="L100" s="193">
        <v>0.82608714889029211</v>
      </c>
      <c r="M100" s="194">
        <v>3.9814638832888624E-3</v>
      </c>
      <c r="N100" s="193">
        <v>0.81828347967904591</v>
      </c>
      <c r="O100" s="193">
        <v>0.83389081810153831</v>
      </c>
      <c r="P100" s="80">
        <v>11267</v>
      </c>
      <c r="Q100" s="80">
        <v>9913</v>
      </c>
      <c r="R100" s="193">
        <v>0.82771553057562397</v>
      </c>
      <c r="S100" s="194">
        <v>3.5576192774362538E-3</v>
      </c>
      <c r="T100" s="193">
        <v>0.82074259679184891</v>
      </c>
      <c r="U100" s="193">
        <v>0.83468846435939903</v>
      </c>
      <c r="V100" s="80"/>
      <c r="W100" s="80"/>
      <c r="X100" s="193"/>
      <c r="Y100" s="194"/>
      <c r="Z100" s="193"/>
      <c r="AA100" s="193"/>
      <c r="AB100" s="80"/>
      <c r="AC100" s="80"/>
      <c r="AD100" s="193"/>
      <c r="AE100" s="194"/>
      <c r="AF100" s="193"/>
      <c r="AG100" s="193"/>
      <c r="AH100" s="80"/>
      <c r="AI100" s="80"/>
      <c r="AJ100" s="193"/>
      <c r="AK100" s="194"/>
      <c r="AL100" s="193"/>
      <c r="AM100" s="193"/>
    </row>
    <row r="101" spans="2:39" hidden="1" x14ac:dyDescent="0.3">
      <c r="B101" s="209" t="s">
        <v>46</v>
      </c>
      <c r="C101" s="209" t="s">
        <v>49</v>
      </c>
      <c r="D101" s="209" t="s">
        <v>82</v>
      </c>
      <c r="E101" s="209" t="s">
        <v>326</v>
      </c>
      <c r="F101" s="209" t="s">
        <v>329</v>
      </c>
      <c r="G101" s="209"/>
      <c r="H101" s="209"/>
      <c r="I101" s="209"/>
      <c r="J101" s="209"/>
      <c r="K101" s="209"/>
      <c r="L101" s="209"/>
      <c r="M101" s="209"/>
      <c r="N101" s="209"/>
      <c r="O101" s="209"/>
      <c r="P101" s="209"/>
      <c r="Q101" s="209"/>
      <c r="R101" s="209"/>
      <c r="S101" s="209"/>
      <c r="T101" s="209"/>
      <c r="U101" s="209"/>
      <c r="V101" s="209"/>
      <c r="W101" s="209"/>
      <c r="X101" s="209"/>
      <c r="Y101" s="209"/>
      <c r="Z101" s="209"/>
      <c r="AA101" s="209"/>
      <c r="AB101" s="209"/>
      <c r="AC101" s="209"/>
      <c r="AD101" s="209"/>
      <c r="AE101" s="209"/>
      <c r="AF101" s="209"/>
      <c r="AG101" s="209"/>
      <c r="AH101" s="209"/>
      <c r="AI101" s="209"/>
      <c r="AJ101" s="209"/>
      <c r="AK101" s="209"/>
      <c r="AL101" s="209"/>
      <c r="AM101" s="209"/>
    </row>
    <row r="102" spans="2:39" hidden="1" x14ac:dyDescent="0.3">
      <c r="B102" s="209" t="s">
        <v>46</v>
      </c>
      <c r="C102" s="209" t="s">
        <v>49</v>
      </c>
      <c r="D102" s="209" t="s">
        <v>82</v>
      </c>
      <c r="E102" s="209" t="s">
        <v>326</v>
      </c>
      <c r="F102" s="209" t="s">
        <v>328</v>
      </c>
      <c r="G102" s="209"/>
      <c r="H102" s="209"/>
      <c r="I102" s="209"/>
      <c r="J102" s="209"/>
      <c r="K102" s="209"/>
      <c r="L102" s="209"/>
      <c r="M102" s="209"/>
      <c r="N102" s="209"/>
      <c r="O102" s="209"/>
      <c r="P102" s="209"/>
      <c r="Q102" s="209"/>
      <c r="R102" s="209"/>
      <c r="S102" s="209"/>
      <c r="T102" s="209"/>
      <c r="U102" s="209"/>
      <c r="V102" s="209"/>
      <c r="W102" s="209"/>
      <c r="X102" s="209"/>
      <c r="Y102" s="209"/>
      <c r="Z102" s="209"/>
      <c r="AA102" s="209"/>
      <c r="AB102" s="209"/>
      <c r="AC102" s="209"/>
      <c r="AD102" s="209"/>
      <c r="AE102" s="209"/>
      <c r="AF102" s="209"/>
      <c r="AG102" s="209"/>
      <c r="AH102" s="209"/>
      <c r="AI102" s="209"/>
      <c r="AJ102" s="209"/>
      <c r="AK102" s="209"/>
      <c r="AL102" s="209"/>
      <c r="AM102" s="209"/>
    </row>
    <row r="103" spans="2:39" hidden="1" x14ac:dyDescent="0.3">
      <c r="B103" s="209" t="s">
        <v>46</v>
      </c>
      <c r="C103" s="209" t="s">
        <v>49</v>
      </c>
      <c r="D103" s="209" t="s">
        <v>82</v>
      </c>
      <c r="E103" s="209" t="s">
        <v>324</v>
      </c>
      <c r="F103" s="209" t="s">
        <v>329</v>
      </c>
      <c r="G103" s="209"/>
      <c r="H103" s="209"/>
      <c r="I103" s="209"/>
      <c r="J103" s="209"/>
      <c r="K103" s="209"/>
      <c r="L103" s="209"/>
      <c r="M103" s="209"/>
      <c r="N103" s="209"/>
      <c r="O103" s="209"/>
      <c r="P103" s="209"/>
      <c r="Q103" s="209"/>
      <c r="R103" s="209"/>
      <c r="S103" s="209"/>
      <c r="T103" s="209"/>
      <c r="U103" s="209"/>
      <c r="V103" s="209"/>
      <c r="W103" s="209"/>
      <c r="X103" s="209"/>
      <c r="Y103" s="209"/>
      <c r="Z103" s="209"/>
      <c r="AA103" s="209"/>
      <c r="AB103" s="209"/>
      <c r="AC103" s="209"/>
      <c r="AD103" s="209"/>
      <c r="AE103" s="209"/>
      <c r="AF103" s="209"/>
      <c r="AG103" s="209"/>
      <c r="AH103" s="209"/>
      <c r="AI103" s="209"/>
      <c r="AJ103" s="209"/>
      <c r="AK103" s="209"/>
      <c r="AL103" s="209"/>
      <c r="AM103" s="209"/>
    </row>
    <row r="104" spans="2:39" hidden="1" x14ac:dyDescent="0.3">
      <c r="B104" s="209" t="s">
        <v>46</v>
      </c>
      <c r="C104" s="209" t="s">
        <v>49</v>
      </c>
      <c r="D104" s="209" t="s">
        <v>82</v>
      </c>
      <c r="E104" s="209" t="s">
        <v>324</v>
      </c>
      <c r="F104" s="209" t="s">
        <v>328</v>
      </c>
      <c r="G104" s="209"/>
      <c r="H104" s="209"/>
      <c r="I104" s="209"/>
      <c r="J104" s="209"/>
      <c r="K104" s="209"/>
      <c r="L104" s="209"/>
      <c r="M104" s="209"/>
      <c r="N104" s="209"/>
      <c r="O104" s="209"/>
      <c r="P104" s="209"/>
      <c r="Q104" s="209"/>
      <c r="R104" s="209"/>
      <c r="S104" s="209"/>
      <c r="T104" s="209"/>
      <c r="U104" s="209"/>
      <c r="V104" s="209"/>
      <c r="W104" s="209"/>
      <c r="X104" s="209"/>
      <c r="Y104" s="209"/>
      <c r="Z104" s="209"/>
      <c r="AA104" s="209"/>
      <c r="AB104" s="209"/>
      <c r="AC104" s="209"/>
      <c r="AD104" s="209"/>
      <c r="AE104" s="209"/>
      <c r="AF104" s="209"/>
      <c r="AG104" s="209"/>
      <c r="AH104" s="209"/>
      <c r="AI104" s="209"/>
      <c r="AJ104" s="209"/>
      <c r="AK104" s="209"/>
      <c r="AL104" s="209"/>
      <c r="AM104" s="209"/>
    </row>
    <row r="105" spans="2:39" hidden="1" x14ac:dyDescent="0.3">
      <c r="B105" s="209" t="s">
        <v>46</v>
      </c>
      <c r="C105" s="209" t="s">
        <v>49</v>
      </c>
      <c r="D105" s="209" t="s">
        <v>82</v>
      </c>
      <c r="E105" s="209" t="s">
        <v>323</v>
      </c>
      <c r="F105" s="209" t="s">
        <v>329</v>
      </c>
      <c r="G105" s="209"/>
      <c r="H105" s="209"/>
      <c r="I105" s="209"/>
      <c r="J105" s="209"/>
      <c r="K105" s="209"/>
      <c r="L105" s="209"/>
      <c r="M105" s="209"/>
      <c r="N105" s="209"/>
      <c r="O105" s="209"/>
      <c r="P105" s="209"/>
      <c r="Q105" s="209"/>
      <c r="R105" s="209"/>
      <c r="S105" s="209"/>
      <c r="T105" s="209"/>
      <c r="U105" s="209"/>
      <c r="V105" s="209"/>
      <c r="W105" s="209"/>
      <c r="X105" s="209"/>
      <c r="Y105" s="209"/>
      <c r="Z105" s="209"/>
      <c r="AA105" s="209"/>
      <c r="AB105" s="209"/>
      <c r="AC105" s="209"/>
      <c r="AD105" s="209"/>
      <c r="AE105" s="209"/>
      <c r="AF105" s="209"/>
      <c r="AG105" s="209"/>
      <c r="AH105" s="209"/>
      <c r="AI105" s="209"/>
      <c r="AJ105" s="209"/>
      <c r="AK105" s="209"/>
      <c r="AL105" s="209"/>
      <c r="AM105" s="209"/>
    </row>
    <row r="106" spans="2:39" hidden="1" x14ac:dyDescent="0.3">
      <c r="B106" s="209" t="s">
        <v>46</v>
      </c>
      <c r="C106" s="209" t="s">
        <v>49</v>
      </c>
      <c r="D106" s="209" t="s">
        <v>82</v>
      </c>
      <c r="E106" s="209" t="s">
        <v>323</v>
      </c>
      <c r="F106" s="209" t="s">
        <v>328</v>
      </c>
      <c r="G106" s="209"/>
      <c r="H106" s="209"/>
      <c r="I106" s="209"/>
      <c r="J106" s="209"/>
      <c r="K106" s="209"/>
      <c r="L106" s="209"/>
      <c r="M106" s="209"/>
      <c r="N106" s="209"/>
      <c r="O106" s="209"/>
      <c r="P106" s="209"/>
      <c r="Q106" s="209"/>
      <c r="R106" s="209"/>
      <c r="S106" s="209"/>
      <c r="T106" s="209"/>
      <c r="U106" s="209"/>
      <c r="V106" s="209"/>
      <c r="W106" s="209"/>
      <c r="X106" s="209"/>
      <c r="Y106" s="209"/>
      <c r="Z106" s="209"/>
      <c r="AA106" s="209"/>
      <c r="AB106" s="209"/>
      <c r="AC106" s="209"/>
      <c r="AD106" s="209"/>
      <c r="AE106" s="209"/>
      <c r="AF106" s="209"/>
      <c r="AG106" s="209"/>
      <c r="AH106" s="209"/>
      <c r="AI106" s="209"/>
      <c r="AJ106" s="209"/>
      <c r="AK106" s="209"/>
      <c r="AL106" s="209"/>
      <c r="AM106" s="209"/>
    </row>
    <row r="107" spans="2:39" hidden="1" x14ac:dyDescent="0.3">
      <c r="B107" s="209" t="s">
        <v>46</v>
      </c>
      <c r="C107" s="209" t="s">
        <v>49</v>
      </c>
      <c r="D107" s="209" t="s">
        <v>82</v>
      </c>
      <c r="E107" s="209" t="s">
        <v>322</v>
      </c>
      <c r="F107" s="209" t="s">
        <v>329</v>
      </c>
      <c r="G107" s="209"/>
      <c r="H107" s="209"/>
      <c r="I107" s="209"/>
      <c r="J107" s="209"/>
      <c r="K107" s="209"/>
      <c r="L107" s="209"/>
      <c r="M107" s="209"/>
      <c r="N107" s="209"/>
      <c r="O107" s="209"/>
      <c r="P107" s="209"/>
      <c r="Q107" s="209"/>
      <c r="R107" s="209"/>
      <c r="S107" s="209"/>
      <c r="T107" s="209"/>
      <c r="U107" s="209"/>
      <c r="V107" s="209"/>
      <c r="W107" s="209"/>
      <c r="X107" s="209"/>
      <c r="Y107" s="209"/>
      <c r="Z107" s="209"/>
      <c r="AA107" s="209"/>
      <c r="AB107" s="209"/>
      <c r="AC107" s="209"/>
      <c r="AD107" s="209"/>
      <c r="AE107" s="209"/>
      <c r="AF107" s="209"/>
      <c r="AG107" s="209"/>
      <c r="AH107" s="209"/>
      <c r="AI107" s="209"/>
      <c r="AJ107" s="209"/>
      <c r="AK107" s="209"/>
      <c r="AL107" s="209"/>
      <c r="AM107" s="209"/>
    </row>
    <row r="108" spans="2:39" hidden="1" x14ac:dyDescent="0.3">
      <c r="B108" s="209" t="s">
        <v>46</v>
      </c>
      <c r="C108" s="209" t="s">
        <v>49</v>
      </c>
      <c r="D108" s="209" t="s">
        <v>82</v>
      </c>
      <c r="E108" s="209" t="s">
        <v>322</v>
      </c>
      <c r="F108" s="209" t="s">
        <v>328</v>
      </c>
      <c r="G108" s="209"/>
      <c r="H108" s="209"/>
      <c r="I108" s="209"/>
      <c r="J108" s="209"/>
      <c r="K108" s="209"/>
      <c r="L108" s="209"/>
      <c r="M108" s="209"/>
      <c r="N108" s="209"/>
      <c r="O108" s="209"/>
      <c r="P108" s="209"/>
      <c r="Q108" s="209"/>
      <c r="R108" s="209"/>
      <c r="S108" s="209"/>
      <c r="T108" s="209"/>
      <c r="U108" s="209"/>
      <c r="V108" s="209"/>
      <c r="W108" s="209"/>
      <c r="X108" s="209"/>
      <c r="Y108" s="209"/>
      <c r="Z108" s="209"/>
      <c r="AA108" s="209"/>
      <c r="AB108" s="209"/>
      <c r="AC108" s="209"/>
      <c r="AD108" s="209"/>
      <c r="AE108" s="209"/>
      <c r="AF108" s="209"/>
      <c r="AG108" s="209"/>
      <c r="AH108" s="209"/>
      <c r="AI108" s="209"/>
      <c r="AJ108" s="209"/>
      <c r="AK108" s="209"/>
      <c r="AL108" s="209"/>
      <c r="AM108" s="209"/>
    </row>
    <row r="109" spans="2:39" hidden="1" x14ac:dyDescent="0.3">
      <c r="B109" s="209" t="s">
        <v>46</v>
      </c>
      <c r="C109" s="209" t="s">
        <v>49</v>
      </c>
      <c r="D109" s="209" t="s">
        <v>82</v>
      </c>
      <c r="E109" s="209" t="s">
        <v>321</v>
      </c>
      <c r="F109" s="209" t="s">
        <v>329</v>
      </c>
      <c r="G109" s="209"/>
      <c r="H109" s="209"/>
      <c r="I109" s="209"/>
      <c r="J109" s="209"/>
      <c r="K109" s="209"/>
      <c r="L109" s="209"/>
      <c r="M109" s="209"/>
      <c r="N109" s="209"/>
      <c r="O109" s="209"/>
      <c r="P109" s="209"/>
      <c r="Q109" s="209"/>
      <c r="R109" s="209"/>
      <c r="S109" s="209"/>
      <c r="T109" s="209"/>
      <c r="U109" s="209"/>
      <c r="V109" s="209"/>
      <c r="W109" s="209"/>
      <c r="X109" s="209"/>
      <c r="Y109" s="209"/>
      <c r="Z109" s="209"/>
      <c r="AA109" s="209"/>
      <c r="AB109" s="209"/>
      <c r="AC109" s="209"/>
      <c r="AD109" s="209"/>
      <c r="AE109" s="209"/>
      <c r="AF109" s="209"/>
      <c r="AG109" s="209"/>
      <c r="AH109" s="209"/>
      <c r="AI109" s="209"/>
      <c r="AJ109" s="209"/>
      <c r="AK109" s="209"/>
      <c r="AL109" s="209"/>
      <c r="AM109" s="209"/>
    </row>
    <row r="110" spans="2:39" hidden="1" x14ac:dyDescent="0.3">
      <c r="B110" s="209" t="s">
        <v>46</v>
      </c>
      <c r="C110" s="209" t="s">
        <v>49</v>
      </c>
      <c r="D110" s="209" t="s">
        <v>82</v>
      </c>
      <c r="E110" s="209" t="s">
        <v>321</v>
      </c>
      <c r="F110" s="209" t="s">
        <v>328</v>
      </c>
      <c r="G110" s="209"/>
      <c r="H110" s="209"/>
      <c r="I110" s="209"/>
      <c r="J110" s="209"/>
      <c r="K110" s="209"/>
      <c r="L110" s="209"/>
      <c r="M110" s="209"/>
      <c r="N110" s="209"/>
      <c r="O110" s="209"/>
      <c r="P110" s="209"/>
      <c r="Q110" s="209"/>
      <c r="R110" s="209"/>
      <c r="S110" s="209"/>
      <c r="T110" s="209"/>
      <c r="U110" s="209"/>
      <c r="V110" s="209"/>
      <c r="W110" s="209"/>
      <c r="X110" s="209"/>
      <c r="Y110" s="209"/>
      <c r="Z110" s="209"/>
      <c r="AA110" s="209"/>
      <c r="AB110" s="209"/>
      <c r="AC110" s="209"/>
      <c r="AD110" s="209"/>
      <c r="AE110" s="209"/>
      <c r="AF110" s="209"/>
      <c r="AG110" s="209"/>
      <c r="AH110" s="209"/>
      <c r="AI110" s="209"/>
      <c r="AJ110" s="209"/>
      <c r="AK110" s="209"/>
      <c r="AL110" s="209"/>
      <c r="AM110" s="209"/>
    </row>
    <row r="111" spans="2:39" hidden="1" x14ac:dyDescent="0.3">
      <c r="B111" s="201" t="s">
        <v>46</v>
      </c>
      <c r="C111" s="201" t="s">
        <v>49</v>
      </c>
      <c r="D111" s="201" t="s">
        <v>82</v>
      </c>
      <c r="E111" s="204" t="s">
        <v>313</v>
      </c>
      <c r="F111" s="202" t="s">
        <v>315</v>
      </c>
      <c r="G111" s="201"/>
      <c r="H111" s="201"/>
      <c r="I111" s="201"/>
      <c r="J111" s="201"/>
      <c r="K111" s="201"/>
      <c r="L111" s="201"/>
      <c r="M111" s="201"/>
      <c r="N111" s="201"/>
      <c r="O111" s="201"/>
      <c r="P111" s="201"/>
      <c r="Q111" s="201"/>
      <c r="R111" s="201"/>
      <c r="S111" s="201"/>
      <c r="T111" s="201"/>
      <c r="U111" s="201"/>
      <c r="V111" s="201"/>
      <c r="W111" s="201"/>
      <c r="X111" s="201"/>
      <c r="Y111" s="201"/>
      <c r="Z111" s="201"/>
      <c r="AA111" s="201"/>
      <c r="AB111" s="201"/>
      <c r="AC111" s="201"/>
      <c r="AD111" s="201"/>
      <c r="AE111" s="201"/>
      <c r="AF111" s="201"/>
      <c r="AG111" s="201"/>
      <c r="AH111" s="201"/>
      <c r="AI111" s="201"/>
      <c r="AJ111" s="201"/>
      <c r="AK111" s="201"/>
      <c r="AL111" s="201"/>
      <c r="AM111" s="201"/>
    </row>
    <row r="112" spans="2:39" hidden="1" x14ac:dyDescent="0.3">
      <c r="B112" s="201" t="s">
        <v>46</v>
      </c>
      <c r="C112" s="201" t="s">
        <v>49</v>
      </c>
      <c r="D112" s="201" t="s">
        <v>82</v>
      </c>
      <c r="E112" s="204" t="s">
        <v>313</v>
      </c>
      <c r="F112" s="202" t="s">
        <v>314</v>
      </c>
      <c r="G112" s="201"/>
      <c r="H112" s="201"/>
      <c r="I112" s="201"/>
      <c r="J112" s="201"/>
      <c r="K112" s="201"/>
      <c r="L112" s="201"/>
      <c r="M112" s="201"/>
      <c r="N112" s="201"/>
      <c r="O112" s="201"/>
      <c r="P112" s="201"/>
      <c r="Q112" s="201"/>
      <c r="R112" s="201"/>
      <c r="S112" s="201"/>
      <c r="T112" s="201"/>
      <c r="U112" s="201"/>
      <c r="V112" s="201"/>
      <c r="W112" s="201"/>
      <c r="X112" s="201"/>
      <c r="Y112" s="201"/>
      <c r="Z112" s="201"/>
      <c r="AA112" s="201"/>
      <c r="AB112" s="201"/>
      <c r="AC112" s="201"/>
      <c r="AD112" s="201"/>
      <c r="AE112" s="201"/>
      <c r="AF112" s="201"/>
      <c r="AG112" s="201"/>
      <c r="AH112" s="201"/>
      <c r="AI112" s="201"/>
      <c r="AJ112" s="201"/>
      <c r="AK112" s="201"/>
      <c r="AL112" s="201"/>
      <c r="AM112" s="201"/>
    </row>
    <row r="113" spans="2:39" hidden="1" x14ac:dyDescent="0.3">
      <c r="B113" s="201" t="s">
        <v>46</v>
      </c>
      <c r="C113" s="201" t="s">
        <v>49</v>
      </c>
      <c r="D113" s="201" t="s">
        <v>82</v>
      </c>
      <c r="E113" s="202" t="s">
        <v>320</v>
      </c>
      <c r="F113" s="204" t="s">
        <v>312</v>
      </c>
      <c r="G113" s="201"/>
      <c r="H113" s="201"/>
      <c r="I113" s="201"/>
      <c r="J113" s="201"/>
      <c r="K113" s="201"/>
      <c r="L113" s="201"/>
      <c r="M113" s="201"/>
      <c r="N113" s="201"/>
      <c r="O113" s="201"/>
      <c r="P113" s="201"/>
      <c r="Q113" s="201"/>
      <c r="R113" s="201"/>
      <c r="S113" s="201"/>
      <c r="T113" s="201"/>
      <c r="U113" s="201"/>
      <c r="V113" s="201"/>
      <c r="W113" s="201"/>
      <c r="X113" s="201"/>
      <c r="Y113" s="201"/>
      <c r="Z113" s="201"/>
      <c r="AA113" s="201"/>
      <c r="AB113" s="201"/>
      <c r="AC113" s="201"/>
      <c r="AD113" s="201"/>
      <c r="AE113" s="201"/>
      <c r="AF113" s="201"/>
      <c r="AG113" s="201"/>
      <c r="AH113" s="201"/>
      <c r="AI113" s="201"/>
      <c r="AJ113" s="201"/>
      <c r="AK113" s="201"/>
      <c r="AL113" s="201"/>
      <c r="AM113" s="201"/>
    </row>
    <row r="114" spans="2:39" hidden="1" x14ac:dyDescent="0.3">
      <c r="B114" s="201" t="s">
        <v>46</v>
      </c>
      <c r="C114" s="201" t="s">
        <v>49</v>
      </c>
      <c r="D114" s="201" t="s">
        <v>82</v>
      </c>
      <c r="E114" s="202" t="s">
        <v>319</v>
      </c>
      <c r="F114" s="204" t="s">
        <v>312</v>
      </c>
      <c r="G114" s="201"/>
      <c r="H114" s="201"/>
      <c r="I114" s="201"/>
      <c r="J114" s="201"/>
      <c r="K114" s="201"/>
      <c r="L114" s="201"/>
      <c r="M114" s="201"/>
      <c r="N114" s="201"/>
      <c r="O114" s="201"/>
      <c r="P114" s="201"/>
      <c r="Q114" s="201"/>
      <c r="R114" s="201"/>
      <c r="S114" s="201"/>
      <c r="T114" s="201"/>
      <c r="U114" s="201"/>
      <c r="V114" s="201"/>
      <c r="W114" s="201"/>
      <c r="X114" s="201"/>
      <c r="Y114" s="201"/>
      <c r="Z114" s="201"/>
      <c r="AA114" s="201"/>
      <c r="AB114" s="201"/>
      <c r="AC114" s="201"/>
      <c r="AD114" s="201"/>
      <c r="AE114" s="201"/>
      <c r="AF114" s="201"/>
      <c r="AG114" s="201"/>
      <c r="AH114" s="201"/>
      <c r="AI114" s="201"/>
      <c r="AJ114" s="201"/>
      <c r="AK114" s="201"/>
      <c r="AL114" s="201"/>
      <c r="AM114" s="201"/>
    </row>
    <row r="115" spans="2:39" hidden="1" x14ac:dyDescent="0.3">
      <c r="B115" s="201" t="s">
        <v>46</v>
      </c>
      <c r="C115" s="201" t="s">
        <v>49</v>
      </c>
      <c r="D115" s="201" t="s">
        <v>82</v>
      </c>
      <c r="E115" s="202" t="s">
        <v>318</v>
      </c>
      <c r="F115" s="204" t="s">
        <v>312</v>
      </c>
      <c r="G115" s="201"/>
      <c r="H115" s="201"/>
      <c r="I115" s="201"/>
      <c r="J115" s="201"/>
      <c r="K115" s="201"/>
      <c r="L115" s="201"/>
      <c r="M115" s="201"/>
      <c r="N115" s="201"/>
      <c r="O115" s="201"/>
      <c r="P115" s="201"/>
      <c r="Q115" s="201"/>
      <c r="R115" s="201"/>
      <c r="S115" s="201"/>
      <c r="T115" s="201"/>
      <c r="U115" s="201"/>
      <c r="V115" s="201"/>
      <c r="W115" s="201"/>
      <c r="X115" s="201"/>
      <c r="Y115" s="201"/>
      <c r="Z115" s="201"/>
      <c r="AA115" s="201"/>
      <c r="AB115" s="201"/>
      <c r="AC115" s="201"/>
      <c r="AD115" s="201"/>
      <c r="AE115" s="201"/>
      <c r="AF115" s="201"/>
      <c r="AG115" s="201"/>
      <c r="AH115" s="201"/>
      <c r="AI115" s="201"/>
      <c r="AJ115" s="201"/>
      <c r="AK115" s="201"/>
      <c r="AL115" s="201"/>
      <c r="AM115" s="201"/>
    </row>
    <row r="116" spans="2:39" hidden="1" x14ac:dyDescent="0.3">
      <c r="B116" s="201" t="s">
        <v>46</v>
      </c>
      <c r="C116" s="201" t="s">
        <v>49</v>
      </c>
      <c r="D116" s="201" t="s">
        <v>82</v>
      </c>
      <c r="E116" s="202" t="s">
        <v>317</v>
      </c>
      <c r="F116" s="204" t="s">
        <v>312</v>
      </c>
      <c r="G116" s="201"/>
      <c r="H116" s="201"/>
      <c r="I116" s="201"/>
      <c r="J116" s="201"/>
      <c r="K116" s="201"/>
      <c r="L116" s="201"/>
      <c r="M116" s="201"/>
      <c r="N116" s="201"/>
      <c r="O116" s="201"/>
      <c r="P116" s="201"/>
      <c r="Q116" s="201"/>
      <c r="R116" s="201"/>
      <c r="S116" s="201"/>
      <c r="T116" s="201"/>
      <c r="U116" s="201"/>
      <c r="V116" s="201"/>
      <c r="W116" s="201"/>
      <c r="X116" s="201"/>
      <c r="Y116" s="201"/>
      <c r="Z116" s="201"/>
      <c r="AA116" s="201"/>
      <c r="AB116" s="201"/>
      <c r="AC116" s="201"/>
      <c r="AD116" s="201"/>
      <c r="AE116" s="201"/>
      <c r="AF116" s="201"/>
      <c r="AG116" s="201"/>
      <c r="AH116" s="201"/>
      <c r="AI116" s="201"/>
      <c r="AJ116" s="201"/>
      <c r="AK116" s="201"/>
      <c r="AL116" s="201"/>
      <c r="AM116" s="201"/>
    </row>
    <row r="117" spans="2:39" hidden="1" x14ac:dyDescent="0.3">
      <c r="B117" s="201" t="s">
        <v>46</v>
      </c>
      <c r="C117" s="201" t="s">
        <v>49</v>
      </c>
      <c r="D117" s="201" t="s">
        <v>82</v>
      </c>
      <c r="E117" s="202" t="s">
        <v>316</v>
      </c>
      <c r="F117" s="204" t="s">
        <v>312</v>
      </c>
      <c r="G117" s="201"/>
      <c r="H117" s="201"/>
      <c r="I117" s="201"/>
      <c r="J117" s="201"/>
      <c r="K117" s="201"/>
      <c r="L117" s="201"/>
      <c r="M117" s="201"/>
      <c r="N117" s="201"/>
      <c r="O117" s="201"/>
      <c r="P117" s="201"/>
      <c r="Q117" s="201"/>
      <c r="R117" s="201"/>
      <c r="S117" s="201"/>
      <c r="T117" s="201"/>
      <c r="U117" s="201"/>
      <c r="V117" s="201"/>
      <c r="W117" s="201"/>
      <c r="X117" s="201"/>
      <c r="Y117" s="201"/>
      <c r="Z117" s="201"/>
      <c r="AA117" s="201"/>
      <c r="AB117" s="201"/>
      <c r="AC117" s="201"/>
      <c r="AD117" s="201"/>
      <c r="AE117" s="201"/>
      <c r="AF117" s="201"/>
      <c r="AG117" s="201"/>
      <c r="AH117" s="201"/>
      <c r="AI117" s="201"/>
      <c r="AJ117" s="201"/>
      <c r="AK117" s="201"/>
      <c r="AL117" s="201"/>
      <c r="AM117" s="201"/>
    </row>
    <row r="118" spans="2:39" x14ac:dyDescent="0.3">
      <c r="B118" s="36" t="s">
        <v>46</v>
      </c>
      <c r="C118" s="36" t="s">
        <v>49</v>
      </c>
      <c r="D118" s="37" t="s">
        <v>45</v>
      </c>
      <c r="E118" s="199" t="s">
        <v>313</v>
      </c>
      <c r="F118" s="199" t="s">
        <v>312</v>
      </c>
      <c r="G118" s="36">
        <v>13</v>
      </c>
      <c r="H118" s="36">
        <v>14065</v>
      </c>
      <c r="I118" s="128">
        <v>0.1209055929290585</v>
      </c>
      <c r="J118" s="36">
        <v>4411</v>
      </c>
      <c r="K118" s="36">
        <v>4004</v>
      </c>
      <c r="L118" s="207">
        <v>0.89032167953399233</v>
      </c>
      <c r="M118" s="208">
        <v>4.7050618970847389E-3</v>
      </c>
      <c r="N118" s="207">
        <v>0.88109975821570619</v>
      </c>
      <c r="O118" s="207">
        <v>0.89954360085227847</v>
      </c>
      <c r="P118" s="36">
        <v>5537</v>
      </c>
      <c r="Q118" s="36">
        <v>5057</v>
      </c>
      <c r="R118" s="207">
        <v>0.89017414372186687</v>
      </c>
      <c r="S118" s="208">
        <v>4.2019659126792111E-3</v>
      </c>
      <c r="T118" s="207">
        <v>0.88193829053301565</v>
      </c>
      <c r="U118" s="207">
        <v>0.8984099969107181</v>
      </c>
      <c r="V118" s="36">
        <v>234</v>
      </c>
      <c r="W118" s="36">
        <v>128</v>
      </c>
      <c r="X118" s="207">
        <v>0.5355127303438697</v>
      </c>
      <c r="Y118" s="208">
        <v>3.2603474067913522E-2</v>
      </c>
      <c r="Z118" s="207">
        <v>0.47160992117075917</v>
      </c>
      <c r="AA118" s="207">
        <v>0.59941553951698023</v>
      </c>
      <c r="AB118" s="36">
        <v>5771</v>
      </c>
      <c r="AC118" s="36">
        <v>5185</v>
      </c>
      <c r="AD118" s="207">
        <v>0.87596217805996912</v>
      </c>
      <c r="AE118" s="208">
        <v>4.3390455178086091E-3</v>
      </c>
      <c r="AF118" s="207">
        <v>0.86745764884506427</v>
      </c>
      <c r="AG118" s="207">
        <v>0.88446670727487398</v>
      </c>
      <c r="AH118" s="36">
        <v>48</v>
      </c>
      <c r="AI118" s="36">
        <v>38</v>
      </c>
      <c r="AJ118" s="207"/>
      <c r="AK118" s="208"/>
      <c r="AL118" s="207"/>
      <c r="AM118" s="207"/>
    </row>
    <row r="119" spans="2:39" hidden="1" x14ac:dyDescent="0.3">
      <c r="B119" s="209" t="s">
        <v>46</v>
      </c>
      <c r="C119" s="209" t="s">
        <v>49</v>
      </c>
      <c r="D119" s="209" t="s">
        <v>327</v>
      </c>
      <c r="E119" s="209" t="s">
        <v>326</v>
      </c>
      <c r="F119" s="209" t="s">
        <v>329</v>
      </c>
      <c r="G119" s="209"/>
      <c r="H119" s="209"/>
      <c r="I119" s="209"/>
      <c r="J119" s="209"/>
      <c r="K119" s="209"/>
      <c r="L119" s="209"/>
      <c r="M119" s="209"/>
      <c r="N119" s="209"/>
      <c r="O119" s="209"/>
      <c r="P119" s="209"/>
      <c r="Q119" s="209"/>
      <c r="R119" s="209"/>
      <c r="S119" s="209"/>
      <c r="T119" s="209"/>
      <c r="U119" s="209"/>
      <c r="V119" s="209"/>
      <c r="W119" s="209"/>
      <c r="X119" s="209"/>
      <c r="Y119" s="209"/>
      <c r="Z119" s="209"/>
      <c r="AA119" s="209"/>
      <c r="AB119" s="209"/>
      <c r="AC119" s="209"/>
      <c r="AD119" s="209"/>
      <c r="AE119" s="209"/>
      <c r="AF119" s="209"/>
      <c r="AG119" s="209"/>
      <c r="AH119" s="209"/>
      <c r="AI119" s="209"/>
      <c r="AJ119" s="209"/>
      <c r="AK119" s="209"/>
      <c r="AL119" s="209"/>
      <c r="AM119" s="209"/>
    </row>
    <row r="120" spans="2:39" hidden="1" x14ac:dyDescent="0.3">
      <c r="B120" s="209" t="s">
        <v>46</v>
      </c>
      <c r="C120" s="209" t="s">
        <v>49</v>
      </c>
      <c r="D120" s="209" t="s">
        <v>327</v>
      </c>
      <c r="E120" s="209" t="s">
        <v>326</v>
      </c>
      <c r="F120" s="209" t="s">
        <v>328</v>
      </c>
      <c r="G120" s="209"/>
      <c r="H120" s="209"/>
      <c r="I120" s="209"/>
      <c r="J120" s="209"/>
      <c r="K120" s="209"/>
      <c r="L120" s="209"/>
      <c r="M120" s="209"/>
      <c r="N120" s="209"/>
      <c r="O120" s="209"/>
      <c r="P120" s="209"/>
      <c r="Q120" s="209"/>
      <c r="R120" s="209"/>
      <c r="S120" s="209"/>
      <c r="T120" s="209"/>
      <c r="U120" s="209"/>
      <c r="V120" s="209"/>
      <c r="W120" s="209"/>
      <c r="X120" s="209"/>
      <c r="Y120" s="209"/>
      <c r="Z120" s="209"/>
      <c r="AA120" s="209"/>
      <c r="AB120" s="209"/>
      <c r="AC120" s="209"/>
      <c r="AD120" s="209"/>
      <c r="AE120" s="209"/>
      <c r="AF120" s="209"/>
      <c r="AG120" s="209"/>
      <c r="AH120" s="209"/>
      <c r="AI120" s="209"/>
      <c r="AJ120" s="209"/>
      <c r="AK120" s="209"/>
      <c r="AL120" s="209"/>
      <c r="AM120" s="209"/>
    </row>
    <row r="121" spans="2:39" hidden="1" x14ac:dyDescent="0.3">
      <c r="B121" s="209" t="s">
        <v>46</v>
      </c>
      <c r="C121" s="209" t="s">
        <v>49</v>
      </c>
      <c r="D121" s="209" t="s">
        <v>327</v>
      </c>
      <c r="E121" s="209" t="s">
        <v>324</v>
      </c>
      <c r="F121" s="209" t="s">
        <v>329</v>
      </c>
      <c r="G121" s="209"/>
      <c r="H121" s="209"/>
      <c r="I121" s="209"/>
      <c r="J121" s="209"/>
      <c r="K121" s="209"/>
      <c r="L121" s="209"/>
      <c r="M121" s="209"/>
      <c r="N121" s="209"/>
      <c r="O121" s="209"/>
      <c r="P121" s="209"/>
      <c r="Q121" s="209"/>
      <c r="R121" s="209"/>
      <c r="S121" s="209"/>
      <c r="T121" s="209"/>
      <c r="U121" s="209"/>
      <c r="V121" s="209"/>
      <c r="W121" s="209"/>
      <c r="X121" s="209"/>
      <c r="Y121" s="209"/>
      <c r="Z121" s="209"/>
      <c r="AA121" s="209"/>
      <c r="AB121" s="209"/>
      <c r="AC121" s="209"/>
      <c r="AD121" s="209"/>
      <c r="AE121" s="209"/>
      <c r="AF121" s="209"/>
      <c r="AG121" s="209"/>
      <c r="AH121" s="209"/>
      <c r="AI121" s="209"/>
      <c r="AJ121" s="209"/>
      <c r="AK121" s="209"/>
      <c r="AL121" s="209"/>
      <c r="AM121" s="209"/>
    </row>
    <row r="122" spans="2:39" hidden="1" x14ac:dyDescent="0.3">
      <c r="B122" s="209" t="s">
        <v>46</v>
      </c>
      <c r="C122" s="209" t="s">
        <v>49</v>
      </c>
      <c r="D122" s="209" t="s">
        <v>327</v>
      </c>
      <c r="E122" s="209" t="s">
        <v>324</v>
      </c>
      <c r="F122" s="209" t="s">
        <v>328</v>
      </c>
      <c r="G122" s="209"/>
      <c r="H122" s="209"/>
      <c r="I122" s="209"/>
      <c r="J122" s="209"/>
      <c r="K122" s="209"/>
      <c r="L122" s="209"/>
      <c r="M122" s="209"/>
      <c r="N122" s="209"/>
      <c r="O122" s="209"/>
      <c r="P122" s="209"/>
      <c r="Q122" s="209"/>
      <c r="R122" s="209"/>
      <c r="S122" s="209"/>
      <c r="T122" s="209"/>
      <c r="U122" s="209"/>
      <c r="V122" s="209"/>
      <c r="W122" s="209"/>
      <c r="X122" s="209"/>
      <c r="Y122" s="209"/>
      <c r="Z122" s="209"/>
      <c r="AA122" s="209"/>
      <c r="AB122" s="209"/>
      <c r="AC122" s="209"/>
      <c r="AD122" s="209"/>
      <c r="AE122" s="209"/>
      <c r="AF122" s="209"/>
      <c r="AG122" s="209"/>
      <c r="AH122" s="209"/>
      <c r="AI122" s="209"/>
      <c r="AJ122" s="209"/>
      <c r="AK122" s="209"/>
      <c r="AL122" s="209"/>
      <c r="AM122" s="209"/>
    </row>
    <row r="123" spans="2:39" hidden="1" x14ac:dyDescent="0.3">
      <c r="B123" s="209" t="s">
        <v>46</v>
      </c>
      <c r="C123" s="209" t="s">
        <v>49</v>
      </c>
      <c r="D123" s="209" t="s">
        <v>327</v>
      </c>
      <c r="E123" s="209" t="s">
        <v>323</v>
      </c>
      <c r="F123" s="209" t="s">
        <v>329</v>
      </c>
      <c r="G123" s="209"/>
      <c r="H123" s="209"/>
      <c r="I123" s="209"/>
      <c r="J123" s="209"/>
      <c r="K123" s="209"/>
      <c r="L123" s="209"/>
      <c r="M123" s="209"/>
      <c r="N123" s="209"/>
      <c r="O123" s="209"/>
      <c r="P123" s="209"/>
      <c r="Q123" s="209"/>
      <c r="R123" s="209"/>
      <c r="S123" s="209"/>
      <c r="T123" s="209"/>
      <c r="U123" s="209"/>
      <c r="V123" s="209"/>
      <c r="W123" s="209"/>
      <c r="X123" s="209"/>
      <c r="Y123" s="209"/>
      <c r="Z123" s="209"/>
      <c r="AA123" s="209"/>
      <c r="AB123" s="209"/>
      <c r="AC123" s="209"/>
      <c r="AD123" s="209"/>
      <c r="AE123" s="209"/>
      <c r="AF123" s="209"/>
      <c r="AG123" s="209"/>
      <c r="AH123" s="209"/>
      <c r="AI123" s="209"/>
      <c r="AJ123" s="209"/>
      <c r="AK123" s="209"/>
      <c r="AL123" s="209"/>
      <c r="AM123" s="209"/>
    </row>
    <row r="124" spans="2:39" hidden="1" x14ac:dyDescent="0.3">
      <c r="B124" s="209" t="s">
        <v>46</v>
      </c>
      <c r="C124" s="209" t="s">
        <v>49</v>
      </c>
      <c r="D124" s="209" t="s">
        <v>327</v>
      </c>
      <c r="E124" s="209" t="s">
        <v>323</v>
      </c>
      <c r="F124" s="209" t="s">
        <v>328</v>
      </c>
      <c r="G124" s="209"/>
      <c r="H124" s="209"/>
      <c r="I124" s="209"/>
      <c r="J124" s="209"/>
      <c r="K124" s="209"/>
      <c r="L124" s="209"/>
      <c r="M124" s="209"/>
      <c r="N124" s="209"/>
      <c r="O124" s="209"/>
      <c r="P124" s="209"/>
      <c r="Q124" s="209"/>
      <c r="R124" s="209"/>
      <c r="S124" s="209"/>
      <c r="T124" s="209"/>
      <c r="U124" s="209"/>
      <c r="V124" s="209"/>
      <c r="W124" s="209"/>
      <c r="X124" s="209"/>
      <c r="Y124" s="209"/>
      <c r="Z124" s="209"/>
      <c r="AA124" s="209"/>
      <c r="AB124" s="209"/>
      <c r="AC124" s="209"/>
      <c r="AD124" s="209"/>
      <c r="AE124" s="209"/>
      <c r="AF124" s="209"/>
      <c r="AG124" s="209"/>
      <c r="AH124" s="209"/>
      <c r="AI124" s="209"/>
      <c r="AJ124" s="209"/>
      <c r="AK124" s="209"/>
      <c r="AL124" s="209"/>
      <c r="AM124" s="209"/>
    </row>
    <row r="125" spans="2:39" hidden="1" x14ac:dyDescent="0.3">
      <c r="B125" s="209" t="s">
        <v>46</v>
      </c>
      <c r="C125" s="209" t="s">
        <v>49</v>
      </c>
      <c r="D125" s="209" t="s">
        <v>327</v>
      </c>
      <c r="E125" s="209" t="s">
        <v>322</v>
      </c>
      <c r="F125" s="209" t="s">
        <v>329</v>
      </c>
      <c r="G125" s="209"/>
      <c r="H125" s="209"/>
      <c r="I125" s="209"/>
      <c r="J125" s="209"/>
      <c r="K125" s="209"/>
      <c r="L125" s="209"/>
      <c r="M125" s="209"/>
      <c r="N125" s="209"/>
      <c r="O125" s="209"/>
      <c r="P125" s="209"/>
      <c r="Q125" s="209"/>
      <c r="R125" s="209"/>
      <c r="S125" s="209"/>
      <c r="T125" s="209"/>
      <c r="U125" s="209"/>
      <c r="V125" s="209"/>
      <c r="W125" s="209"/>
      <c r="X125" s="209"/>
      <c r="Y125" s="209"/>
      <c r="Z125" s="209"/>
      <c r="AA125" s="209"/>
      <c r="AB125" s="209"/>
      <c r="AC125" s="209"/>
      <c r="AD125" s="209"/>
      <c r="AE125" s="209"/>
      <c r="AF125" s="209"/>
      <c r="AG125" s="209"/>
      <c r="AH125" s="209"/>
      <c r="AI125" s="209"/>
      <c r="AJ125" s="209"/>
      <c r="AK125" s="209"/>
      <c r="AL125" s="209"/>
      <c r="AM125" s="209"/>
    </row>
    <row r="126" spans="2:39" hidden="1" x14ac:dyDescent="0.3">
      <c r="B126" s="209" t="s">
        <v>46</v>
      </c>
      <c r="C126" s="209" t="s">
        <v>49</v>
      </c>
      <c r="D126" s="209" t="s">
        <v>327</v>
      </c>
      <c r="E126" s="209" t="s">
        <v>322</v>
      </c>
      <c r="F126" s="209" t="s">
        <v>328</v>
      </c>
      <c r="G126" s="209"/>
      <c r="H126" s="209"/>
      <c r="I126" s="209"/>
      <c r="J126" s="209"/>
      <c r="K126" s="209"/>
      <c r="L126" s="209"/>
      <c r="M126" s="209"/>
      <c r="N126" s="209"/>
      <c r="O126" s="209"/>
      <c r="P126" s="209"/>
      <c r="Q126" s="209"/>
      <c r="R126" s="209"/>
      <c r="S126" s="209"/>
      <c r="T126" s="209"/>
      <c r="U126" s="209"/>
      <c r="V126" s="209"/>
      <c r="W126" s="209"/>
      <c r="X126" s="209"/>
      <c r="Y126" s="209"/>
      <c r="Z126" s="209"/>
      <c r="AA126" s="209"/>
      <c r="AB126" s="209"/>
      <c r="AC126" s="209"/>
      <c r="AD126" s="209"/>
      <c r="AE126" s="209"/>
      <c r="AF126" s="209"/>
      <c r="AG126" s="209"/>
      <c r="AH126" s="209"/>
      <c r="AI126" s="209"/>
      <c r="AJ126" s="209"/>
      <c r="AK126" s="209"/>
      <c r="AL126" s="209"/>
      <c r="AM126" s="209"/>
    </row>
    <row r="127" spans="2:39" hidden="1" x14ac:dyDescent="0.3">
      <c r="B127" s="209" t="s">
        <v>46</v>
      </c>
      <c r="C127" s="209" t="s">
        <v>49</v>
      </c>
      <c r="D127" s="209" t="s">
        <v>327</v>
      </c>
      <c r="E127" s="209" t="s">
        <v>321</v>
      </c>
      <c r="F127" s="209" t="s">
        <v>329</v>
      </c>
      <c r="G127" s="209"/>
      <c r="H127" s="209"/>
      <c r="I127" s="209"/>
      <c r="J127" s="209"/>
      <c r="K127" s="209"/>
      <c r="L127" s="209"/>
      <c r="M127" s="209"/>
      <c r="N127" s="209"/>
      <c r="O127" s="209"/>
      <c r="P127" s="209"/>
      <c r="Q127" s="209"/>
      <c r="R127" s="209"/>
      <c r="S127" s="209"/>
      <c r="T127" s="209"/>
      <c r="U127" s="209"/>
      <c r="V127" s="209"/>
      <c r="W127" s="209"/>
      <c r="X127" s="209"/>
      <c r="Y127" s="209"/>
      <c r="Z127" s="209"/>
      <c r="AA127" s="209"/>
      <c r="AB127" s="209"/>
      <c r="AC127" s="209"/>
      <c r="AD127" s="209"/>
      <c r="AE127" s="209"/>
      <c r="AF127" s="209"/>
      <c r="AG127" s="209"/>
      <c r="AH127" s="209"/>
      <c r="AI127" s="209"/>
      <c r="AJ127" s="209"/>
      <c r="AK127" s="209"/>
      <c r="AL127" s="209"/>
      <c r="AM127" s="209"/>
    </row>
    <row r="128" spans="2:39" hidden="1" x14ac:dyDescent="0.3">
      <c r="B128" s="209" t="s">
        <v>46</v>
      </c>
      <c r="C128" s="209" t="s">
        <v>49</v>
      </c>
      <c r="D128" s="209" t="s">
        <v>327</v>
      </c>
      <c r="E128" s="209" t="s">
        <v>321</v>
      </c>
      <c r="F128" s="209" t="s">
        <v>328</v>
      </c>
      <c r="G128" s="209"/>
      <c r="H128" s="209"/>
      <c r="I128" s="209"/>
      <c r="J128" s="209"/>
      <c r="K128" s="209"/>
      <c r="L128" s="209"/>
      <c r="M128" s="209"/>
      <c r="N128" s="209"/>
      <c r="O128" s="209"/>
      <c r="P128" s="209"/>
      <c r="Q128" s="209"/>
      <c r="R128" s="209"/>
      <c r="S128" s="209"/>
      <c r="T128" s="209"/>
      <c r="U128" s="209"/>
      <c r="V128" s="209"/>
      <c r="W128" s="209"/>
      <c r="X128" s="209"/>
      <c r="Y128" s="209"/>
      <c r="Z128" s="209"/>
      <c r="AA128" s="209"/>
      <c r="AB128" s="209"/>
      <c r="AC128" s="209"/>
      <c r="AD128" s="209"/>
      <c r="AE128" s="209"/>
      <c r="AF128" s="209"/>
      <c r="AG128" s="209"/>
      <c r="AH128" s="209"/>
      <c r="AI128" s="209"/>
      <c r="AJ128" s="209"/>
      <c r="AK128" s="209"/>
      <c r="AL128" s="209"/>
      <c r="AM128" s="209"/>
    </row>
    <row r="129" spans="2:39" hidden="1" x14ac:dyDescent="0.3">
      <c r="B129" s="201" t="s">
        <v>46</v>
      </c>
      <c r="C129" s="201" t="s">
        <v>49</v>
      </c>
      <c r="D129" s="201" t="s">
        <v>327</v>
      </c>
      <c r="E129" s="204" t="s">
        <v>313</v>
      </c>
      <c r="F129" s="202" t="s">
        <v>315</v>
      </c>
      <c r="G129" s="201"/>
      <c r="H129" s="201"/>
      <c r="I129" s="201"/>
      <c r="J129" s="201"/>
      <c r="K129" s="201"/>
      <c r="L129" s="201"/>
      <c r="M129" s="201"/>
      <c r="N129" s="201"/>
      <c r="O129" s="201"/>
      <c r="P129" s="201"/>
      <c r="Q129" s="201"/>
      <c r="R129" s="201"/>
      <c r="S129" s="201"/>
      <c r="T129" s="201"/>
      <c r="U129" s="201"/>
      <c r="V129" s="201"/>
      <c r="W129" s="201"/>
      <c r="X129" s="201"/>
      <c r="Y129" s="201"/>
      <c r="Z129" s="201"/>
      <c r="AA129" s="201"/>
      <c r="AB129" s="201"/>
      <c r="AC129" s="201"/>
      <c r="AD129" s="201"/>
      <c r="AE129" s="201"/>
      <c r="AF129" s="201"/>
      <c r="AG129" s="201"/>
      <c r="AH129" s="201"/>
      <c r="AI129" s="201"/>
      <c r="AJ129" s="201"/>
      <c r="AK129" s="201"/>
      <c r="AL129" s="201"/>
      <c r="AM129" s="201"/>
    </row>
    <row r="130" spans="2:39" hidden="1" x14ac:dyDescent="0.3">
      <c r="B130" s="201" t="s">
        <v>46</v>
      </c>
      <c r="C130" s="201" t="s">
        <v>49</v>
      </c>
      <c r="D130" s="201" t="s">
        <v>327</v>
      </c>
      <c r="E130" s="204" t="s">
        <v>313</v>
      </c>
      <c r="F130" s="202" t="s">
        <v>314</v>
      </c>
      <c r="G130" s="201"/>
      <c r="H130" s="201"/>
      <c r="I130" s="201"/>
      <c r="J130" s="201"/>
      <c r="K130" s="201"/>
      <c r="L130" s="201"/>
      <c r="M130" s="201"/>
      <c r="N130" s="201"/>
      <c r="O130" s="201"/>
      <c r="P130" s="201"/>
      <c r="Q130" s="201"/>
      <c r="R130" s="201"/>
      <c r="S130" s="201"/>
      <c r="T130" s="201"/>
      <c r="U130" s="201"/>
      <c r="V130" s="201"/>
      <c r="W130" s="201"/>
      <c r="X130" s="201"/>
      <c r="Y130" s="201"/>
      <c r="Z130" s="201"/>
      <c r="AA130" s="201"/>
      <c r="AB130" s="201"/>
      <c r="AC130" s="201"/>
      <c r="AD130" s="201"/>
      <c r="AE130" s="201"/>
      <c r="AF130" s="201"/>
      <c r="AG130" s="201"/>
      <c r="AH130" s="201"/>
      <c r="AI130" s="201"/>
      <c r="AJ130" s="201"/>
      <c r="AK130" s="201"/>
      <c r="AL130" s="201"/>
      <c r="AM130" s="201"/>
    </row>
    <row r="131" spans="2:39" hidden="1" x14ac:dyDescent="0.3">
      <c r="B131" s="201" t="s">
        <v>46</v>
      </c>
      <c r="C131" s="201" t="s">
        <v>49</v>
      </c>
      <c r="D131" s="201" t="s">
        <v>327</v>
      </c>
      <c r="E131" s="202" t="s">
        <v>320</v>
      </c>
      <c r="F131" s="204" t="s">
        <v>312</v>
      </c>
      <c r="G131" s="201"/>
      <c r="H131" s="201"/>
      <c r="I131" s="201"/>
      <c r="J131" s="201"/>
      <c r="K131" s="201"/>
      <c r="L131" s="201"/>
      <c r="M131" s="201"/>
      <c r="N131" s="201"/>
      <c r="O131" s="201"/>
      <c r="P131" s="201"/>
      <c r="Q131" s="201"/>
      <c r="R131" s="201"/>
      <c r="S131" s="201"/>
      <c r="T131" s="201"/>
      <c r="U131" s="201"/>
      <c r="V131" s="201"/>
      <c r="W131" s="201"/>
      <c r="X131" s="201"/>
      <c r="Y131" s="201"/>
      <c r="Z131" s="201"/>
      <c r="AA131" s="201"/>
      <c r="AB131" s="201"/>
      <c r="AC131" s="201"/>
      <c r="AD131" s="201"/>
      <c r="AE131" s="201"/>
      <c r="AF131" s="201"/>
      <c r="AG131" s="201"/>
      <c r="AH131" s="201"/>
      <c r="AI131" s="201"/>
      <c r="AJ131" s="201"/>
      <c r="AK131" s="201"/>
      <c r="AL131" s="201"/>
      <c r="AM131" s="201"/>
    </row>
    <row r="132" spans="2:39" hidden="1" x14ac:dyDescent="0.3">
      <c r="B132" s="201" t="s">
        <v>46</v>
      </c>
      <c r="C132" s="201" t="s">
        <v>49</v>
      </c>
      <c r="D132" s="201" t="s">
        <v>327</v>
      </c>
      <c r="E132" s="202" t="s">
        <v>319</v>
      </c>
      <c r="F132" s="204" t="s">
        <v>312</v>
      </c>
      <c r="G132" s="201"/>
      <c r="H132" s="201"/>
      <c r="I132" s="201"/>
      <c r="J132" s="201"/>
      <c r="K132" s="201"/>
      <c r="L132" s="201"/>
      <c r="M132" s="201"/>
      <c r="N132" s="201"/>
      <c r="O132" s="201"/>
      <c r="P132" s="201"/>
      <c r="Q132" s="201"/>
      <c r="R132" s="201"/>
      <c r="S132" s="201"/>
      <c r="T132" s="201"/>
      <c r="U132" s="201"/>
      <c r="V132" s="201"/>
      <c r="W132" s="201"/>
      <c r="X132" s="201"/>
      <c r="Y132" s="201"/>
      <c r="Z132" s="201"/>
      <c r="AA132" s="201"/>
      <c r="AB132" s="201"/>
      <c r="AC132" s="201"/>
      <c r="AD132" s="201"/>
      <c r="AE132" s="201"/>
      <c r="AF132" s="201"/>
      <c r="AG132" s="201"/>
      <c r="AH132" s="201"/>
      <c r="AI132" s="201"/>
      <c r="AJ132" s="201"/>
      <c r="AK132" s="201"/>
      <c r="AL132" s="201"/>
      <c r="AM132" s="201"/>
    </row>
    <row r="133" spans="2:39" hidden="1" x14ac:dyDescent="0.3">
      <c r="B133" s="201" t="s">
        <v>46</v>
      </c>
      <c r="C133" s="201" t="s">
        <v>49</v>
      </c>
      <c r="D133" s="201" t="s">
        <v>327</v>
      </c>
      <c r="E133" s="202" t="s">
        <v>318</v>
      </c>
      <c r="F133" s="204" t="s">
        <v>312</v>
      </c>
      <c r="G133" s="201"/>
      <c r="H133" s="201"/>
      <c r="I133" s="201"/>
      <c r="J133" s="201"/>
      <c r="K133" s="201"/>
      <c r="L133" s="201"/>
      <c r="M133" s="201"/>
      <c r="N133" s="201"/>
      <c r="O133" s="201"/>
      <c r="P133" s="201"/>
      <c r="Q133" s="201"/>
      <c r="R133" s="201"/>
      <c r="S133" s="201"/>
      <c r="T133" s="201"/>
      <c r="U133" s="201"/>
      <c r="V133" s="201"/>
      <c r="W133" s="201"/>
      <c r="X133" s="201"/>
      <c r="Y133" s="201"/>
      <c r="Z133" s="201"/>
      <c r="AA133" s="201"/>
      <c r="AB133" s="201"/>
      <c r="AC133" s="201"/>
      <c r="AD133" s="201"/>
      <c r="AE133" s="201"/>
      <c r="AF133" s="201"/>
      <c r="AG133" s="201"/>
      <c r="AH133" s="201"/>
      <c r="AI133" s="201"/>
      <c r="AJ133" s="201"/>
      <c r="AK133" s="201"/>
      <c r="AL133" s="201"/>
      <c r="AM133" s="201"/>
    </row>
    <row r="134" spans="2:39" hidden="1" x14ac:dyDescent="0.3">
      <c r="B134" s="201" t="s">
        <v>46</v>
      </c>
      <c r="C134" s="201" t="s">
        <v>49</v>
      </c>
      <c r="D134" s="201" t="s">
        <v>327</v>
      </c>
      <c r="E134" s="202" t="s">
        <v>317</v>
      </c>
      <c r="F134" s="204" t="s">
        <v>312</v>
      </c>
      <c r="G134" s="201"/>
      <c r="H134" s="201"/>
      <c r="I134" s="201"/>
      <c r="J134" s="201"/>
      <c r="K134" s="201"/>
      <c r="L134" s="201"/>
      <c r="M134" s="201"/>
      <c r="N134" s="201"/>
      <c r="O134" s="201"/>
      <c r="P134" s="201"/>
      <c r="Q134" s="201"/>
      <c r="R134" s="201"/>
      <c r="S134" s="201"/>
      <c r="T134" s="201"/>
      <c r="U134" s="201"/>
      <c r="V134" s="201"/>
      <c r="W134" s="201"/>
      <c r="X134" s="201"/>
      <c r="Y134" s="201"/>
      <c r="Z134" s="201"/>
      <c r="AA134" s="201"/>
      <c r="AB134" s="201"/>
      <c r="AC134" s="201"/>
      <c r="AD134" s="201"/>
      <c r="AE134" s="201"/>
      <c r="AF134" s="201"/>
      <c r="AG134" s="201"/>
      <c r="AH134" s="201"/>
      <c r="AI134" s="201"/>
      <c r="AJ134" s="201"/>
      <c r="AK134" s="201"/>
      <c r="AL134" s="201"/>
      <c r="AM134" s="201"/>
    </row>
    <row r="135" spans="2:39" hidden="1" x14ac:dyDescent="0.3">
      <c r="B135" s="201" t="s">
        <v>46</v>
      </c>
      <c r="C135" s="201" t="s">
        <v>49</v>
      </c>
      <c r="D135" s="201" t="s">
        <v>327</v>
      </c>
      <c r="E135" s="202" t="s">
        <v>316</v>
      </c>
      <c r="F135" s="204" t="s">
        <v>312</v>
      </c>
      <c r="G135" s="201"/>
      <c r="H135" s="201"/>
      <c r="I135" s="201"/>
      <c r="J135" s="201"/>
      <c r="K135" s="201"/>
      <c r="L135" s="201"/>
      <c r="M135" s="201"/>
      <c r="N135" s="201"/>
      <c r="O135" s="201"/>
      <c r="P135" s="201"/>
      <c r="Q135" s="201"/>
      <c r="R135" s="201"/>
      <c r="S135" s="201"/>
      <c r="T135" s="201"/>
      <c r="U135" s="201"/>
      <c r="V135" s="201"/>
      <c r="W135" s="201"/>
      <c r="X135" s="201"/>
      <c r="Y135" s="201"/>
      <c r="Z135" s="201"/>
      <c r="AA135" s="201"/>
      <c r="AB135" s="201"/>
      <c r="AC135" s="201"/>
      <c r="AD135" s="201"/>
      <c r="AE135" s="201"/>
      <c r="AF135" s="201"/>
      <c r="AG135" s="201"/>
      <c r="AH135" s="201"/>
      <c r="AI135" s="201"/>
      <c r="AJ135" s="201"/>
      <c r="AK135" s="201"/>
      <c r="AL135" s="201"/>
      <c r="AM135" s="201"/>
    </row>
    <row r="136" spans="2:39" x14ac:dyDescent="0.3">
      <c r="B136" s="36" t="s">
        <v>46</v>
      </c>
      <c r="C136" s="36" t="s">
        <v>49</v>
      </c>
      <c r="D136" s="37" t="s">
        <v>52</v>
      </c>
      <c r="E136" s="199" t="s">
        <v>313</v>
      </c>
      <c r="F136" s="199" t="s">
        <v>312</v>
      </c>
      <c r="G136" s="36">
        <v>13</v>
      </c>
      <c r="H136" s="36">
        <v>4227</v>
      </c>
      <c r="I136" s="128">
        <v>0.12245308372574461</v>
      </c>
      <c r="J136" s="36">
        <v>1293</v>
      </c>
      <c r="K136" s="36">
        <v>863</v>
      </c>
      <c r="L136" s="207">
        <v>0.68575919128832585</v>
      </c>
      <c r="M136" s="208">
        <v>1.2909750472855388E-2</v>
      </c>
      <c r="N136" s="207">
        <v>0.66045608036152925</v>
      </c>
      <c r="O136" s="207">
        <v>0.71106230221512245</v>
      </c>
      <c r="P136" s="36">
        <v>1506</v>
      </c>
      <c r="Q136" s="36">
        <v>1014</v>
      </c>
      <c r="R136" s="207">
        <v>0.68017395681635517</v>
      </c>
      <c r="S136" s="208">
        <v>1.2018615079245468E-2</v>
      </c>
      <c r="T136" s="207">
        <v>0.65661747126103409</v>
      </c>
      <c r="U136" s="207">
        <v>0.70373044237167626</v>
      </c>
      <c r="V136" s="36"/>
      <c r="W136" s="36"/>
      <c r="X136" s="207"/>
      <c r="Y136" s="208"/>
      <c r="Z136" s="207"/>
      <c r="AA136" s="207"/>
      <c r="AB136" s="36"/>
      <c r="AC136" s="36"/>
      <c r="AD136" s="207"/>
      <c r="AE136" s="208"/>
      <c r="AF136" s="207"/>
      <c r="AG136" s="207"/>
      <c r="AH136" s="36"/>
      <c r="AI136" s="36"/>
      <c r="AJ136" s="207"/>
      <c r="AK136" s="208"/>
      <c r="AL136" s="207"/>
      <c r="AM136" s="207"/>
    </row>
    <row r="137" spans="2:39" hidden="1" x14ac:dyDescent="0.3">
      <c r="B137" s="36" t="s">
        <v>46</v>
      </c>
      <c r="C137" s="36" t="s">
        <v>49</v>
      </c>
      <c r="D137" s="199" t="s">
        <v>54</v>
      </c>
      <c r="E137" s="199" t="s">
        <v>313</v>
      </c>
      <c r="F137" s="37" t="s">
        <v>315</v>
      </c>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row>
    <row r="138" spans="2:39" hidden="1" x14ac:dyDescent="0.3">
      <c r="B138" s="36" t="s">
        <v>46</v>
      </c>
      <c r="C138" s="36" t="s">
        <v>49</v>
      </c>
      <c r="D138" s="199" t="s">
        <v>54</v>
      </c>
      <c r="E138" s="199" t="s">
        <v>313</v>
      </c>
      <c r="F138" s="37" t="s">
        <v>314</v>
      </c>
      <c r="G138" s="36"/>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c r="AL138" s="36"/>
      <c r="AM138" s="36"/>
    </row>
    <row r="139" spans="2:39" hidden="1" x14ac:dyDescent="0.3">
      <c r="B139" s="36" t="s">
        <v>46</v>
      </c>
      <c r="C139" s="36" t="s">
        <v>49</v>
      </c>
      <c r="D139" s="199" t="s">
        <v>54</v>
      </c>
      <c r="E139" s="37" t="s">
        <v>320</v>
      </c>
      <c r="F139" s="199" t="s">
        <v>312</v>
      </c>
      <c r="G139" s="36"/>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6"/>
      <c r="AL139" s="36"/>
      <c r="AM139" s="36"/>
    </row>
    <row r="140" spans="2:39" hidden="1" x14ac:dyDescent="0.3">
      <c r="B140" s="36" t="s">
        <v>46</v>
      </c>
      <c r="C140" s="36" t="s">
        <v>49</v>
      </c>
      <c r="D140" s="199" t="s">
        <v>54</v>
      </c>
      <c r="E140" s="37" t="s">
        <v>319</v>
      </c>
      <c r="F140" s="199" t="s">
        <v>312</v>
      </c>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36"/>
    </row>
    <row r="141" spans="2:39" hidden="1" x14ac:dyDescent="0.3">
      <c r="B141" s="36" t="s">
        <v>46</v>
      </c>
      <c r="C141" s="36" t="s">
        <v>49</v>
      </c>
      <c r="D141" s="199" t="s">
        <v>54</v>
      </c>
      <c r="E141" s="37" t="s">
        <v>318</v>
      </c>
      <c r="F141" s="199" t="s">
        <v>312</v>
      </c>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row>
    <row r="142" spans="2:39" hidden="1" x14ac:dyDescent="0.3">
      <c r="B142" s="36" t="s">
        <v>46</v>
      </c>
      <c r="C142" s="36" t="s">
        <v>49</v>
      </c>
      <c r="D142" s="199" t="s">
        <v>54</v>
      </c>
      <c r="E142" s="37" t="s">
        <v>317</v>
      </c>
      <c r="F142" s="199" t="s">
        <v>312</v>
      </c>
      <c r="G142" s="36"/>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c r="AK142" s="36"/>
      <c r="AL142" s="36"/>
      <c r="AM142" s="36"/>
    </row>
    <row r="143" spans="2:39" hidden="1" x14ac:dyDescent="0.3">
      <c r="B143" s="36" t="s">
        <v>46</v>
      </c>
      <c r="C143" s="36" t="s">
        <v>49</v>
      </c>
      <c r="D143" s="199" t="s">
        <v>54</v>
      </c>
      <c r="E143" s="37" t="s">
        <v>316</v>
      </c>
      <c r="F143" s="199" t="s">
        <v>312</v>
      </c>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36"/>
      <c r="AL143" s="36"/>
      <c r="AM143" s="36"/>
    </row>
    <row r="144" spans="2:39" x14ac:dyDescent="0.3">
      <c r="B144" s="16" t="s">
        <v>46</v>
      </c>
      <c r="C144" s="44" t="s">
        <v>53</v>
      </c>
      <c r="D144" s="15" t="s">
        <v>54</v>
      </c>
      <c r="E144" s="15" t="s">
        <v>313</v>
      </c>
      <c r="F144" s="15" t="s">
        <v>312</v>
      </c>
      <c r="G144" s="16">
        <v>13</v>
      </c>
      <c r="H144" s="16">
        <v>18292</v>
      </c>
      <c r="I144" s="118">
        <v>0.2433586766548031</v>
      </c>
      <c r="J144" s="16">
        <v>5704</v>
      </c>
      <c r="K144" s="16">
        <v>4867</v>
      </c>
      <c r="L144" s="197">
        <v>0.78739004033945115</v>
      </c>
      <c r="M144" s="198">
        <v>5.417476082983012E-3</v>
      </c>
      <c r="N144" s="197">
        <v>0.7767717872168044</v>
      </c>
      <c r="O144" s="197">
        <v>0.7980082934620979</v>
      </c>
      <c r="P144" s="16">
        <v>7043</v>
      </c>
      <c r="Q144" s="16">
        <v>6071</v>
      </c>
      <c r="R144" s="197">
        <v>0.78450636633647775</v>
      </c>
      <c r="S144" s="198">
        <v>4.8993291116091724E-3</v>
      </c>
      <c r="T144" s="197">
        <v>0.7749036812777238</v>
      </c>
      <c r="U144" s="197">
        <v>0.79410905139523169</v>
      </c>
      <c r="V144" s="16"/>
      <c r="W144" s="16"/>
      <c r="X144" s="197"/>
      <c r="Y144" s="198"/>
      <c r="Z144" s="197"/>
      <c r="AA144" s="197"/>
      <c r="AB144" s="16"/>
      <c r="AC144" s="16"/>
      <c r="AD144" s="197"/>
      <c r="AE144" s="198"/>
      <c r="AF144" s="197"/>
      <c r="AG144" s="197"/>
      <c r="AH144" s="16"/>
      <c r="AI144" s="16"/>
      <c r="AJ144" s="197"/>
      <c r="AK144" s="198"/>
      <c r="AL144" s="197"/>
      <c r="AM144" s="197"/>
    </row>
    <row r="145" spans="2:39" hidden="1" x14ac:dyDescent="0.3">
      <c r="B145" s="209" t="s">
        <v>46</v>
      </c>
      <c r="C145" s="210" t="s">
        <v>50</v>
      </c>
      <c r="D145" s="209" t="s">
        <v>82</v>
      </c>
      <c r="E145" s="209" t="s">
        <v>326</v>
      </c>
      <c r="F145" s="209" t="s">
        <v>329</v>
      </c>
      <c r="G145" s="209"/>
      <c r="H145" s="209"/>
      <c r="I145" s="209"/>
      <c r="J145" s="209"/>
      <c r="K145" s="209"/>
      <c r="L145" s="209"/>
      <c r="M145" s="209"/>
      <c r="N145" s="209"/>
      <c r="O145" s="209"/>
      <c r="P145" s="209"/>
      <c r="Q145" s="209"/>
      <c r="R145" s="209"/>
      <c r="S145" s="209"/>
      <c r="T145" s="209"/>
      <c r="U145" s="209"/>
      <c r="V145" s="209"/>
      <c r="W145" s="209"/>
      <c r="X145" s="209"/>
      <c r="Y145" s="209"/>
      <c r="Z145" s="209"/>
      <c r="AA145" s="209"/>
      <c r="AB145" s="209"/>
      <c r="AC145" s="209"/>
      <c r="AD145" s="209"/>
      <c r="AE145" s="209"/>
      <c r="AF145" s="209"/>
      <c r="AG145" s="209"/>
      <c r="AH145" s="209"/>
      <c r="AI145" s="209"/>
      <c r="AJ145" s="209"/>
      <c r="AK145" s="209"/>
      <c r="AL145" s="209"/>
      <c r="AM145" s="209"/>
    </row>
    <row r="146" spans="2:39" hidden="1" x14ac:dyDescent="0.3">
      <c r="B146" s="209" t="s">
        <v>46</v>
      </c>
      <c r="C146" s="210" t="s">
        <v>50</v>
      </c>
      <c r="D146" s="209" t="s">
        <v>82</v>
      </c>
      <c r="E146" s="209" t="s">
        <v>326</v>
      </c>
      <c r="F146" s="209" t="s">
        <v>328</v>
      </c>
      <c r="G146" s="209"/>
      <c r="H146" s="209"/>
      <c r="I146" s="209"/>
      <c r="J146" s="209"/>
      <c r="K146" s="209"/>
      <c r="L146" s="209"/>
      <c r="M146" s="209"/>
      <c r="N146" s="209"/>
      <c r="O146" s="209"/>
      <c r="P146" s="209"/>
      <c r="Q146" s="209"/>
      <c r="R146" s="209"/>
      <c r="S146" s="209"/>
      <c r="T146" s="209"/>
      <c r="U146" s="209"/>
      <c r="V146" s="209"/>
      <c r="W146" s="209"/>
      <c r="X146" s="209"/>
      <c r="Y146" s="209"/>
      <c r="Z146" s="209"/>
      <c r="AA146" s="209"/>
      <c r="AB146" s="209"/>
      <c r="AC146" s="209"/>
      <c r="AD146" s="209"/>
      <c r="AE146" s="209"/>
      <c r="AF146" s="209"/>
      <c r="AG146" s="209"/>
      <c r="AH146" s="209"/>
      <c r="AI146" s="209"/>
      <c r="AJ146" s="209"/>
      <c r="AK146" s="209"/>
      <c r="AL146" s="209"/>
      <c r="AM146" s="209"/>
    </row>
    <row r="147" spans="2:39" hidden="1" x14ac:dyDescent="0.3">
      <c r="B147" s="209" t="s">
        <v>46</v>
      </c>
      <c r="C147" s="210" t="s">
        <v>50</v>
      </c>
      <c r="D147" s="209" t="s">
        <v>82</v>
      </c>
      <c r="E147" s="209" t="s">
        <v>324</v>
      </c>
      <c r="F147" s="209" t="s">
        <v>329</v>
      </c>
      <c r="G147" s="209"/>
      <c r="H147" s="209"/>
      <c r="I147" s="209"/>
      <c r="J147" s="209"/>
      <c r="K147" s="209"/>
      <c r="L147" s="209"/>
      <c r="M147" s="209"/>
      <c r="N147" s="209"/>
      <c r="O147" s="209"/>
      <c r="P147" s="209"/>
      <c r="Q147" s="209"/>
      <c r="R147" s="209"/>
      <c r="S147" s="209"/>
      <c r="T147" s="209"/>
      <c r="U147" s="209"/>
      <c r="V147" s="209"/>
      <c r="W147" s="209"/>
      <c r="X147" s="209"/>
      <c r="Y147" s="209"/>
      <c r="Z147" s="209"/>
      <c r="AA147" s="209"/>
      <c r="AB147" s="209"/>
      <c r="AC147" s="209"/>
      <c r="AD147" s="209"/>
      <c r="AE147" s="209"/>
      <c r="AF147" s="209"/>
      <c r="AG147" s="209"/>
      <c r="AH147" s="209"/>
      <c r="AI147" s="209"/>
      <c r="AJ147" s="209"/>
      <c r="AK147" s="209"/>
      <c r="AL147" s="209"/>
      <c r="AM147" s="209"/>
    </row>
    <row r="148" spans="2:39" hidden="1" x14ac:dyDescent="0.3">
      <c r="B148" s="209" t="s">
        <v>46</v>
      </c>
      <c r="C148" s="210" t="s">
        <v>50</v>
      </c>
      <c r="D148" s="209" t="s">
        <v>82</v>
      </c>
      <c r="E148" s="209" t="s">
        <v>324</v>
      </c>
      <c r="F148" s="209" t="s">
        <v>328</v>
      </c>
      <c r="G148" s="209"/>
      <c r="H148" s="209"/>
      <c r="I148" s="209"/>
      <c r="J148" s="209"/>
      <c r="K148" s="209"/>
      <c r="L148" s="209"/>
      <c r="M148" s="209"/>
      <c r="N148" s="209"/>
      <c r="O148" s="209"/>
      <c r="P148" s="209"/>
      <c r="Q148" s="209"/>
      <c r="R148" s="209"/>
      <c r="S148" s="209"/>
      <c r="T148" s="209"/>
      <c r="U148" s="209"/>
      <c r="V148" s="209"/>
      <c r="W148" s="209"/>
      <c r="X148" s="209"/>
      <c r="Y148" s="209"/>
      <c r="Z148" s="209"/>
      <c r="AA148" s="209"/>
      <c r="AB148" s="209"/>
      <c r="AC148" s="209"/>
      <c r="AD148" s="209"/>
      <c r="AE148" s="209"/>
      <c r="AF148" s="209"/>
      <c r="AG148" s="209"/>
      <c r="AH148" s="209"/>
      <c r="AI148" s="209"/>
      <c r="AJ148" s="209"/>
      <c r="AK148" s="209"/>
      <c r="AL148" s="209"/>
      <c r="AM148" s="209"/>
    </row>
    <row r="149" spans="2:39" hidden="1" x14ac:dyDescent="0.3">
      <c r="B149" s="209" t="s">
        <v>46</v>
      </c>
      <c r="C149" s="210" t="s">
        <v>50</v>
      </c>
      <c r="D149" s="209" t="s">
        <v>82</v>
      </c>
      <c r="E149" s="209" t="s">
        <v>323</v>
      </c>
      <c r="F149" s="209" t="s">
        <v>329</v>
      </c>
      <c r="G149" s="209"/>
      <c r="H149" s="209"/>
      <c r="I149" s="209"/>
      <c r="J149" s="209"/>
      <c r="K149" s="209"/>
      <c r="L149" s="209"/>
      <c r="M149" s="209"/>
      <c r="N149" s="209"/>
      <c r="O149" s="209"/>
      <c r="P149" s="209"/>
      <c r="Q149" s="209"/>
      <c r="R149" s="209"/>
      <c r="S149" s="209"/>
      <c r="T149" s="209"/>
      <c r="U149" s="209"/>
      <c r="V149" s="209"/>
      <c r="W149" s="209"/>
      <c r="X149" s="209"/>
      <c r="Y149" s="209"/>
      <c r="Z149" s="209"/>
      <c r="AA149" s="209"/>
      <c r="AB149" s="209"/>
      <c r="AC149" s="209"/>
      <c r="AD149" s="209"/>
      <c r="AE149" s="209"/>
      <c r="AF149" s="209"/>
      <c r="AG149" s="209"/>
      <c r="AH149" s="209"/>
      <c r="AI149" s="209"/>
      <c r="AJ149" s="209"/>
      <c r="AK149" s="209"/>
      <c r="AL149" s="209"/>
      <c r="AM149" s="209"/>
    </row>
    <row r="150" spans="2:39" hidden="1" x14ac:dyDescent="0.3">
      <c r="B150" s="209" t="s">
        <v>46</v>
      </c>
      <c r="C150" s="210" t="s">
        <v>50</v>
      </c>
      <c r="D150" s="209" t="s">
        <v>82</v>
      </c>
      <c r="E150" s="209" t="s">
        <v>323</v>
      </c>
      <c r="F150" s="209" t="s">
        <v>328</v>
      </c>
      <c r="G150" s="209"/>
      <c r="H150" s="209"/>
      <c r="I150" s="209"/>
      <c r="J150" s="209"/>
      <c r="K150" s="209"/>
      <c r="L150" s="209"/>
      <c r="M150" s="209"/>
      <c r="N150" s="209"/>
      <c r="O150" s="209"/>
      <c r="P150" s="209"/>
      <c r="Q150" s="209"/>
      <c r="R150" s="209"/>
      <c r="S150" s="209"/>
      <c r="T150" s="209"/>
      <c r="U150" s="209"/>
      <c r="V150" s="209"/>
      <c r="W150" s="209"/>
      <c r="X150" s="209"/>
      <c r="Y150" s="209"/>
      <c r="Z150" s="209"/>
      <c r="AA150" s="209"/>
      <c r="AB150" s="209"/>
      <c r="AC150" s="209"/>
      <c r="AD150" s="209"/>
      <c r="AE150" s="209"/>
      <c r="AF150" s="209"/>
      <c r="AG150" s="209"/>
      <c r="AH150" s="209"/>
      <c r="AI150" s="209"/>
      <c r="AJ150" s="209"/>
      <c r="AK150" s="209"/>
      <c r="AL150" s="209"/>
      <c r="AM150" s="209"/>
    </row>
    <row r="151" spans="2:39" hidden="1" x14ac:dyDescent="0.3">
      <c r="B151" s="209" t="s">
        <v>46</v>
      </c>
      <c r="C151" s="210" t="s">
        <v>50</v>
      </c>
      <c r="D151" s="209" t="s">
        <v>82</v>
      </c>
      <c r="E151" s="209" t="s">
        <v>322</v>
      </c>
      <c r="F151" s="209" t="s">
        <v>329</v>
      </c>
      <c r="G151" s="209"/>
      <c r="H151" s="209"/>
      <c r="I151" s="209"/>
      <c r="J151" s="209"/>
      <c r="K151" s="209"/>
      <c r="L151" s="209"/>
      <c r="M151" s="209"/>
      <c r="N151" s="209"/>
      <c r="O151" s="209"/>
      <c r="P151" s="209"/>
      <c r="Q151" s="209"/>
      <c r="R151" s="209"/>
      <c r="S151" s="209"/>
      <c r="T151" s="209"/>
      <c r="U151" s="209"/>
      <c r="V151" s="209"/>
      <c r="W151" s="209"/>
      <c r="X151" s="209"/>
      <c r="Y151" s="209"/>
      <c r="Z151" s="209"/>
      <c r="AA151" s="209"/>
      <c r="AB151" s="209"/>
      <c r="AC151" s="209"/>
      <c r="AD151" s="209"/>
      <c r="AE151" s="209"/>
      <c r="AF151" s="209"/>
      <c r="AG151" s="209"/>
      <c r="AH151" s="209"/>
      <c r="AI151" s="209"/>
      <c r="AJ151" s="209"/>
      <c r="AK151" s="209"/>
      <c r="AL151" s="209"/>
      <c r="AM151" s="209"/>
    </row>
    <row r="152" spans="2:39" hidden="1" x14ac:dyDescent="0.3">
      <c r="B152" s="209" t="s">
        <v>46</v>
      </c>
      <c r="C152" s="210" t="s">
        <v>50</v>
      </c>
      <c r="D152" s="209" t="s">
        <v>82</v>
      </c>
      <c r="E152" s="209" t="s">
        <v>322</v>
      </c>
      <c r="F152" s="209" t="s">
        <v>328</v>
      </c>
      <c r="G152" s="209"/>
      <c r="H152" s="209"/>
      <c r="I152" s="209"/>
      <c r="J152" s="209"/>
      <c r="K152" s="209"/>
      <c r="L152" s="209"/>
      <c r="M152" s="209"/>
      <c r="N152" s="209"/>
      <c r="O152" s="209"/>
      <c r="P152" s="209"/>
      <c r="Q152" s="209"/>
      <c r="R152" s="209"/>
      <c r="S152" s="209"/>
      <c r="T152" s="209"/>
      <c r="U152" s="209"/>
      <c r="V152" s="209"/>
      <c r="W152" s="209"/>
      <c r="X152" s="209"/>
      <c r="Y152" s="209"/>
      <c r="Z152" s="209"/>
      <c r="AA152" s="209"/>
      <c r="AB152" s="209"/>
      <c r="AC152" s="209"/>
      <c r="AD152" s="209"/>
      <c r="AE152" s="209"/>
      <c r="AF152" s="209"/>
      <c r="AG152" s="209"/>
      <c r="AH152" s="209"/>
      <c r="AI152" s="209"/>
      <c r="AJ152" s="209"/>
      <c r="AK152" s="209"/>
      <c r="AL152" s="209"/>
      <c r="AM152" s="209"/>
    </row>
    <row r="153" spans="2:39" hidden="1" x14ac:dyDescent="0.3">
      <c r="B153" s="209" t="s">
        <v>46</v>
      </c>
      <c r="C153" s="210" t="s">
        <v>50</v>
      </c>
      <c r="D153" s="209" t="s">
        <v>82</v>
      </c>
      <c r="E153" s="209" t="s">
        <v>321</v>
      </c>
      <c r="F153" s="209" t="s">
        <v>329</v>
      </c>
      <c r="G153" s="209"/>
      <c r="H153" s="209"/>
      <c r="I153" s="209"/>
      <c r="J153" s="209"/>
      <c r="K153" s="209"/>
      <c r="L153" s="209"/>
      <c r="M153" s="209"/>
      <c r="N153" s="209"/>
      <c r="O153" s="209"/>
      <c r="P153" s="209"/>
      <c r="Q153" s="209"/>
      <c r="R153" s="209"/>
      <c r="S153" s="209"/>
      <c r="T153" s="209"/>
      <c r="U153" s="209"/>
      <c r="V153" s="209"/>
      <c r="W153" s="209"/>
      <c r="X153" s="209"/>
      <c r="Y153" s="209"/>
      <c r="Z153" s="209"/>
      <c r="AA153" s="209"/>
      <c r="AB153" s="209"/>
      <c r="AC153" s="209"/>
      <c r="AD153" s="209"/>
      <c r="AE153" s="209"/>
      <c r="AF153" s="209"/>
      <c r="AG153" s="209"/>
      <c r="AH153" s="209"/>
      <c r="AI153" s="209"/>
      <c r="AJ153" s="209"/>
      <c r="AK153" s="209"/>
      <c r="AL153" s="209"/>
      <c r="AM153" s="209"/>
    </row>
    <row r="154" spans="2:39" hidden="1" x14ac:dyDescent="0.3">
      <c r="B154" s="209" t="s">
        <v>46</v>
      </c>
      <c r="C154" s="210" t="s">
        <v>50</v>
      </c>
      <c r="D154" s="209" t="s">
        <v>82</v>
      </c>
      <c r="E154" s="209" t="s">
        <v>321</v>
      </c>
      <c r="F154" s="209" t="s">
        <v>328</v>
      </c>
      <c r="G154" s="209"/>
      <c r="H154" s="209"/>
      <c r="I154" s="209"/>
      <c r="J154" s="209"/>
      <c r="K154" s="209"/>
      <c r="L154" s="209"/>
      <c r="M154" s="209"/>
      <c r="N154" s="209"/>
      <c r="O154" s="209"/>
      <c r="P154" s="209"/>
      <c r="Q154" s="209"/>
      <c r="R154" s="209"/>
      <c r="S154" s="209"/>
      <c r="T154" s="209"/>
      <c r="U154" s="209"/>
      <c r="V154" s="209"/>
      <c r="W154" s="209"/>
      <c r="X154" s="209"/>
      <c r="Y154" s="209"/>
      <c r="Z154" s="209"/>
      <c r="AA154" s="209"/>
      <c r="AB154" s="209"/>
      <c r="AC154" s="209"/>
      <c r="AD154" s="209"/>
      <c r="AE154" s="209"/>
      <c r="AF154" s="209"/>
      <c r="AG154" s="209"/>
      <c r="AH154" s="209"/>
      <c r="AI154" s="209"/>
      <c r="AJ154" s="209"/>
      <c r="AK154" s="209"/>
      <c r="AL154" s="209"/>
      <c r="AM154" s="209"/>
    </row>
    <row r="155" spans="2:39" hidden="1" x14ac:dyDescent="0.3">
      <c r="B155" s="201" t="s">
        <v>46</v>
      </c>
      <c r="C155" s="203" t="s">
        <v>50</v>
      </c>
      <c r="D155" s="201" t="s">
        <v>82</v>
      </c>
      <c r="E155" s="204" t="s">
        <v>313</v>
      </c>
      <c r="F155" s="202" t="s">
        <v>315</v>
      </c>
      <c r="G155" s="201"/>
      <c r="H155" s="201"/>
      <c r="I155" s="201"/>
      <c r="J155" s="201"/>
      <c r="K155" s="201"/>
      <c r="L155" s="201"/>
      <c r="M155" s="201"/>
      <c r="N155" s="201"/>
      <c r="O155" s="201"/>
      <c r="P155" s="201"/>
      <c r="Q155" s="201"/>
      <c r="R155" s="201"/>
      <c r="S155" s="201"/>
      <c r="T155" s="201"/>
      <c r="U155" s="201"/>
      <c r="V155" s="201"/>
      <c r="W155" s="201"/>
      <c r="X155" s="201"/>
      <c r="Y155" s="201"/>
      <c r="Z155" s="201"/>
      <c r="AA155" s="201"/>
      <c r="AB155" s="201"/>
      <c r="AC155" s="201"/>
      <c r="AD155" s="201"/>
      <c r="AE155" s="201"/>
      <c r="AF155" s="201"/>
      <c r="AG155" s="201"/>
      <c r="AH155" s="201"/>
      <c r="AI155" s="201"/>
      <c r="AJ155" s="201"/>
      <c r="AK155" s="201"/>
      <c r="AL155" s="201"/>
      <c r="AM155" s="201"/>
    </row>
    <row r="156" spans="2:39" hidden="1" x14ac:dyDescent="0.3">
      <c r="B156" s="201" t="s">
        <v>46</v>
      </c>
      <c r="C156" s="203" t="s">
        <v>50</v>
      </c>
      <c r="D156" s="201" t="s">
        <v>82</v>
      </c>
      <c r="E156" s="204" t="s">
        <v>313</v>
      </c>
      <c r="F156" s="202" t="s">
        <v>314</v>
      </c>
      <c r="G156" s="201"/>
      <c r="H156" s="201"/>
      <c r="I156" s="201"/>
      <c r="J156" s="201"/>
      <c r="K156" s="201"/>
      <c r="L156" s="201"/>
      <c r="M156" s="201"/>
      <c r="N156" s="201"/>
      <c r="O156" s="201"/>
      <c r="P156" s="201"/>
      <c r="Q156" s="201"/>
      <c r="R156" s="201"/>
      <c r="S156" s="201"/>
      <c r="T156" s="201"/>
      <c r="U156" s="201"/>
      <c r="V156" s="201"/>
      <c r="W156" s="201"/>
      <c r="X156" s="201"/>
      <c r="Y156" s="201"/>
      <c r="Z156" s="201"/>
      <c r="AA156" s="201"/>
      <c r="AB156" s="201"/>
      <c r="AC156" s="201"/>
      <c r="AD156" s="201"/>
      <c r="AE156" s="201"/>
      <c r="AF156" s="201"/>
      <c r="AG156" s="201"/>
      <c r="AH156" s="201"/>
      <c r="AI156" s="201"/>
      <c r="AJ156" s="201"/>
      <c r="AK156" s="201"/>
      <c r="AL156" s="201"/>
      <c r="AM156" s="201"/>
    </row>
    <row r="157" spans="2:39" hidden="1" x14ac:dyDescent="0.3">
      <c r="B157" s="201" t="s">
        <v>46</v>
      </c>
      <c r="C157" s="203" t="s">
        <v>50</v>
      </c>
      <c r="D157" s="201" t="s">
        <v>82</v>
      </c>
      <c r="E157" s="202" t="s">
        <v>320</v>
      </c>
      <c r="F157" s="204" t="s">
        <v>312</v>
      </c>
      <c r="G157" s="201"/>
      <c r="H157" s="201"/>
      <c r="I157" s="201"/>
      <c r="J157" s="201"/>
      <c r="K157" s="201"/>
      <c r="L157" s="201"/>
      <c r="M157" s="201"/>
      <c r="N157" s="201"/>
      <c r="O157" s="201"/>
      <c r="P157" s="201"/>
      <c r="Q157" s="201"/>
      <c r="R157" s="201"/>
      <c r="S157" s="201"/>
      <c r="T157" s="201"/>
      <c r="U157" s="201"/>
      <c r="V157" s="201"/>
      <c r="W157" s="201"/>
      <c r="X157" s="201"/>
      <c r="Y157" s="201"/>
      <c r="Z157" s="201"/>
      <c r="AA157" s="201"/>
      <c r="AB157" s="201"/>
      <c r="AC157" s="201"/>
      <c r="AD157" s="201"/>
      <c r="AE157" s="201"/>
      <c r="AF157" s="201"/>
      <c r="AG157" s="201"/>
      <c r="AH157" s="201"/>
      <c r="AI157" s="201"/>
      <c r="AJ157" s="201"/>
      <c r="AK157" s="201"/>
      <c r="AL157" s="201"/>
      <c r="AM157" s="201"/>
    </row>
    <row r="158" spans="2:39" hidden="1" x14ac:dyDescent="0.3">
      <c r="B158" s="201" t="s">
        <v>46</v>
      </c>
      <c r="C158" s="203" t="s">
        <v>50</v>
      </c>
      <c r="D158" s="201" t="s">
        <v>82</v>
      </c>
      <c r="E158" s="202" t="s">
        <v>319</v>
      </c>
      <c r="F158" s="204" t="s">
        <v>312</v>
      </c>
      <c r="G158" s="201"/>
      <c r="H158" s="201"/>
      <c r="I158" s="201"/>
      <c r="J158" s="201"/>
      <c r="K158" s="201"/>
      <c r="L158" s="201"/>
      <c r="M158" s="201"/>
      <c r="N158" s="201"/>
      <c r="O158" s="201"/>
      <c r="P158" s="201"/>
      <c r="Q158" s="201"/>
      <c r="R158" s="201"/>
      <c r="S158" s="201"/>
      <c r="T158" s="201"/>
      <c r="U158" s="201"/>
      <c r="V158" s="201"/>
      <c r="W158" s="201"/>
      <c r="X158" s="201"/>
      <c r="Y158" s="201"/>
      <c r="Z158" s="201"/>
      <c r="AA158" s="201"/>
      <c r="AB158" s="201"/>
      <c r="AC158" s="201"/>
      <c r="AD158" s="201"/>
      <c r="AE158" s="201"/>
      <c r="AF158" s="201"/>
      <c r="AG158" s="201"/>
      <c r="AH158" s="201"/>
      <c r="AI158" s="201"/>
      <c r="AJ158" s="201"/>
      <c r="AK158" s="201"/>
      <c r="AL158" s="201"/>
      <c r="AM158" s="201"/>
    </row>
    <row r="159" spans="2:39" hidden="1" x14ac:dyDescent="0.3">
      <c r="B159" s="201" t="s">
        <v>46</v>
      </c>
      <c r="C159" s="203" t="s">
        <v>50</v>
      </c>
      <c r="D159" s="201" t="s">
        <v>82</v>
      </c>
      <c r="E159" s="202" t="s">
        <v>318</v>
      </c>
      <c r="F159" s="204" t="s">
        <v>312</v>
      </c>
      <c r="G159" s="201"/>
      <c r="H159" s="201"/>
      <c r="I159" s="201"/>
      <c r="J159" s="201"/>
      <c r="K159" s="201"/>
      <c r="L159" s="201"/>
      <c r="M159" s="201"/>
      <c r="N159" s="201"/>
      <c r="O159" s="201"/>
      <c r="P159" s="201"/>
      <c r="Q159" s="201"/>
      <c r="R159" s="201"/>
      <c r="S159" s="201"/>
      <c r="T159" s="201"/>
      <c r="U159" s="201"/>
      <c r="V159" s="201"/>
      <c r="W159" s="201"/>
      <c r="X159" s="201"/>
      <c r="Y159" s="201"/>
      <c r="Z159" s="201"/>
      <c r="AA159" s="201"/>
      <c r="AB159" s="201"/>
      <c r="AC159" s="201"/>
      <c r="AD159" s="201"/>
      <c r="AE159" s="201"/>
      <c r="AF159" s="201"/>
      <c r="AG159" s="201"/>
      <c r="AH159" s="201"/>
      <c r="AI159" s="201"/>
      <c r="AJ159" s="201"/>
      <c r="AK159" s="201"/>
      <c r="AL159" s="201"/>
      <c r="AM159" s="201"/>
    </row>
    <row r="160" spans="2:39" hidden="1" x14ac:dyDescent="0.3">
      <c r="B160" s="201" t="s">
        <v>46</v>
      </c>
      <c r="C160" s="203" t="s">
        <v>50</v>
      </c>
      <c r="D160" s="201" t="s">
        <v>82</v>
      </c>
      <c r="E160" s="202" t="s">
        <v>317</v>
      </c>
      <c r="F160" s="204" t="s">
        <v>312</v>
      </c>
      <c r="G160" s="201"/>
      <c r="H160" s="201"/>
      <c r="I160" s="201"/>
      <c r="J160" s="201"/>
      <c r="K160" s="201"/>
      <c r="L160" s="201"/>
      <c r="M160" s="201"/>
      <c r="N160" s="201"/>
      <c r="O160" s="201"/>
      <c r="P160" s="201"/>
      <c r="Q160" s="201"/>
      <c r="R160" s="201"/>
      <c r="S160" s="201"/>
      <c r="T160" s="201"/>
      <c r="U160" s="201"/>
      <c r="V160" s="201"/>
      <c r="W160" s="201"/>
      <c r="X160" s="201"/>
      <c r="Y160" s="201"/>
      <c r="Z160" s="201"/>
      <c r="AA160" s="201"/>
      <c r="AB160" s="201"/>
      <c r="AC160" s="201"/>
      <c r="AD160" s="201"/>
      <c r="AE160" s="201"/>
      <c r="AF160" s="201"/>
      <c r="AG160" s="201"/>
      <c r="AH160" s="201"/>
      <c r="AI160" s="201"/>
      <c r="AJ160" s="201"/>
      <c r="AK160" s="201"/>
      <c r="AL160" s="201"/>
      <c r="AM160" s="201"/>
    </row>
    <row r="161" spans="2:39" hidden="1" x14ac:dyDescent="0.3">
      <c r="B161" s="201" t="s">
        <v>46</v>
      </c>
      <c r="C161" s="203" t="s">
        <v>50</v>
      </c>
      <c r="D161" s="201" t="s">
        <v>82</v>
      </c>
      <c r="E161" s="202" t="s">
        <v>316</v>
      </c>
      <c r="F161" s="204" t="s">
        <v>312</v>
      </c>
      <c r="G161" s="201"/>
      <c r="H161" s="201"/>
      <c r="I161" s="201"/>
      <c r="J161" s="201"/>
      <c r="K161" s="201"/>
      <c r="L161" s="201"/>
      <c r="M161" s="201"/>
      <c r="N161" s="201"/>
      <c r="O161" s="201"/>
      <c r="P161" s="201"/>
      <c r="Q161" s="201"/>
      <c r="R161" s="201"/>
      <c r="S161" s="201"/>
      <c r="T161" s="201"/>
      <c r="U161" s="201"/>
      <c r="V161" s="201"/>
      <c r="W161" s="201"/>
      <c r="X161" s="201"/>
      <c r="Y161" s="201"/>
      <c r="Z161" s="201"/>
      <c r="AA161" s="201"/>
      <c r="AB161" s="201"/>
      <c r="AC161" s="201"/>
      <c r="AD161" s="201"/>
      <c r="AE161" s="201"/>
      <c r="AF161" s="201"/>
      <c r="AG161" s="201"/>
      <c r="AH161" s="201"/>
      <c r="AI161" s="201"/>
      <c r="AJ161" s="201"/>
      <c r="AK161" s="201"/>
      <c r="AL161" s="201"/>
      <c r="AM161" s="201"/>
    </row>
    <row r="162" spans="2:39" x14ac:dyDescent="0.3">
      <c r="B162" s="36" t="s">
        <v>46</v>
      </c>
      <c r="C162" s="47" t="s">
        <v>50</v>
      </c>
      <c r="D162" s="37" t="s">
        <v>45</v>
      </c>
      <c r="E162" s="199" t="s">
        <v>313</v>
      </c>
      <c r="F162" s="199" t="s">
        <v>312</v>
      </c>
      <c r="G162" s="36">
        <v>3</v>
      </c>
      <c r="H162" s="36">
        <v>2346</v>
      </c>
      <c r="I162" s="128">
        <v>6.1758905052179756E-2</v>
      </c>
      <c r="J162" s="36">
        <v>598</v>
      </c>
      <c r="K162" s="36">
        <v>574</v>
      </c>
      <c r="L162" s="207">
        <v>0.87464936546866867</v>
      </c>
      <c r="M162" s="208">
        <v>1.3540343098581275E-2</v>
      </c>
      <c r="N162" s="207">
        <v>0.84811029299544938</v>
      </c>
      <c r="O162" s="207">
        <v>0.90118843794188797</v>
      </c>
      <c r="P162" s="36">
        <v>721</v>
      </c>
      <c r="Q162" s="36">
        <v>693</v>
      </c>
      <c r="R162" s="207">
        <v>0.875</v>
      </c>
      <c r="S162" s="208">
        <v>1.234E-2</v>
      </c>
      <c r="T162" s="207">
        <v>0.85</v>
      </c>
      <c r="U162" s="207">
        <v>0.89900000000000002</v>
      </c>
      <c r="V162" s="36"/>
      <c r="W162" s="36"/>
      <c r="X162" s="207"/>
      <c r="Y162" s="208"/>
      <c r="Z162" s="207"/>
      <c r="AA162" s="207"/>
      <c r="AB162" s="36">
        <v>762</v>
      </c>
      <c r="AC162" s="36">
        <v>729</v>
      </c>
      <c r="AD162" s="207">
        <v>0.87159169837767836</v>
      </c>
      <c r="AE162" s="208">
        <v>1.2119246189883833E-2</v>
      </c>
      <c r="AF162" s="207">
        <v>0.84783797584550602</v>
      </c>
      <c r="AG162" s="207">
        <v>0.8953454209098507</v>
      </c>
      <c r="AH162" s="36">
        <v>4</v>
      </c>
      <c r="AI162" s="36">
        <v>3</v>
      </c>
      <c r="AJ162" s="207"/>
      <c r="AK162" s="208"/>
      <c r="AL162" s="207"/>
      <c r="AM162" s="207"/>
    </row>
    <row r="163" spans="2:39" hidden="1" x14ac:dyDescent="0.3">
      <c r="B163" s="209" t="s">
        <v>46</v>
      </c>
      <c r="C163" s="210" t="s">
        <v>50</v>
      </c>
      <c r="D163" s="209" t="s">
        <v>327</v>
      </c>
      <c r="E163" s="209" t="s">
        <v>326</v>
      </c>
      <c r="F163" s="209" t="s">
        <v>329</v>
      </c>
      <c r="G163" s="209"/>
      <c r="H163" s="209"/>
      <c r="I163" s="209"/>
      <c r="J163" s="209"/>
      <c r="K163" s="209"/>
      <c r="L163" s="209"/>
      <c r="M163" s="209"/>
      <c r="N163" s="209"/>
      <c r="O163" s="209"/>
      <c r="P163" s="209"/>
      <c r="Q163" s="209"/>
      <c r="R163" s="209"/>
      <c r="S163" s="209"/>
      <c r="T163" s="209"/>
      <c r="U163" s="209"/>
      <c r="V163" s="209"/>
      <c r="W163" s="209"/>
      <c r="X163" s="209"/>
      <c r="Y163" s="209"/>
      <c r="Z163" s="209"/>
      <c r="AA163" s="209"/>
      <c r="AB163" s="209"/>
      <c r="AC163" s="209"/>
      <c r="AD163" s="209"/>
      <c r="AE163" s="209"/>
      <c r="AF163" s="209"/>
      <c r="AG163" s="209"/>
      <c r="AH163" s="209"/>
      <c r="AI163" s="209"/>
      <c r="AJ163" s="209"/>
      <c r="AK163" s="209"/>
      <c r="AL163" s="209"/>
      <c r="AM163" s="209"/>
    </row>
    <row r="164" spans="2:39" hidden="1" x14ac:dyDescent="0.3">
      <c r="B164" s="209" t="s">
        <v>46</v>
      </c>
      <c r="C164" s="210" t="s">
        <v>50</v>
      </c>
      <c r="D164" s="209" t="s">
        <v>327</v>
      </c>
      <c r="E164" s="209" t="s">
        <v>326</v>
      </c>
      <c r="F164" s="209" t="s">
        <v>328</v>
      </c>
      <c r="G164" s="209"/>
      <c r="H164" s="209"/>
      <c r="I164" s="209"/>
      <c r="J164" s="209"/>
      <c r="K164" s="209"/>
      <c r="L164" s="209"/>
      <c r="M164" s="209"/>
      <c r="N164" s="209"/>
      <c r="O164" s="209"/>
      <c r="P164" s="209"/>
      <c r="Q164" s="209"/>
      <c r="R164" s="209"/>
      <c r="S164" s="209"/>
      <c r="T164" s="209"/>
      <c r="U164" s="209"/>
      <c r="V164" s="209"/>
      <c r="W164" s="209"/>
      <c r="X164" s="209"/>
      <c r="Y164" s="209"/>
      <c r="Z164" s="209"/>
      <c r="AA164" s="209"/>
      <c r="AB164" s="209"/>
      <c r="AC164" s="209"/>
      <c r="AD164" s="209"/>
      <c r="AE164" s="209"/>
      <c r="AF164" s="209"/>
      <c r="AG164" s="209"/>
      <c r="AH164" s="209"/>
      <c r="AI164" s="209"/>
      <c r="AJ164" s="209"/>
      <c r="AK164" s="209"/>
      <c r="AL164" s="209"/>
      <c r="AM164" s="209"/>
    </row>
    <row r="165" spans="2:39" hidden="1" x14ac:dyDescent="0.3">
      <c r="B165" s="209" t="s">
        <v>46</v>
      </c>
      <c r="C165" s="210" t="s">
        <v>50</v>
      </c>
      <c r="D165" s="209" t="s">
        <v>327</v>
      </c>
      <c r="E165" s="209" t="s">
        <v>324</v>
      </c>
      <c r="F165" s="209" t="s">
        <v>329</v>
      </c>
      <c r="G165" s="209"/>
      <c r="H165" s="209"/>
      <c r="I165" s="209"/>
      <c r="J165" s="209"/>
      <c r="K165" s="209"/>
      <c r="L165" s="209"/>
      <c r="M165" s="209"/>
      <c r="N165" s="209"/>
      <c r="O165" s="209"/>
      <c r="P165" s="209"/>
      <c r="Q165" s="209"/>
      <c r="R165" s="209"/>
      <c r="S165" s="209"/>
      <c r="T165" s="209"/>
      <c r="U165" s="209"/>
      <c r="V165" s="209"/>
      <c r="W165" s="209"/>
      <c r="X165" s="209"/>
      <c r="Y165" s="209"/>
      <c r="Z165" s="209"/>
      <c r="AA165" s="209"/>
      <c r="AB165" s="209"/>
      <c r="AC165" s="209"/>
      <c r="AD165" s="209"/>
      <c r="AE165" s="209"/>
      <c r="AF165" s="209"/>
      <c r="AG165" s="209"/>
      <c r="AH165" s="209"/>
      <c r="AI165" s="209"/>
      <c r="AJ165" s="209"/>
      <c r="AK165" s="209"/>
      <c r="AL165" s="209"/>
      <c r="AM165" s="209"/>
    </row>
    <row r="166" spans="2:39" hidden="1" x14ac:dyDescent="0.3">
      <c r="B166" s="209" t="s">
        <v>46</v>
      </c>
      <c r="C166" s="210" t="s">
        <v>50</v>
      </c>
      <c r="D166" s="209" t="s">
        <v>327</v>
      </c>
      <c r="E166" s="209" t="s">
        <v>324</v>
      </c>
      <c r="F166" s="209" t="s">
        <v>328</v>
      </c>
      <c r="G166" s="209"/>
      <c r="H166" s="209"/>
      <c r="I166" s="209"/>
      <c r="J166" s="209"/>
      <c r="K166" s="209"/>
      <c r="L166" s="209"/>
      <c r="M166" s="209"/>
      <c r="N166" s="209"/>
      <c r="O166" s="209"/>
      <c r="P166" s="209"/>
      <c r="Q166" s="209"/>
      <c r="R166" s="209"/>
      <c r="S166" s="209"/>
      <c r="T166" s="209"/>
      <c r="U166" s="209"/>
      <c r="V166" s="209"/>
      <c r="W166" s="209"/>
      <c r="X166" s="209"/>
      <c r="Y166" s="209"/>
      <c r="Z166" s="209"/>
      <c r="AA166" s="209"/>
      <c r="AB166" s="209"/>
      <c r="AC166" s="209"/>
      <c r="AD166" s="209"/>
      <c r="AE166" s="209"/>
      <c r="AF166" s="209"/>
      <c r="AG166" s="209"/>
      <c r="AH166" s="209"/>
      <c r="AI166" s="209"/>
      <c r="AJ166" s="209"/>
      <c r="AK166" s="209"/>
      <c r="AL166" s="209"/>
      <c r="AM166" s="209"/>
    </row>
    <row r="167" spans="2:39" hidden="1" x14ac:dyDescent="0.3">
      <c r="B167" s="209" t="s">
        <v>46</v>
      </c>
      <c r="C167" s="210" t="s">
        <v>50</v>
      </c>
      <c r="D167" s="209" t="s">
        <v>327</v>
      </c>
      <c r="E167" s="209" t="s">
        <v>323</v>
      </c>
      <c r="F167" s="209" t="s">
        <v>329</v>
      </c>
      <c r="G167" s="209"/>
      <c r="H167" s="209"/>
      <c r="I167" s="209"/>
      <c r="J167" s="209"/>
      <c r="K167" s="209"/>
      <c r="L167" s="209"/>
      <c r="M167" s="209"/>
      <c r="N167" s="209"/>
      <c r="O167" s="209"/>
      <c r="P167" s="209"/>
      <c r="Q167" s="209"/>
      <c r="R167" s="209"/>
      <c r="S167" s="209"/>
      <c r="T167" s="209"/>
      <c r="U167" s="209"/>
      <c r="V167" s="209"/>
      <c r="W167" s="209"/>
      <c r="X167" s="209"/>
      <c r="Y167" s="209"/>
      <c r="Z167" s="209"/>
      <c r="AA167" s="209"/>
      <c r="AB167" s="209"/>
      <c r="AC167" s="209"/>
      <c r="AD167" s="209"/>
      <c r="AE167" s="209"/>
      <c r="AF167" s="209"/>
      <c r="AG167" s="209"/>
      <c r="AH167" s="209"/>
      <c r="AI167" s="209"/>
      <c r="AJ167" s="209"/>
      <c r="AK167" s="209"/>
      <c r="AL167" s="209"/>
      <c r="AM167" s="209"/>
    </row>
    <row r="168" spans="2:39" hidden="1" x14ac:dyDescent="0.3">
      <c r="B168" s="209" t="s">
        <v>46</v>
      </c>
      <c r="C168" s="210" t="s">
        <v>50</v>
      </c>
      <c r="D168" s="209" t="s">
        <v>327</v>
      </c>
      <c r="E168" s="209" t="s">
        <v>323</v>
      </c>
      <c r="F168" s="209" t="s">
        <v>328</v>
      </c>
      <c r="G168" s="209"/>
      <c r="H168" s="209"/>
      <c r="I168" s="209"/>
      <c r="J168" s="209"/>
      <c r="K168" s="209"/>
      <c r="L168" s="209"/>
      <c r="M168" s="209"/>
      <c r="N168" s="209"/>
      <c r="O168" s="209"/>
      <c r="P168" s="209"/>
      <c r="Q168" s="209"/>
      <c r="R168" s="209"/>
      <c r="S168" s="209"/>
      <c r="T168" s="209"/>
      <c r="U168" s="209"/>
      <c r="V168" s="209"/>
      <c r="W168" s="209"/>
      <c r="X168" s="209"/>
      <c r="Y168" s="209"/>
      <c r="Z168" s="209"/>
      <c r="AA168" s="209"/>
      <c r="AB168" s="209"/>
      <c r="AC168" s="209"/>
      <c r="AD168" s="209"/>
      <c r="AE168" s="209"/>
      <c r="AF168" s="209"/>
      <c r="AG168" s="209"/>
      <c r="AH168" s="209"/>
      <c r="AI168" s="209"/>
      <c r="AJ168" s="209"/>
      <c r="AK168" s="209"/>
      <c r="AL168" s="209"/>
      <c r="AM168" s="209"/>
    </row>
    <row r="169" spans="2:39" hidden="1" x14ac:dyDescent="0.3">
      <c r="B169" s="209" t="s">
        <v>46</v>
      </c>
      <c r="C169" s="210" t="s">
        <v>50</v>
      </c>
      <c r="D169" s="209" t="s">
        <v>327</v>
      </c>
      <c r="E169" s="209" t="s">
        <v>322</v>
      </c>
      <c r="F169" s="209" t="s">
        <v>329</v>
      </c>
      <c r="G169" s="209"/>
      <c r="H169" s="209"/>
      <c r="I169" s="209"/>
      <c r="J169" s="209"/>
      <c r="K169" s="209"/>
      <c r="L169" s="209"/>
      <c r="M169" s="209"/>
      <c r="N169" s="209"/>
      <c r="O169" s="209"/>
      <c r="P169" s="209"/>
      <c r="Q169" s="209"/>
      <c r="R169" s="209"/>
      <c r="S169" s="209"/>
      <c r="T169" s="209"/>
      <c r="U169" s="209"/>
      <c r="V169" s="209"/>
      <c r="W169" s="209"/>
      <c r="X169" s="209"/>
      <c r="Y169" s="209"/>
      <c r="Z169" s="209"/>
      <c r="AA169" s="209"/>
      <c r="AB169" s="209"/>
      <c r="AC169" s="209"/>
      <c r="AD169" s="209"/>
      <c r="AE169" s="209"/>
      <c r="AF169" s="209"/>
      <c r="AG169" s="209"/>
      <c r="AH169" s="209"/>
      <c r="AI169" s="209"/>
      <c r="AJ169" s="209"/>
      <c r="AK169" s="209"/>
      <c r="AL169" s="209"/>
      <c r="AM169" s="209"/>
    </row>
    <row r="170" spans="2:39" hidden="1" x14ac:dyDescent="0.3">
      <c r="B170" s="209" t="s">
        <v>46</v>
      </c>
      <c r="C170" s="210" t="s">
        <v>50</v>
      </c>
      <c r="D170" s="209" t="s">
        <v>327</v>
      </c>
      <c r="E170" s="209" t="s">
        <v>322</v>
      </c>
      <c r="F170" s="209" t="s">
        <v>328</v>
      </c>
      <c r="G170" s="209"/>
      <c r="H170" s="209"/>
      <c r="I170" s="209"/>
      <c r="J170" s="209"/>
      <c r="K170" s="209"/>
      <c r="L170" s="209"/>
      <c r="M170" s="209"/>
      <c r="N170" s="209"/>
      <c r="O170" s="209"/>
      <c r="P170" s="209"/>
      <c r="Q170" s="209"/>
      <c r="R170" s="209"/>
      <c r="S170" s="209"/>
      <c r="T170" s="209"/>
      <c r="U170" s="209"/>
      <c r="V170" s="209"/>
      <c r="W170" s="209"/>
      <c r="X170" s="209"/>
      <c r="Y170" s="209"/>
      <c r="Z170" s="209"/>
      <c r="AA170" s="209"/>
      <c r="AB170" s="209"/>
      <c r="AC170" s="209"/>
      <c r="AD170" s="209"/>
      <c r="AE170" s="209"/>
      <c r="AF170" s="209"/>
      <c r="AG170" s="209"/>
      <c r="AH170" s="209"/>
      <c r="AI170" s="209"/>
      <c r="AJ170" s="209"/>
      <c r="AK170" s="209"/>
      <c r="AL170" s="209"/>
      <c r="AM170" s="209"/>
    </row>
    <row r="171" spans="2:39" hidden="1" x14ac:dyDescent="0.3">
      <c r="B171" s="209" t="s">
        <v>46</v>
      </c>
      <c r="C171" s="210" t="s">
        <v>50</v>
      </c>
      <c r="D171" s="209" t="s">
        <v>327</v>
      </c>
      <c r="E171" s="209" t="s">
        <v>321</v>
      </c>
      <c r="F171" s="209" t="s">
        <v>329</v>
      </c>
      <c r="G171" s="209"/>
      <c r="H171" s="209"/>
      <c r="I171" s="209"/>
      <c r="J171" s="209"/>
      <c r="K171" s="209"/>
      <c r="L171" s="209"/>
      <c r="M171" s="209"/>
      <c r="N171" s="209"/>
      <c r="O171" s="209"/>
      <c r="P171" s="209"/>
      <c r="Q171" s="209"/>
      <c r="R171" s="209"/>
      <c r="S171" s="209"/>
      <c r="T171" s="209"/>
      <c r="U171" s="209"/>
      <c r="V171" s="209"/>
      <c r="W171" s="209"/>
      <c r="X171" s="209"/>
      <c r="Y171" s="209"/>
      <c r="Z171" s="209"/>
      <c r="AA171" s="209"/>
      <c r="AB171" s="209"/>
      <c r="AC171" s="209"/>
      <c r="AD171" s="209"/>
      <c r="AE171" s="209"/>
      <c r="AF171" s="209"/>
      <c r="AG171" s="209"/>
      <c r="AH171" s="209"/>
      <c r="AI171" s="209"/>
      <c r="AJ171" s="209"/>
      <c r="AK171" s="209"/>
      <c r="AL171" s="209"/>
      <c r="AM171" s="209"/>
    </row>
    <row r="172" spans="2:39" hidden="1" x14ac:dyDescent="0.3">
      <c r="B172" s="209" t="s">
        <v>46</v>
      </c>
      <c r="C172" s="210" t="s">
        <v>50</v>
      </c>
      <c r="D172" s="209" t="s">
        <v>327</v>
      </c>
      <c r="E172" s="209" t="s">
        <v>321</v>
      </c>
      <c r="F172" s="209" t="s">
        <v>328</v>
      </c>
      <c r="G172" s="209"/>
      <c r="H172" s="209"/>
      <c r="I172" s="209"/>
      <c r="J172" s="209"/>
      <c r="K172" s="209"/>
      <c r="L172" s="209"/>
      <c r="M172" s="209"/>
      <c r="N172" s="209"/>
      <c r="O172" s="209"/>
      <c r="P172" s="209"/>
      <c r="Q172" s="209"/>
      <c r="R172" s="209"/>
      <c r="S172" s="209"/>
      <c r="T172" s="209"/>
      <c r="U172" s="209"/>
      <c r="V172" s="209"/>
      <c r="W172" s="209"/>
      <c r="X172" s="209"/>
      <c r="Y172" s="209"/>
      <c r="Z172" s="209"/>
      <c r="AA172" s="209"/>
      <c r="AB172" s="209"/>
      <c r="AC172" s="209"/>
      <c r="AD172" s="209"/>
      <c r="AE172" s="209"/>
      <c r="AF172" s="209"/>
      <c r="AG172" s="209"/>
      <c r="AH172" s="209"/>
      <c r="AI172" s="209"/>
      <c r="AJ172" s="209"/>
      <c r="AK172" s="209"/>
      <c r="AL172" s="209"/>
      <c r="AM172" s="209"/>
    </row>
    <row r="173" spans="2:39" hidden="1" x14ac:dyDescent="0.3">
      <c r="B173" s="201" t="s">
        <v>46</v>
      </c>
      <c r="C173" s="203" t="s">
        <v>50</v>
      </c>
      <c r="D173" s="201" t="s">
        <v>327</v>
      </c>
      <c r="E173" s="204" t="s">
        <v>313</v>
      </c>
      <c r="F173" s="202" t="s">
        <v>315</v>
      </c>
      <c r="G173" s="201"/>
      <c r="H173" s="201"/>
      <c r="I173" s="201"/>
      <c r="J173" s="201"/>
      <c r="K173" s="201"/>
      <c r="L173" s="201"/>
      <c r="M173" s="201"/>
      <c r="N173" s="201"/>
      <c r="O173" s="201"/>
      <c r="P173" s="201"/>
      <c r="Q173" s="201"/>
      <c r="R173" s="201"/>
      <c r="S173" s="201"/>
      <c r="T173" s="201"/>
      <c r="U173" s="201"/>
      <c r="V173" s="201"/>
      <c r="W173" s="201"/>
      <c r="X173" s="201"/>
      <c r="Y173" s="201"/>
      <c r="Z173" s="201"/>
      <c r="AA173" s="201"/>
      <c r="AB173" s="201"/>
      <c r="AC173" s="201"/>
      <c r="AD173" s="201"/>
      <c r="AE173" s="201"/>
      <c r="AF173" s="201"/>
      <c r="AG173" s="201"/>
      <c r="AH173" s="201"/>
      <c r="AI173" s="201"/>
      <c r="AJ173" s="201"/>
      <c r="AK173" s="201"/>
      <c r="AL173" s="201"/>
      <c r="AM173" s="201"/>
    </row>
    <row r="174" spans="2:39" hidden="1" x14ac:dyDescent="0.3">
      <c r="B174" s="201" t="s">
        <v>46</v>
      </c>
      <c r="C174" s="203" t="s">
        <v>50</v>
      </c>
      <c r="D174" s="201" t="s">
        <v>327</v>
      </c>
      <c r="E174" s="204" t="s">
        <v>313</v>
      </c>
      <c r="F174" s="202" t="s">
        <v>314</v>
      </c>
      <c r="G174" s="201"/>
      <c r="H174" s="201"/>
      <c r="I174" s="201"/>
      <c r="J174" s="201"/>
      <c r="K174" s="201"/>
      <c r="L174" s="201"/>
      <c r="M174" s="201"/>
      <c r="N174" s="201"/>
      <c r="O174" s="201"/>
      <c r="P174" s="201"/>
      <c r="Q174" s="201"/>
      <c r="R174" s="201"/>
      <c r="S174" s="201"/>
      <c r="T174" s="201"/>
      <c r="U174" s="201"/>
      <c r="V174" s="201"/>
      <c r="W174" s="201"/>
      <c r="X174" s="201"/>
      <c r="Y174" s="201"/>
      <c r="Z174" s="201"/>
      <c r="AA174" s="201"/>
      <c r="AB174" s="201"/>
      <c r="AC174" s="201"/>
      <c r="AD174" s="201"/>
      <c r="AE174" s="201"/>
      <c r="AF174" s="201"/>
      <c r="AG174" s="201"/>
      <c r="AH174" s="201"/>
      <c r="AI174" s="201"/>
      <c r="AJ174" s="201"/>
      <c r="AK174" s="201"/>
      <c r="AL174" s="201"/>
      <c r="AM174" s="201"/>
    </row>
    <row r="175" spans="2:39" hidden="1" x14ac:dyDescent="0.3">
      <c r="B175" s="201" t="s">
        <v>46</v>
      </c>
      <c r="C175" s="203" t="s">
        <v>50</v>
      </c>
      <c r="D175" s="201" t="s">
        <v>327</v>
      </c>
      <c r="E175" s="202" t="s">
        <v>320</v>
      </c>
      <c r="F175" s="204" t="s">
        <v>312</v>
      </c>
      <c r="G175" s="201"/>
      <c r="H175" s="201"/>
      <c r="I175" s="201"/>
      <c r="J175" s="201"/>
      <c r="K175" s="201"/>
      <c r="L175" s="201"/>
      <c r="M175" s="201"/>
      <c r="N175" s="201"/>
      <c r="O175" s="201"/>
      <c r="P175" s="201"/>
      <c r="Q175" s="201"/>
      <c r="R175" s="201"/>
      <c r="S175" s="201"/>
      <c r="T175" s="201"/>
      <c r="U175" s="201"/>
      <c r="V175" s="201"/>
      <c r="W175" s="201"/>
      <c r="X175" s="201"/>
      <c r="Y175" s="201"/>
      <c r="Z175" s="201"/>
      <c r="AA175" s="201"/>
      <c r="AB175" s="201"/>
      <c r="AC175" s="201"/>
      <c r="AD175" s="201"/>
      <c r="AE175" s="201"/>
      <c r="AF175" s="201"/>
      <c r="AG175" s="201"/>
      <c r="AH175" s="201"/>
      <c r="AI175" s="201"/>
      <c r="AJ175" s="201"/>
      <c r="AK175" s="201"/>
      <c r="AL175" s="201"/>
      <c r="AM175" s="201"/>
    </row>
    <row r="176" spans="2:39" hidden="1" x14ac:dyDescent="0.3">
      <c r="B176" s="201" t="s">
        <v>46</v>
      </c>
      <c r="C176" s="203" t="s">
        <v>50</v>
      </c>
      <c r="D176" s="201" t="s">
        <v>327</v>
      </c>
      <c r="E176" s="202" t="s">
        <v>319</v>
      </c>
      <c r="F176" s="204" t="s">
        <v>312</v>
      </c>
      <c r="G176" s="201"/>
      <c r="H176" s="201"/>
      <c r="I176" s="201"/>
      <c r="J176" s="201"/>
      <c r="K176" s="201"/>
      <c r="L176" s="201"/>
      <c r="M176" s="201"/>
      <c r="N176" s="201"/>
      <c r="O176" s="201"/>
      <c r="P176" s="201"/>
      <c r="Q176" s="201"/>
      <c r="R176" s="201"/>
      <c r="S176" s="201"/>
      <c r="T176" s="201"/>
      <c r="U176" s="201"/>
      <c r="V176" s="201"/>
      <c r="W176" s="201"/>
      <c r="X176" s="201"/>
      <c r="Y176" s="201"/>
      <c r="Z176" s="201"/>
      <c r="AA176" s="201"/>
      <c r="AB176" s="201"/>
      <c r="AC176" s="201"/>
      <c r="AD176" s="201"/>
      <c r="AE176" s="201"/>
      <c r="AF176" s="201"/>
      <c r="AG176" s="201"/>
      <c r="AH176" s="201"/>
      <c r="AI176" s="201"/>
      <c r="AJ176" s="201"/>
      <c r="AK176" s="201"/>
      <c r="AL176" s="201"/>
      <c r="AM176" s="201"/>
    </row>
    <row r="177" spans="2:39" hidden="1" x14ac:dyDescent="0.3">
      <c r="B177" s="201" t="s">
        <v>46</v>
      </c>
      <c r="C177" s="203" t="s">
        <v>50</v>
      </c>
      <c r="D177" s="201" t="s">
        <v>327</v>
      </c>
      <c r="E177" s="202" t="s">
        <v>318</v>
      </c>
      <c r="F177" s="204" t="s">
        <v>312</v>
      </c>
      <c r="G177" s="201"/>
      <c r="H177" s="201"/>
      <c r="I177" s="201"/>
      <c r="J177" s="201"/>
      <c r="K177" s="201"/>
      <c r="L177" s="201"/>
      <c r="M177" s="201"/>
      <c r="N177" s="201"/>
      <c r="O177" s="201"/>
      <c r="P177" s="201"/>
      <c r="Q177" s="201"/>
      <c r="R177" s="201"/>
      <c r="S177" s="201"/>
      <c r="T177" s="201"/>
      <c r="U177" s="201"/>
      <c r="V177" s="201"/>
      <c r="W177" s="201"/>
      <c r="X177" s="201"/>
      <c r="Y177" s="201"/>
      <c r="Z177" s="201"/>
      <c r="AA177" s="201"/>
      <c r="AB177" s="201"/>
      <c r="AC177" s="201"/>
      <c r="AD177" s="201"/>
      <c r="AE177" s="201"/>
      <c r="AF177" s="201"/>
      <c r="AG177" s="201"/>
      <c r="AH177" s="201"/>
      <c r="AI177" s="201"/>
      <c r="AJ177" s="201"/>
      <c r="AK177" s="201"/>
      <c r="AL177" s="201"/>
      <c r="AM177" s="201"/>
    </row>
    <row r="178" spans="2:39" hidden="1" x14ac:dyDescent="0.3">
      <c r="B178" s="201" t="s">
        <v>46</v>
      </c>
      <c r="C178" s="203" t="s">
        <v>50</v>
      </c>
      <c r="D178" s="201" t="s">
        <v>327</v>
      </c>
      <c r="E178" s="202" t="s">
        <v>317</v>
      </c>
      <c r="F178" s="204" t="s">
        <v>312</v>
      </c>
      <c r="G178" s="201"/>
      <c r="H178" s="201"/>
      <c r="I178" s="201"/>
      <c r="J178" s="201"/>
      <c r="K178" s="201"/>
      <c r="L178" s="201"/>
      <c r="M178" s="201"/>
      <c r="N178" s="201"/>
      <c r="O178" s="201"/>
      <c r="P178" s="201"/>
      <c r="Q178" s="201"/>
      <c r="R178" s="201"/>
      <c r="S178" s="201"/>
      <c r="T178" s="201"/>
      <c r="U178" s="201"/>
      <c r="V178" s="201"/>
      <c r="W178" s="201"/>
      <c r="X178" s="201"/>
      <c r="Y178" s="201"/>
      <c r="Z178" s="201"/>
      <c r="AA178" s="201"/>
      <c r="AB178" s="201"/>
      <c r="AC178" s="201"/>
      <c r="AD178" s="201"/>
      <c r="AE178" s="201"/>
      <c r="AF178" s="201"/>
      <c r="AG178" s="201"/>
      <c r="AH178" s="201"/>
      <c r="AI178" s="201"/>
      <c r="AJ178" s="201"/>
      <c r="AK178" s="201"/>
      <c r="AL178" s="201"/>
      <c r="AM178" s="201"/>
    </row>
    <row r="179" spans="2:39" hidden="1" x14ac:dyDescent="0.3">
      <c r="B179" s="201" t="s">
        <v>46</v>
      </c>
      <c r="C179" s="203" t="s">
        <v>50</v>
      </c>
      <c r="D179" s="201" t="s">
        <v>327</v>
      </c>
      <c r="E179" s="202" t="s">
        <v>316</v>
      </c>
      <c r="F179" s="204" t="s">
        <v>312</v>
      </c>
      <c r="G179" s="201"/>
      <c r="H179" s="201"/>
      <c r="I179" s="201"/>
      <c r="J179" s="201"/>
      <c r="K179" s="201"/>
      <c r="L179" s="201"/>
      <c r="M179" s="201"/>
      <c r="N179" s="201"/>
      <c r="O179" s="201"/>
      <c r="P179" s="201"/>
      <c r="Q179" s="201"/>
      <c r="R179" s="201"/>
      <c r="S179" s="201"/>
      <c r="T179" s="201"/>
      <c r="U179" s="201"/>
      <c r="V179" s="201"/>
      <c r="W179" s="201"/>
      <c r="X179" s="201"/>
      <c r="Y179" s="201"/>
      <c r="Z179" s="201"/>
      <c r="AA179" s="201"/>
      <c r="AB179" s="201"/>
      <c r="AC179" s="201"/>
      <c r="AD179" s="201"/>
      <c r="AE179" s="201"/>
      <c r="AF179" s="201"/>
      <c r="AG179" s="201"/>
      <c r="AH179" s="201"/>
      <c r="AI179" s="201"/>
      <c r="AJ179" s="201"/>
      <c r="AK179" s="201"/>
      <c r="AL179" s="201"/>
      <c r="AM179" s="201"/>
    </row>
    <row r="180" spans="2:39" x14ac:dyDescent="0.3">
      <c r="B180" s="36" t="s">
        <v>46</v>
      </c>
      <c r="C180" s="47" t="s">
        <v>50</v>
      </c>
      <c r="D180" s="37" t="s">
        <v>52</v>
      </c>
      <c r="E180" s="199" t="s">
        <v>313</v>
      </c>
      <c r="F180" s="199" t="s">
        <v>312</v>
      </c>
      <c r="G180" s="36">
        <v>3</v>
      </c>
      <c r="H180" s="36">
        <v>336</v>
      </c>
      <c r="I180" s="128">
        <v>5.5791587938673136E-2</v>
      </c>
      <c r="J180" s="36">
        <v>135</v>
      </c>
      <c r="K180" s="36">
        <v>124</v>
      </c>
      <c r="L180" s="207">
        <v>0.71525630355483305</v>
      </c>
      <c r="M180" s="208">
        <v>3.8841055386728177E-2</v>
      </c>
      <c r="N180" s="207">
        <v>0.63912783499684578</v>
      </c>
      <c r="O180" s="207">
        <v>0.79138477211282032</v>
      </c>
      <c r="P180" s="36">
        <v>164</v>
      </c>
      <c r="Q180" s="36">
        <v>153</v>
      </c>
      <c r="R180" s="207">
        <v>0.83786802413709904</v>
      </c>
      <c r="S180" s="208">
        <v>2.8780625074324877E-2</v>
      </c>
      <c r="T180" s="207">
        <v>0.78145799899142232</v>
      </c>
      <c r="U180" s="207">
        <v>0.89427804928277577</v>
      </c>
      <c r="V180" s="36">
        <v>41</v>
      </c>
      <c r="W180" s="36">
        <v>36</v>
      </c>
      <c r="X180" s="207"/>
      <c r="Y180" s="208"/>
      <c r="Z180" s="207"/>
      <c r="AA180" s="207"/>
      <c r="AB180" s="36"/>
      <c r="AC180" s="36"/>
      <c r="AD180" s="207"/>
      <c r="AE180" s="208"/>
      <c r="AF180" s="207"/>
      <c r="AG180" s="207"/>
      <c r="AH180" s="36"/>
      <c r="AI180" s="36"/>
      <c r="AJ180" s="207"/>
      <c r="AK180" s="208"/>
      <c r="AL180" s="207"/>
      <c r="AM180" s="207"/>
    </row>
    <row r="181" spans="2:39" hidden="1" x14ac:dyDescent="0.3">
      <c r="B181" s="36" t="s">
        <v>46</v>
      </c>
      <c r="C181" s="47" t="s">
        <v>50</v>
      </c>
      <c r="D181" s="199" t="s">
        <v>54</v>
      </c>
      <c r="E181" s="199" t="s">
        <v>313</v>
      </c>
      <c r="F181" s="37" t="s">
        <v>315</v>
      </c>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row>
    <row r="182" spans="2:39" hidden="1" x14ac:dyDescent="0.3">
      <c r="B182" s="36" t="s">
        <v>46</v>
      </c>
      <c r="C182" s="47" t="s">
        <v>50</v>
      </c>
      <c r="D182" s="199" t="s">
        <v>54</v>
      </c>
      <c r="E182" s="199" t="s">
        <v>313</v>
      </c>
      <c r="F182" s="37" t="s">
        <v>314</v>
      </c>
      <c r="G182" s="36"/>
      <c r="H182" s="36"/>
      <c r="I182" s="36"/>
      <c r="J182" s="36"/>
      <c r="K182" s="36"/>
      <c r="L182" s="36"/>
      <c r="M182" s="36"/>
      <c r="N182" s="36"/>
      <c r="O182" s="36"/>
      <c r="P182" s="36"/>
      <c r="Q182" s="36"/>
      <c r="R182" s="36"/>
      <c r="S182" s="36"/>
      <c r="T182" s="36"/>
      <c r="U182" s="36"/>
      <c r="V182" s="36"/>
      <c r="W182" s="36"/>
      <c r="X182" s="36"/>
      <c r="Y182" s="36"/>
      <c r="Z182" s="36"/>
      <c r="AA182" s="36"/>
      <c r="AB182" s="36"/>
      <c r="AC182" s="36"/>
      <c r="AD182" s="36"/>
      <c r="AE182" s="36"/>
      <c r="AF182" s="36"/>
      <c r="AG182" s="36"/>
      <c r="AH182" s="36"/>
      <c r="AI182" s="36"/>
      <c r="AJ182" s="36"/>
      <c r="AK182" s="36"/>
      <c r="AL182" s="36"/>
      <c r="AM182" s="36"/>
    </row>
    <row r="183" spans="2:39" hidden="1" x14ac:dyDescent="0.3">
      <c r="B183" s="36" t="s">
        <v>46</v>
      </c>
      <c r="C183" s="47" t="s">
        <v>50</v>
      </c>
      <c r="D183" s="199" t="s">
        <v>54</v>
      </c>
      <c r="E183" s="37" t="s">
        <v>320</v>
      </c>
      <c r="F183" s="199" t="s">
        <v>312</v>
      </c>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c r="AF183" s="36"/>
      <c r="AG183" s="36"/>
      <c r="AH183" s="36"/>
      <c r="AI183" s="36"/>
      <c r="AJ183" s="36"/>
      <c r="AK183" s="36"/>
      <c r="AL183" s="36"/>
      <c r="AM183" s="36"/>
    </row>
    <row r="184" spans="2:39" hidden="1" x14ac:dyDescent="0.3">
      <c r="B184" s="36" t="s">
        <v>46</v>
      </c>
      <c r="C184" s="47" t="s">
        <v>50</v>
      </c>
      <c r="D184" s="199" t="s">
        <v>54</v>
      </c>
      <c r="E184" s="37" t="s">
        <v>319</v>
      </c>
      <c r="F184" s="199" t="s">
        <v>312</v>
      </c>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row>
    <row r="185" spans="2:39" hidden="1" x14ac:dyDescent="0.3">
      <c r="B185" s="36" t="s">
        <v>46</v>
      </c>
      <c r="C185" s="47" t="s">
        <v>50</v>
      </c>
      <c r="D185" s="199" t="s">
        <v>54</v>
      </c>
      <c r="E185" s="37" t="s">
        <v>318</v>
      </c>
      <c r="F185" s="199" t="s">
        <v>312</v>
      </c>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row>
    <row r="186" spans="2:39" hidden="1" x14ac:dyDescent="0.3">
      <c r="B186" s="36" t="s">
        <v>46</v>
      </c>
      <c r="C186" s="47" t="s">
        <v>50</v>
      </c>
      <c r="D186" s="199" t="s">
        <v>54</v>
      </c>
      <c r="E186" s="37" t="s">
        <v>317</v>
      </c>
      <c r="F186" s="199" t="s">
        <v>312</v>
      </c>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row>
    <row r="187" spans="2:39" hidden="1" x14ac:dyDescent="0.3">
      <c r="B187" s="36" t="s">
        <v>46</v>
      </c>
      <c r="C187" s="47" t="s">
        <v>50</v>
      </c>
      <c r="D187" s="199" t="s">
        <v>54</v>
      </c>
      <c r="E187" s="37" t="s">
        <v>316</v>
      </c>
      <c r="F187" s="199" t="s">
        <v>312</v>
      </c>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row>
    <row r="188" spans="2:39" x14ac:dyDescent="0.3">
      <c r="B188" s="16" t="s">
        <v>46</v>
      </c>
      <c r="C188" s="23" t="s">
        <v>55</v>
      </c>
      <c r="D188" s="15" t="s">
        <v>54</v>
      </c>
      <c r="E188" s="15" t="s">
        <v>313</v>
      </c>
      <c r="F188" s="15" t="s">
        <v>312</v>
      </c>
      <c r="G188" s="16">
        <v>3</v>
      </c>
      <c r="H188" s="16">
        <v>2682</v>
      </c>
      <c r="I188" s="118">
        <v>0.11755049299085289</v>
      </c>
      <c r="J188" s="16">
        <v>733</v>
      </c>
      <c r="K188" s="16">
        <v>698</v>
      </c>
      <c r="L188" s="197">
        <v>0.79899853828522072</v>
      </c>
      <c r="M188" s="198">
        <v>1.4802007261438195E-2</v>
      </c>
      <c r="N188" s="197">
        <v>0.76998660405280184</v>
      </c>
      <c r="O188" s="197">
        <v>0.8280104725176396</v>
      </c>
      <c r="P188" s="16">
        <v>885</v>
      </c>
      <c r="Q188" s="16">
        <v>846</v>
      </c>
      <c r="R188" s="197">
        <v>0.85711812687488687</v>
      </c>
      <c r="S188" s="198">
        <v>1.1763519375060604E-2</v>
      </c>
      <c r="T188" s="197">
        <v>0.83406162889976809</v>
      </c>
      <c r="U188" s="197">
        <v>0.88017462485000564</v>
      </c>
      <c r="V188" s="16"/>
      <c r="W188" s="16"/>
      <c r="X188" s="197"/>
      <c r="Y188" s="198"/>
      <c r="Z188" s="197"/>
      <c r="AA188" s="197"/>
      <c r="AB188" s="16"/>
      <c r="AC188" s="16"/>
      <c r="AD188" s="197"/>
      <c r="AE188" s="198"/>
      <c r="AF188" s="197"/>
      <c r="AG188" s="197"/>
      <c r="AH188" s="16"/>
      <c r="AI188" s="16"/>
      <c r="AJ188" s="197"/>
      <c r="AK188" s="198"/>
      <c r="AL188" s="197"/>
      <c r="AM188" s="197"/>
    </row>
    <row r="189" spans="2:39" hidden="1" x14ac:dyDescent="0.3">
      <c r="B189" s="16" t="s">
        <v>46</v>
      </c>
      <c r="C189" s="16" t="s">
        <v>44</v>
      </c>
      <c r="D189" s="15" t="s">
        <v>54</v>
      </c>
      <c r="E189" s="206" t="s">
        <v>320</v>
      </c>
      <c r="F189" s="15" t="s">
        <v>312</v>
      </c>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c r="AM189" s="16"/>
    </row>
    <row r="190" spans="2:39" hidden="1" x14ac:dyDescent="0.3">
      <c r="B190" s="16" t="s">
        <v>46</v>
      </c>
      <c r="C190" s="16" t="s">
        <v>44</v>
      </c>
      <c r="D190" s="15" t="s">
        <v>54</v>
      </c>
      <c r="E190" s="206" t="s">
        <v>318</v>
      </c>
      <c r="F190" s="15" t="s">
        <v>312</v>
      </c>
      <c r="G190" s="16"/>
      <c r="H190" s="16"/>
      <c r="I190" s="16"/>
      <c r="J190" s="16"/>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c r="AK190" s="16"/>
      <c r="AL190" s="16"/>
      <c r="AM190" s="16"/>
    </row>
    <row r="191" spans="2:39" hidden="1" x14ac:dyDescent="0.3">
      <c r="B191" s="16" t="s">
        <v>46</v>
      </c>
      <c r="C191" s="16" t="s">
        <v>44</v>
      </c>
      <c r="D191" s="15" t="s">
        <v>54</v>
      </c>
      <c r="E191" s="206" t="s">
        <v>317</v>
      </c>
      <c r="F191" s="15" t="s">
        <v>312</v>
      </c>
      <c r="G191" s="16"/>
      <c r="H191" s="16"/>
      <c r="I191" s="16"/>
      <c r="J191" s="16"/>
      <c r="K191" s="16"/>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c r="AK191" s="16"/>
      <c r="AL191" s="16"/>
      <c r="AM191" s="16"/>
    </row>
    <row r="192" spans="2:39" hidden="1" x14ac:dyDescent="0.3">
      <c r="B192" s="16" t="s">
        <v>46</v>
      </c>
      <c r="C192" s="16" t="s">
        <v>44</v>
      </c>
      <c r="D192" s="15" t="s">
        <v>54</v>
      </c>
      <c r="E192" s="206" t="s">
        <v>316</v>
      </c>
      <c r="F192" s="15" t="s">
        <v>312</v>
      </c>
      <c r="G192" s="16"/>
      <c r="H192" s="16"/>
      <c r="I192" s="16"/>
      <c r="J192" s="16"/>
      <c r="K192" s="16"/>
      <c r="L192" s="16"/>
      <c r="M192" s="16"/>
      <c r="N192" s="16"/>
      <c r="O192" s="16"/>
      <c r="P192" s="16"/>
      <c r="Q192" s="16"/>
      <c r="R192" s="16"/>
      <c r="S192" s="16"/>
      <c r="T192" s="16"/>
      <c r="U192" s="16"/>
      <c r="V192" s="16"/>
      <c r="W192" s="16"/>
      <c r="X192" s="16"/>
      <c r="Y192" s="16"/>
      <c r="Z192" s="16"/>
      <c r="AA192" s="16"/>
      <c r="AB192" s="16"/>
      <c r="AC192" s="16"/>
      <c r="AD192" s="16"/>
      <c r="AE192" s="16"/>
      <c r="AF192" s="16"/>
      <c r="AG192" s="16"/>
      <c r="AH192" s="16"/>
      <c r="AI192" s="16"/>
      <c r="AJ192" s="16"/>
      <c r="AK192" s="16"/>
      <c r="AL192" s="16"/>
      <c r="AM192" s="16"/>
    </row>
    <row r="193" spans="2:39" hidden="1" x14ac:dyDescent="0.3">
      <c r="B193" s="16" t="s">
        <v>46</v>
      </c>
      <c r="C193" s="16" t="s">
        <v>44</v>
      </c>
      <c r="D193" s="15" t="s">
        <v>54</v>
      </c>
      <c r="E193" s="15" t="s">
        <v>313</v>
      </c>
      <c r="F193" s="44" t="s">
        <v>315</v>
      </c>
      <c r="G193" s="16"/>
      <c r="H193" s="16"/>
      <c r="I193" s="16"/>
      <c r="J193" s="16"/>
      <c r="K193" s="16"/>
      <c r="L193" s="16"/>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6"/>
      <c r="AK193" s="16"/>
      <c r="AL193" s="16"/>
      <c r="AM193" s="16"/>
    </row>
    <row r="194" spans="2:39" hidden="1" x14ac:dyDescent="0.3">
      <c r="B194" s="16" t="s">
        <v>46</v>
      </c>
      <c r="C194" s="16" t="s">
        <v>44</v>
      </c>
      <c r="D194" s="15" t="s">
        <v>54</v>
      </c>
      <c r="E194" s="15" t="s">
        <v>313</v>
      </c>
      <c r="F194" s="44" t="s">
        <v>314</v>
      </c>
      <c r="G194" s="16"/>
      <c r="H194" s="16"/>
      <c r="I194" s="16"/>
      <c r="J194" s="16"/>
      <c r="K194" s="16"/>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6"/>
      <c r="AK194" s="16"/>
      <c r="AL194" s="16"/>
      <c r="AM194" s="16"/>
    </row>
    <row r="195" spans="2:39" x14ac:dyDescent="0.3">
      <c r="B195" s="16" t="s">
        <v>46</v>
      </c>
      <c r="C195" s="16" t="s">
        <v>44</v>
      </c>
      <c r="D195" s="44" t="s">
        <v>45</v>
      </c>
      <c r="E195" s="15" t="s">
        <v>313</v>
      </c>
      <c r="F195" s="15" t="s">
        <v>312</v>
      </c>
      <c r="G195" s="16">
        <v>13</v>
      </c>
      <c r="H195" s="16">
        <v>16411</v>
      </c>
      <c r="I195" s="118">
        <v>0.18266449798123827</v>
      </c>
      <c r="J195" s="16">
        <v>5009</v>
      </c>
      <c r="K195" s="16">
        <v>4578</v>
      </c>
      <c r="L195" s="197">
        <v>0.88502286686374021</v>
      </c>
      <c r="M195" s="198">
        <v>4.5072066246846986E-3</v>
      </c>
      <c r="N195" s="197">
        <v>0.87618874187935825</v>
      </c>
      <c r="O195" s="197">
        <v>0.89385699184812217</v>
      </c>
      <c r="P195" s="16">
        <v>6258</v>
      </c>
      <c r="Q195" s="16">
        <v>5750</v>
      </c>
      <c r="R195" s="197">
        <v>0.88487749540309246</v>
      </c>
      <c r="S195" s="198">
        <v>4.0346318295525745E-3</v>
      </c>
      <c r="T195" s="197">
        <v>0.87696961701716947</v>
      </c>
      <c r="U195" s="197">
        <v>0.89278537378901546</v>
      </c>
      <c r="V195" s="16">
        <v>275</v>
      </c>
      <c r="W195" s="16">
        <v>164</v>
      </c>
      <c r="X195" s="197">
        <v>0.65417888495288856</v>
      </c>
      <c r="Y195" s="198">
        <v>2.8681883508247307E-2</v>
      </c>
      <c r="Z195" s="197">
        <v>0.59796239327672385</v>
      </c>
      <c r="AA195" s="197">
        <v>0.71039537662905328</v>
      </c>
      <c r="AB195" s="16">
        <v>6533</v>
      </c>
      <c r="AC195" s="16">
        <v>5914</v>
      </c>
      <c r="AD195" s="197">
        <v>0.87448451796337612</v>
      </c>
      <c r="AE195" s="198">
        <v>4.0989099999604256E-3</v>
      </c>
      <c r="AF195" s="197">
        <v>0.8664506543634537</v>
      </c>
      <c r="AG195" s="197">
        <v>0.88251838156329854</v>
      </c>
      <c r="AH195" s="16">
        <v>52</v>
      </c>
      <c r="AI195" s="16">
        <v>41</v>
      </c>
      <c r="AJ195" s="197">
        <v>0.81985911890322316</v>
      </c>
      <c r="AK195" s="198">
        <v>5.3293480632909167E-2</v>
      </c>
      <c r="AL195" s="197">
        <v>0.71540389686272121</v>
      </c>
      <c r="AM195" s="197">
        <v>0.92431434094372511</v>
      </c>
    </row>
    <row r="196" spans="2:39" x14ac:dyDescent="0.3">
      <c r="B196" s="16" t="s">
        <v>46</v>
      </c>
      <c r="C196" s="16" t="s">
        <v>44</v>
      </c>
      <c r="D196" s="44" t="s">
        <v>52</v>
      </c>
      <c r="E196" s="15" t="s">
        <v>313</v>
      </c>
      <c r="F196" s="15" t="s">
        <v>312</v>
      </c>
      <c r="G196" s="16">
        <v>13</v>
      </c>
      <c r="H196" s="16">
        <v>4563</v>
      </c>
      <c r="I196" s="118">
        <v>0.17824467166441779</v>
      </c>
      <c r="J196" s="16">
        <v>1428</v>
      </c>
      <c r="K196" s="16">
        <v>987</v>
      </c>
      <c r="L196" s="197">
        <v>0.69499195385893497</v>
      </c>
      <c r="M196" s="198">
        <v>1.2183762726713978E-2</v>
      </c>
      <c r="N196" s="197">
        <v>0.67111177891457563</v>
      </c>
      <c r="O196" s="197">
        <v>0.71887212880329432</v>
      </c>
      <c r="P196" s="16">
        <v>1670</v>
      </c>
      <c r="Q196" s="16">
        <v>1167</v>
      </c>
      <c r="R196" s="197">
        <v>0.7295330896430372</v>
      </c>
      <c r="S196" s="198">
        <v>1.0869794459518014E-2</v>
      </c>
      <c r="T196" s="197">
        <v>0.70822829250238195</v>
      </c>
      <c r="U196" s="197">
        <v>0.75083788678369245</v>
      </c>
      <c r="V196" s="16"/>
      <c r="W196" s="16"/>
      <c r="X196" s="197"/>
      <c r="Y196" s="198"/>
      <c r="Z196" s="197"/>
      <c r="AA196" s="197"/>
      <c r="AB196" s="16"/>
      <c r="AC196" s="16"/>
      <c r="AD196" s="197"/>
      <c r="AE196" s="198"/>
      <c r="AF196" s="197"/>
      <c r="AG196" s="197"/>
      <c r="AH196" s="16"/>
      <c r="AI196" s="16"/>
      <c r="AJ196" s="197"/>
      <c r="AK196" s="198"/>
      <c r="AL196" s="197"/>
      <c r="AM196" s="197"/>
    </row>
    <row r="197" spans="2:39" x14ac:dyDescent="0.3">
      <c r="B197" s="60" t="s">
        <v>57</v>
      </c>
      <c r="C197" s="56" t="s">
        <v>44</v>
      </c>
      <c r="D197" s="80" t="s">
        <v>54</v>
      </c>
      <c r="E197" s="50" t="s">
        <v>313</v>
      </c>
      <c r="F197" s="50" t="s">
        <v>312</v>
      </c>
      <c r="G197" s="80">
        <v>13</v>
      </c>
      <c r="H197" s="80">
        <v>20974</v>
      </c>
      <c r="I197" s="195">
        <v>0.36090916964565595</v>
      </c>
      <c r="J197" s="80">
        <v>6437</v>
      </c>
      <c r="K197" s="80">
        <v>5565</v>
      </c>
      <c r="L197" s="193">
        <v>0.79117100455753475</v>
      </c>
      <c r="M197" s="194">
        <v>5.066275776304063E-3</v>
      </c>
      <c r="N197" s="193">
        <v>0.7812411040359788</v>
      </c>
      <c r="O197" s="193">
        <v>0.80110090507909071</v>
      </c>
      <c r="P197" s="80">
        <v>7928</v>
      </c>
      <c r="Q197" s="80">
        <v>6917</v>
      </c>
      <c r="R197" s="193">
        <v>0.80815649486217855</v>
      </c>
      <c r="S197" s="194">
        <v>4.422211029312369E-3</v>
      </c>
      <c r="T197" s="193">
        <v>0.79948896124472635</v>
      </c>
      <c r="U197" s="193">
        <v>0.81682402847963076</v>
      </c>
      <c r="V197" s="80"/>
      <c r="W197" s="80"/>
      <c r="X197" s="193"/>
      <c r="Y197" s="194"/>
      <c r="Z197" s="193"/>
      <c r="AA197" s="193"/>
      <c r="AB197" s="80"/>
      <c r="AC197" s="80"/>
      <c r="AD197" s="193"/>
      <c r="AE197" s="194"/>
      <c r="AF197" s="193"/>
      <c r="AG197" s="193"/>
      <c r="AH197" s="80"/>
      <c r="AI197" s="80"/>
      <c r="AJ197" s="193"/>
      <c r="AK197" s="194"/>
      <c r="AL197" s="193"/>
      <c r="AM197" s="193"/>
    </row>
    <row r="198" spans="2:39" hidden="1" x14ac:dyDescent="0.3">
      <c r="B198" s="209" t="s">
        <v>47</v>
      </c>
      <c r="C198" s="209" t="s">
        <v>49</v>
      </c>
      <c r="D198" s="209" t="s">
        <v>82</v>
      </c>
      <c r="E198" s="209" t="s">
        <v>326</v>
      </c>
      <c r="F198" s="209" t="s">
        <v>329</v>
      </c>
      <c r="G198" s="209"/>
      <c r="H198" s="209"/>
      <c r="I198" s="209"/>
      <c r="J198" s="209"/>
      <c r="K198" s="209"/>
      <c r="L198" s="209"/>
      <c r="M198" s="209"/>
      <c r="N198" s="209"/>
      <c r="O198" s="209"/>
      <c r="P198" s="209"/>
      <c r="Q198" s="209"/>
      <c r="R198" s="209"/>
      <c r="S198" s="209"/>
      <c r="T198" s="209"/>
      <c r="U198" s="209"/>
      <c r="V198" s="209"/>
      <c r="W198" s="209"/>
      <c r="X198" s="209"/>
      <c r="Y198" s="209"/>
      <c r="Z198" s="209"/>
      <c r="AA198" s="209"/>
      <c r="AB198" s="209"/>
      <c r="AC198" s="209"/>
      <c r="AD198" s="209"/>
      <c r="AE198" s="209"/>
      <c r="AF198" s="209"/>
      <c r="AG198" s="209"/>
      <c r="AH198" s="209"/>
      <c r="AI198" s="209"/>
      <c r="AJ198" s="209"/>
      <c r="AK198" s="209"/>
      <c r="AL198" s="209"/>
      <c r="AM198" s="209"/>
    </row>
    <row r="199" spans="2:39" hidden="1" x14ac:dyDescent="0.3">
      <c r="B199" s="209" t="s">
        <v>47</v>
      </c>
      <c r="C199" s="209" t="s">
        <v>49</v>
      </c>
      <c r="D199" s="209" t="s">
        <v>82</v>
      </c>
      <c r="E199" s="209" t="s">
        <v>326</v>
      </c>
      <c r="F199" s="209" t="s">
        <v>328</v>
      </c>
      <c r="G199" s="209"/>
      <c r="H199" s="209"/>
      <c r="I199" s="209"/>
      <c r="J199" s="209"/>
      <c r="K199" s="209"/>
      <c r="L199" s="209"/>
      <c r="M199" s="209"/>
      <c r="N199" s="209"/>
      <c r="O199" s="209"/>
      <c r="P199" s="209"/>
      <c r="Q199" s="209"/>
      <c r="R199" s="209"/>
      <c r="S199" s="209"/>
      <c r="T199" s="209"/>
      <c r="U199" s="209"/>
      <c r="V199" s="209"/>
      <c r="W199" s="209"/>
      <c r="X199" s="209"/>
      <c r="Y199" s="209"/>
      <c r="Z199" s="209"/>
      <c r="AA199" s="209"/>
      <c r="AB199" s="209"/>
      <c r="AC199" s="209"/>
      <c r="AD199" s="209"/>
      <c r="AE199" s="209"/>
      <c r="AF199" s="209"/>
      <c r="AG199" s="209"/>
      <c r="AH199" s="209"/>
      <c r="AI199" s="209"/>
      <c r="AJ199" s="209"/>
      <c r="AK199" s="209"/>
      <c r="AL199" s="209"/>
      <c r="AM199" s="209"/>
    </row>
    <row r="200" spans="2:39" hidden="1" x14ac:dyDescent="0.3">
      <c r="B200" s="209" t="s">
        <v>47</v>
      </c>
      <c r="C200" s="209" t="s">
        <v>49</v>
      </c>
      <c r="D200" s="209" t="s">
        <v>82</v>
      </c>
      <c r="E200" s="209" t="s">
        <v>324</v>
      </c>
      <c r="F200" s="209" t="s">
        <v>329</v>
      </c>
      <c r="G200" s="209"/>
      <c r="H200" s="209"/>
      <c r="I200" s="209"/>
      <c r="J200" s="209"/>
      <c r="K200" s="209"/>
      <c r="L200" s="209"/>
      <c r="M200" s="209"/>
      <c r="N200" s="209"/>
      <c r="O200" s="209"/>
      <c r="P200" s="209"/>
      <c r="Q200" s="209"/>
      <c r="R200" s="209"/>
      <c r="S200" s="209"/>
      <c r="T200" s="209"/>
      <c r="U200" s="209"/>
      <c r="V200" s="209"/>
      <c r="W200" s="209"/>
      <c r="X200" s="209"/>
      <c r="Y200" s="209"/>
      <c r="Z200" s="209"/>
      <c r="AA200" s="209"/>
      <c r="AB200" s="209"/>
      <c r="AC200" s="209"/>
      <c r="AD200" s="209"/>
      <c r="AE200" s="209"/>
      <c r="AF200" s="209"/>
      <c r="AG200" s="209"/>
      <c r="AH200" s="209"/>
      <c r="AI200" s="209"/>
      <c r="AJ200" s="209"/>
      <c r="AK200" s="209"/>
      <c r="AL200" s="209"/>
      <c r="AM200" s="209"/>
    </row>
    <row r="201" spans="2:39" hidden="1" x14ac:dyDescent="0.3">
      <c r="B201" s="209" t="s">
        <v>47</v>
      </c>
      <c r="C201" s="209" t="s">
        <v>49</v>
      </c>
      <c r="D201" s="209" t="s">
        <v>82</v>
      </c>
      <c r="E201" s="209" t="s">
        <v>324</v>
      </c>
      <c r="F201" s="209" t="s">
        <v>328</v>
      </c>
      <c r="G201" s="209"/>
      <c r="H201" s="209"/>
      <c r="I201" s="209"/>
      <c r="J201" s="209"/>
      <c r="K201" s="209"/>
      <c r="L201" s="209"/>
      <c r="M201" s="209"/>
      <c r="N201" s="209"/>
      <c r="O201" s="209"/>
      <c r="P201" s="209"/>
      <c r="Q201" s="209"/>
      <c r="R201" s="209"/>
      <c r="S201" s="209"/>
      <c r="T201" s="209"/>
      <c r="U201" s="209"/>
      <c r="V201" s="209"/>
      <c r="W201" s="209"/>
      <c r="X201" s="209"/>
      <c r="Y201" s="209"/>
      <c r="Z201" s="209"/>
      <c r="AA201" s="209"/>
      <c r="AB201" s="209"/>
      <c r="AC201" s="209"/>
      <c r="AD201" s="209"/>
      <c r="AE201" s="209"/>
      <c r="AF201" s="209"/>
      <c r="AG201" s="209"/>
      <c r="AH201" s="209"/>
      <c r="AI201" s="209"/>
      <c r="AJ201" s="209"/>
      <c r="AK201" s="209"/>
      <c r="AL201" s="209"/>
      <c r="AM201" s="209"/>
    </row>
    <row r="202" spans="2:39" hidden="1" x14ac:dyDescent="0.3">
      <c r="B202" s="209" t="s">
        <v>47</v>
      </c>
      <c r="C202" s="209" t="s">
        <v>49</v>
      </c>
      <c r="D202" s="209" t="s">
        <v>82</v>
      </c>
      <c r="E202" s="209" t="s">
        <v>323</v>
      </c>
      <c r="F202" s="209" t="s">
        <v>329</v>
      </c>
      <c r="G202" s="209"/>
      <c r="H202" s="209"/>
      <c r="I202" s="209"/>
      <c r="J202" s="209"/>
      <c r="K202" s="209"/>
      <c r="L202" s="209"/>
      <c r="M202" s="209"/>
      <c r="N202" s="209"/>
      <c r="O202" s="209"/>
      <c r="P202" s="209"/>
      <c r="Q202" s="209"/>
      <c r="R202" s="209"/>
      <c r="S202" s="209"/>
      <c r="T202" s="209"/>
      <c r="U202" s="209"/>
      <c r="V202" s="209"/>
      <c r="W202" s="209"/>
      <c r="X202" s="209"/>
      <c r="Y202" s="209"/>
      <c r="Z202" s="209"/>
      <c r="AA202" s="209"/>
      <c r="AB202" s="209"/>
      <c r="AC202" s="209"/>
      <c r="AD202" s="209"/>
      <c r="AE202" s="209"/>
      <c r="AF202" s="209"/>
      <c r="AG202" s="209"/>
      <c r="AH202" s="209"/>
      <c r="AI202" s="209"/>
      <c r="AJ202" s="209"/>
      <c r="AK202" s="209"/>
      <c r="AL202" s="209"/>
      <c r="AM202" s="209"/>
    </row>
    <row r="203" spans="2:39" hidden="1" x14ac:dyDescent="0.3">
      <c r="B203" s="209" t="s">
        <v>47</v>
      </c>
      <c r="C203" s="209" t="s">
        <v>49</v>
      </c>
      <c r="D203" s="209" t="s">
        <v>82</v>
      </c>
      <c r="E203" s="209" t="s">
        <v>323</v>
      </c>
      <c r="F203" s="209" t="s">
        <v>328</v>
      </c>
      <c r="G203" s="209"/>
      <c r="H203" s="209"/>
      <c r="I203" s="209"/>
      <c r="J203" s="209"/>
      <c r="K203" s="209"/>
      <c r="L203" s="209"/>
      <c r="M203" s="209"/>
      <c r="N203" s="209"/>
      <c r="O203" s="209"/>
      <c r="P203" s="209"/>
      <c r="Q203" s="209"/>
      <c r="R203" s="209"/>
      <c r="S203" s="209"/>
      <c r="T203" s="209"/>
      <c r="U203" s="209"/>
      <c r="V203" s="209"/>
      <c r="W203" s="209"/>
      <c r="X203" s="209"/>
      <c r="Y203" s="209"/>
      <c r="Z203" s="209"/>
      <c r="AA203" s="209"/>
      <c r="AB203" s="209"/>
      <c r="AC203" s="209"/>
      <c r="AD203" s="209"/>
      <c r="AE203" s="209"/>
      <c r="AF203" s="209"/>
      <c r="AG203" s="209"/>
      <c r="AH203" s="209"/>
      <c r="AI203" s="209"/>
      <c r="AJ203" s="209"/>
      <c r="AK203" s="209"/>
      <c r="AL203" s="209"/>
      <c r="AM203" s="209"/>
    </row>
    <row r="204" spans="2:39" hidden="1" x14ac:dyDescent="0.3">
      <c r="B204" s="209" t="s">
        <v>47</v>
      </c>
      <c r="C204" s="209" t="s">
        <v>49</v>
      </c>
      <c r="D204" s="209" t="s">
        <v>82</v>
      </c>
      <c r="E204" s="209" t="s">
        <v>322</v>
      </c>
      <c r="F204" s="209" t="s">
        <v>329</v>
      </c>
      <c r="G204" s="209"/>
      <c r="H204" s="209"/>
      <c r="I204" s="209"/>
      <c r="J204" s="209"/>
      <c r="K204" s="209"/>
      <c r="L204" s="209"/>
      <c r="M204" s="209"/>
      <c r="N204" s="209"/>
      <c r="O204" s="209"/>
      <c r="P204" s="209"/>
      <c r="Q204" s="209"/>
      <c r="R204" s="209"/>
      <c r="S204" s="209"/>
      <c r="T204" s="209"/>
      <c r="U204" s="209"/>
      <c r="V204" s="209"/>
      <c r="W204" s="209"/>
      <c r="X204" s="209"/>
      <c r="Y204" s="209"/>
      <c r="Z204" s="209"/>
      <c r="AA204" s="209"/>
      <c r="AB204" s="209"/>
      <c r="AC204" s="209"/>
      <c r="AD204" s="209"/>
      <c r="AE204" s="209"/>
      <c r="AF204" s="209"/>
      <c r="AG204" s="209"/>
      <c r="AH204" s="209"/>
      <c r="AI204" s="209"/>
      <c r="AJ204" s="209"/>
      <c r="AK204" s="209"/>
      <c r="AL204" s="209"/>
      <c r="AM204" s="209"/>
    </row>
    <row r="205" spans="2:39" hidden="1" x14ac:dyDescent="0.3">
      <c r="B205" s="209" t="s">
        <v>47</v>
      </c>
      <c r="C205" s="209" t="s">
        <v>49</v>
      </c>
      <c r="D205" s="209" t="s">
        <v>82</v>
      </c>
      <c r="E205" s="209" t="s">
        <v>322</v>
      </c>
      <c r="F205" s="209" t="s">
        <v>328</v>
      </c>
      <c r="G205" s="209"/>
      <c r="H205" s="209"/>
      <c r="I205" s="209"/>
      <c r="J205" s="209"/>
      <c r="K205" s="209"/>
      <c r="L205" s="209"/>
      <c r="M205" s="209"/>
      <c r="N205" s="209"/>
      <c r="O205" s="209"/>
      <c r="P205" s="209"/>
      <c r="Q205" s="209"/>
      <c r="R205" s="209"/>
      <c r="S205" s="209"/>
      <c r="T205" s="209"/>
      <c r="U205" s="209"/>
      <c r="V205" s="209"/>
      <c r="W205" s="209"/>
      <c r="X205" s="209"/>
      <c r="Y205" s="209"/>
      <c r="Z205" s="209"/>
      <c r="AA205" s="209"/>
      <c r="AB205" s="209"/>
      <c r="AC205" s="209"/>
      <c r="AD205" s="209"/>
      <c r="AE205" s="209"/>
      <c r="AF205" s="209"/>
      <c r="AG205" s="209"/>
      <c r="AH205" s="209"/>
      <c r="AI205" s="209"/>
      <c r="AJ205" s="209"/>
      <c r="AK205" s="209"/>
      <c r="AL205" s="209"/>
      <c r="AM205" s="209"/>
    </row>
    <row r="206" spans="2:39" hidden="1" x14ac:dyDescent="0.3">
      <c r="B206" s="209" t="s">
        <v>47</v>
      </c>
      <c r="C206" s="209" t="s">
        <v>49</v>
      </c>
      <c r="D206" s="209" t="s">
        <v>82</v>
      </c>
      <c r="E206" s="209" t="s">
        <v>321</v>
      </c>
      <c r="F206" s="209" t="s">
        <v>329</v>
      </c>
      <c r="G206" s="209"/>
      <c r="H206" s="209"/>
      <c r="I206" s="209"/>
      <c r="J206" s="209"/>
      <c r="K206" s="209"/>
      <c r="L206" s="209"/>
      <c r="M206" s="209"/>
      <c r="N206" s="209"/>
      <c r="O206" s="209"/>
      <c r="P206" s="209"/>
      <c r="Q206" s="209"/>
      <c r="R206" s="209"/>
      <c r="S206" s="209"/>
      <c r="T206" s="209"/>
      <c r="U206" s="209"/>
      <c r="V206" s="209"/>
      <c r="W206" s="209"/>
      <c r="X206" s="209"/>
      <c r="Y206" s="209"/>
      <c r="Z206" s="209"/>
      <c r="AA206" s="209"/>
      <c r="AB206" s="209"/>
      <c r="AC206" s="209"/>
      <c r="AD206" s="209"/>
      <c r="AE206" s="209"/>
      <c r="AF206" s="209"/>
      <c r="AG206" s="209"/>
      <c r="AH206" s="209"/>
      <c r="AI206" s="209"/>
      <c r="AJ206" s="209"/>
      <c r="AK206" s="209"/>
      <c r="AL206" s="209"/>
      <c r="AM206" s="209"/>
    </row>
    <row r="207" spans="2:39" hidden="1" x14ac:dyDescent="0.3">
      <c r="B207" s="209" t="s">
        <v>47</v>
      </c>
      <c r="C207" s="209" t="s">
        <v>49</v>
      </c>
      <c r="D207" s="209" t="s">
        <v>82</v>
      </c>
      <c r="E207" s="209" t="s">
        <v>321</v>
      </c>
      <c r="F207" s="209" t="s">
        <v>328</v>
      </c>
      <c r="G207" s="209"/>
      <c r="H207" s="209"/>
      <c r="I207" s="209"/>
      <c r="J207" s="209"/>
      <c r="K207" s="209"/>
      <c r="L207" s="209"/>
      <c r="M207" s="209"/>
      <c r="N207" s="209"/>
      <c r="O207" s="209"/>
      <c r="P207" s="209"/>
      <c r="Q207" s="209"/>
      <c r="R207" s="209"/>
      <c r="S207" s="209"/>
      <c r="T207" s="209"/>
      <c r="U207" s="209"/>
      <c r="V207" s="209"/>
      <c r="W207" s="209"/>
      <c r="X207" s="209"/>
      <c r="Y207" s="209"/>
      <c r="Z207" s="209"/>
      <c r="AA207" s="209"/>
      <c r="AB207" s="209"/>
      <c r="AC207" s="209"/>
      <c r="AD207" s="209"/>
      <c r="AE207" s="209"/>
      <c r="AF207" s="209"/>
      <c r="AG207" s="209"/>
      <c r="AH207" s="209"/>
      <c r="AI207" s="209"/>
      <c r="AJ207" s="209"/>
      <c r="AK207" s="209"/>
      <c r="AL207" s="209"/>
      <c r="AM207" s="209"/>
    </row>
    <row r="208" spans="2:39" hidden="1" x14ac:dyDescent="0.3">
      <c r="B208" s="201" t="s">
        <v>47</v>
      </c>
      <c r="C208" s="201" t="s">
        <v>49</v>
      </c>
      <c r="D208" s="201" t="s">
        <v>82</v>
      </c>
      <c r="E208" s="204" t="s">
        <v>313</v>
      </c>
      <c r="F208" s="202" t="s">
        <v>315</v>
      </c>
      <c r="G208" s="201"/>
      <c r="H208" s="201"/>
      <c r="I208" s="201"/>
      <c r="J208" s="201"/>
      <c r="K208" s="201"/>
      <c r="L208" s="201"/>
      <c r="M208" s="201"/>
      <c r="N208" s="201"/>
      <c r="O208" s="201"/>
      <c r="P208" s="201"/>
      <c r="Q208" s="201"/>
      <c r="R208" s="201"/>
      <c r="S208" s="201"/>
      <c r="T208" s="201"/>
      <c r="U208" s="201"/>
      <c r="V208" s="201"/>
      <c r="W208" s="201"/>
      <c r="X208" s="201"/>
      <c r="Y208" s="201"/>
      <c r="Z208" s="201"/>
      <c r="AA208" s="201"/>
      <c r="AB208" s="201"/>
      <c r="AC208" s="201"/>
      <c r="AD208" s="201"/>
      <c r="AE208" s="201"/>
      <c r="AF208" s="201"/>
      <c r="AG208" s="201"/>
      <c r="AH208" s="201"/>
      <c r="AI208" s="201"/>
      <c r="AJ208" s="201"/>
      <c r="AK208" s="201"/>
      <c r="AL208" s="201"/>
      <c r="AM208" s="201"/>
    </row>
    <row r="209" spans="2:39" hidden="1" x14ac:dyDescent="0.3">
      <c r="B209" s="201" t="s">
        <v>47</v>
      </c>
      <c r="C209" s="201" t="s">
        <v>49</v>
      </c>
      <c r="D209" s="201" t="s">
        <v>82</v>
      </c>
      <c r="E209" s="204" t="s">
        <v>313</v>
      </c>
      <c r="F209" s="202" t="s">
        <v>314</v>
      </c>
      <c r="G209" s="201"/>
      <c r="H209" s="201"/>
      <c r="I209" s="201"/>
      <c r="J209" s="201"/>
      <c r="K209" s="201"/>
      <c r="L209" s="201"/>
      <c r="M209" s="201"/>
      <c r="N209" s="201"/>
      <c r="O209" s="201"/>
      <c r="P209" s="201"/>
      <c r="Q209" s="201"/>
      <c r="R209" s="201"/>
      <c r="S209" s="201"/>
      <c r="T209" s="201"/>
      <c r="U209" s="201"/>
      <c r="V209" s="201"/>
      <c r="W209" s="201"/>
      <c r="X209" s="201"/>
      <c r="Y209" s="201"/>
      <c r="Z209" s="201"/>
      <c r="AA209" s="201"/>
      <c r="AB209" s="201"/>
      <c r="AC209" s="201"/>
      <c r="AD209" s="201"/>
      <c r="AE209" s="201"/>
      <c r="AF209" s="201"/>
      <c r="AG209" s="201"/>
      <c r="AH209" s="201"/>
      <c r="AI209" s="201"/>
      <c r="AJ209" s="201"/>
      <c r="AK209" s="201"/>
      <c r="AL209" s="201"/>
      <c r="AM209" s="201"/>
    </row>
    <row r="210" spans="2:39" hidden="1" x14ac:dyDescent="0.3">
      <c r="B210" s="201" t="s">
        <v>47</v>
      </c>
      <c r="C210" s="201" t="s">
        <v>49</v>
      </c>
      <c r="D210" s="201" t="s">
        <v>82</v>
      </c>
      <c r="E210" s="202" t="s">
        <v>320</v>
      </c>
      <c r="F210" s="204" t="s">
        <v>312</v>
      </c>
      <c r="G210" s="201"/>
      <c r="H210" s="201"/>
      <c r="I210" s="201"/>
      <c r="J210" s="201"/>
      <c r="K210" s="201"/>
      <c r="L210" s="201"/>
      <c r="M210" s="201"/>
      <c r="N210" s="201"/>
      <c r="O210" s="201"/>
      <c r="P210" s="201"/>
      <c r="Q210" s="201"/>
      <c r="R210" s="201"/>
      <c r="S210" s="201"/>
      <c r="T210" s="201"/>
      <c r="U210" s="201"/>
      <c r="V210" s="201"/>
      <c r="W210" s="201"/>
      <c r="X210" s="201"/>
      <c r="Y210" s="201"/>
      <c r="Z210" s="201"/>
      <c r="AA210" s="201"/>
      <c r="AB210" s="201"/>
      <c r="AC210" s="201"/>
      <c r="AD210" s="201"/>
      <c r="AE210" s="201"/>
      <c r="AF210" s="201"/>
      <c r="AG210" s="201"/>
      <c r="AH210" s="201"/>
      <c r="AI210" s="201"/>
      <c r="AJ210" s="201"/>
      <c r="AK210" s="201"/>
      <c r="AL210" s="201"/>
      <c r="AM210" s="201"/>
    </row>
    <row r="211" spans="2:39" hidden="1" x14ac:dyDescent="0.3">
      <c r="B211" s="201" t="s">
        <v>47</v>
      </c>
      <c r="C211" s="201" t="s">
        <v>49</v>
      </c>
      <c r="D211" s="201" t="s">
        <v>82</v>
      </c>
      <c r="E211" s="202" t="s">
        <v>319</v>
      </c>
      <c r="F211" s="204" t="s">
        <v>312</v>
      </c>
      <c r="G211" s="201"/>
      <c r="H211" s="201"/>
      <c r="I211" s="201"/>
      <c r="J211" s="201"/>
      <c r="K211" s="201"/>
      <c r="L211" s="201"/>
      <c r="M211" s="201"/>
      <c r="N211" s="201"/>
      <c r="O211" s="201"/>
      <c r="P211" s="201"/>
      <c r="Q211" s="201"/>
      <c r="R211" s="201"/>
      <c r="S211" s="201"/>
      <c r="T211" s="201"/>
      <c r="U211" s="201"/>
      <c r="V211" s="201"/>
      <c r="W211" s="201"/>
      <c r="X211" s="201"/>
      <c r="Y211" s="201"/>
      <c r="Z211" s="201"/>
      <c r="AA211" s="201"/>
      <c r="AB211" s="201"/>
      <c r="AC211" s="201"/>
      <c r="AD211" s="201"/>
      <c r="AE211" s="201"/>
      <c r="AF211" s="201"/>
      <c r="AG211" s="201"/>
      <c r="AH211" s="201"/>
      <c r="AI211" s="201"/>
      <c r="AJ211" s="201"/>
      <c r="AK211" s="201"/>
      <c r="AL211" s="201"/>
      <c r="AM211" s="201"/>
    </row>
    <row r="212" spans="2:39" hidden="1" x14ac:dyDescent="0.3">
      <c r="B212" s="201" t="s">
        <v>47</v>
      </c>
      <c r="C212" s="201" t="s">
        <v>49</v>
      </c>
      <c r="D212" s="201" t="s">
        <v>82</v>
      </c>
      <c r="E212" s="202" t="s">
        <v>318</v>
      </c>
      <c r="F212" s="204" t="s">
        <v>312</v>
      </c>
      <c r="G212" s="201"/>
      <c r="H212" s="201"/>
      <c r="I212" s="201"/>
      <c r="J212" s="201"/>
      <c r="K212" s="201"/>
      <c r="L212" s="201"/>
      <c r="M212" s="201"/>
      <c r="N212" s="201"/>
      <c r="O212" s="201"/>
      <c r="P212" s="201"/>
      <c r="Q212" s="201"/>
      <c r="R212" s="201"/>
      <c r="S212" s="201"/>
      <c r="T212" s="201"/>
      <c r="U212" s="201"/>
      <c r="V212" s="201"/>
      <c r="W212" s="201"/>
      <c r="X212" s="201"/>
      <c r="Y212" s="201"/>
      <c r="Z212" s="201"/>
      <c r="AA212" s="201"/>
      <c r="AB212" s="201"/>
      <c r="AC212" s="201"/>
      <c r="AD212" s="201"/>
      <c r="AE212" s="201"/>
      <c r="AF212" s="201"/>
      <c r="AG212" s="201"/>
      <c r="AH212" s="201"/>
      <c r="AI212" s="201"/>
      <c r="AJ212" s="201"/>
      <c r="AK212" s="201"/>
      <c r="AL212" s="201"/>
      <c r="AM212" s="201"/>
    </row>
    <row r="213" spans="2:39" hidden="1" x14ac:dyDescent="0.3">
      <c r="B213" s="201" t="s">
        <v>47</v>
      </c>
      <c r="C213" s="201" t="s">
        <v>49</v>
      </c>
      <c r="D213" s="201" t="s">
        <v>82</v>
      </c>
      <c r="E213" s="202" t="s">
        <v>317</v>
      </c>
      <c r="F213" s="204" t="s">
        <v>312</v>
      </c>
      <c r="G213" s="201"/>
      <c r="H213" s="201"/>
      <c r="I213" s="201"/>
      <c r="J213" s="201"/>
      <c r="K213" s="201"/>
      <c r="L213" s="201"/>
      <c r="M213" s="201"/>
      <c r="N213" s="201"/>
      <c r="O213" s="201"/>
      <c r="P213" s="201"/>
      <c r="Q213" s="201"/>
      <c r="R213" s="201"/>
      <c r="S213" s="201"/>
      <c r="T213" s="201"/>
      <c r="U213" s="201"/>
      <c r="V213" s="201"/>
      <c r="W213" s="201"/>
      <c r="X213" s="201"/>
      <c r="Y213" s="201"/>
      <c r="Z213" s="201"/>
      <c r="AA213" s="201"/>
      <c r="AB213" s="201"/>
      <c r="AC213" s="201"/>
      <c r="AD213" s="201"/>
      <c r="AE213" s="201"/>
      <c r="AF213" s="201"/>
      <c r="AG213" s="201"/>
      <c r="AH213" s="201"/>
      <c r="AI213" s="201"/>
      <c r="AJ213" s="201"/>
      <c r="AK213" s="201"/>
      <c r="AL213" s="201"/>
      <c r="AM213" s="201"/>
    </row>
    <row r="214" spans="2:39" hidden="1" x14ac:dyDescent="0.3">
      <c r="B214" s="201" t="s">
        <v>47</v>
      </c>
      <c r="C214" s="201" t="s">
        <v>49</v>
      </c>
      <c r="D214" s="201" t="s">
        <v>82</v>
      </c>
      <c r="E214" s="202" t="s">
        <v>316</v>
      </c>
      <c r="F214" s="204" t="s">
        <v>312</v>
      </c>
      <c r="G214" s="201"/>
      <c r="H214" s="201"/>
      <c r="I214" s="201"/>
      <c r="J214" s="201"/>
      <c r="K214" s="201"/>
      <c r="L214" s="201"/>
      <c r="M214" s="201"/>
      <c r="N214" s="201"/>
      <c r="O214" s="201"/>
      <c r="P214" s="201"/>
      <c r="Q214" s="201"/>
      <c r="R214" s="201"/>
      <c r="S214" s="201"/>
      <c r="T214" s="201"/>
      <c r="U214" s="201"/>
      <c r="V214" s="201"/>
      <c r="W214" s="201"/>
      <c r="X214" s="201"/>
      <c r="Y214" s="201"/>
      <c r="Z214" s="201"/>
      <c r="AA214" s="201"/>
      <c r="AB214" s="201"/>
      <c r="AC214" s="201"/>
      <c r="AD214" s="201"/>
      <c r="AE214" s="201"/>
      <c r="AF214" s="201"/>
      <c r="AG214" s="201"/>
      <c r="AH214" s="201"/>
      <c r="AI214" s="201"/>
      <c r="AJ214" s="201"/>
      <c r="AK214" s="201"/>
      <c r="AL214" s="201"/>
      <c r="AM214" s="201"/>
    </row>
    <row r="215" spans="2:39" x14ac:dyDescent="0.3">
      <c r="B215" s="36" t="s">
        <v>47</v>
      </c>
      <c r="C215" s="36" t="s">
        <v>49</v>
      </c>
      <c r="D215" s="37" t="s">
        <v>45</v>
      </c>
      <c r="E215" s="199" t="s">
        <v>313</v>
      </c>
      <c r="F215" s="199" t="s">
        <v>312</v>
      </c>
      <c r="G215" s="36">
        <v>14</v>
      </c>
      <c r="H215" s="36">
        <v>41286</v>
      </c>
      <c r="I215" s="128">
        <v>0.23291840188880153</v>
      </c>
      <c r="J215" s="36">
        <v>7980</v>
      </c>
      <c r="K215" s="36">
        <v>7473</v>
      </c>
      <c r="L215" s="207">
        <v>0.92120845138280893</v>
      </c>
      <c r="M215" s="208">
        <v>3.0159027228254314E-3</v>
      </c>
      <c r="N215" s="207">
        <v>0.91529728204607108</v>
      </c>
      <c r="O215" s="207">
        <v>0.92711962071954679</v>
      </c>
      <c r="P215" s="36">
        <v>9634</v>
      </c>
      <c r="Q215" s="36">
        <v>9019</v>
      </c>
      <c r="R215" s="207">
        <v>0.92225421981957545</v>
      </c>
      <c r="S215" s="208">
        <v>2.7281008291028157E-3</v>
      </c>
      <c r="T215" s="207">
        <v>0.91690714219453395</v>
      </c>
      <c r="U215" s="207">
        <v>0.92760129744461695</v>
      </c>
      <c r="V215" s="36">
        <v>319</v>
      </c>
      <c r="W215" s="36">
        <v>167</v>
      </c>
      <c r="X215" s="207">
        <v>0.49773641983488531</v>
      </c>
      <c r="Y215" s="208">
        <v>2.7994338668868805E-2</v>
      </c>
      <c r="Z215" s="207">
        <v>0.44286751604390245</v>
      </c>
      <c r="AA215" s="207">
        <v>0.55260532362586812</v>
      </c>
      <c r="AB215" s="36">
        <v>9953</v>
      </c>
      <c r="AC215" s="36">
        <v>9186</v>
      </c>
      <c r="AD215" s="207">
        <v>0.91099366289552941</v>
      </c>
      <c r="AE215" s="208">
        <v>2.8542442861576147E-3</v>
      </c>
      <c r="AF215" s="207">
        <v>0.9053993440946605</v>
      </c>
      <c r="AG215" s="207">
        <v>0.91658798169639832</v>
      </c>
      <c r="AH215" s="36">
        <v>115</v>
      </c>
      <c r="AI215" s="36">
        <v>107</v>
      </c>
      <c r="AJ215" s="207"/>
      <c r="AK215" s="208"/>
      <c r="AL215" s="207"/>
      <c r="AM215" s="207"/>
    </row>
    <row r="216" spans="2:39" hidden="1" x14ac:dyDescent="0.3">
      <c r="B216" s="209" t="s">
        <v>47</v>
      </c>
      <c r="C216" s="209" t="s">
        <v>49</v>
      </c>
      <c r="D216" s="209" t="s">
        <v>327</v>
      </c>
      <c r="E216" s="209" t="s">
        <v>326</v>
      </c>
      <c r="F216" s="209" t="s">
        <v>329</v>
      </c>
      <c r="G216" s="209"/>
      <c r="H216" s="209"/>
      <c r="I216" s="209"/>
      <c r="J216" s="209"/>
      <c r="K216" s="209"/>
      <c r="L216" s="209"/>
      <c r="M216" s="209"/>
      <c r="N216" s="209"/>
      <c r="O216" s="209"/>
      <c r="P216" s="209"/>
      <c r="Q216" s="209"/>
      <c r="R216" s="209"/>
      <c r="S216" s="209"/>
      <c r="T216" s="209"/>
      <c r="U216" s="209"/>
      <c r="V216" s="209"/>
      <c r="W216" s="209"/>
      <c r="X216" s="209"/>
      <c r="Y216" s="209"/>
      <c r="Z216" s="209"/>
      <c r="AA216" s="209"/>
      <c r="AB216" s="209"/>
      <c r="AC216" s="209"/>
      <c r="AD216" s="209"/>
      <c r="AE216" s="209"/>
      <c r="AF216" s="209"/>
      <c r="AG216" s="209"/>
      <c r="AH216" s="209"/>
      <c r="AI216" s="209"/>
      <c r="AJ216" s="209"/>
      <c r="AK216" s="209"/>
      <c r="AL216" s="209"/>
      <c r="AM216" s="209"/>
    </row>
    <row r="217" spans="2:39" hidden="1" x14ac:dyDescent="0.3">
      <c r="B217" s="209" t="s">
        <v>47</v>
      </c>
      <c r="C217" s="209" t="s">
        <v>49</v>
      </c>
      <c r="D217" s="209" t="s">
        <v>327</v>
      </c>
      <c r="E217" s="209" t="s">
        <v>326</v>
      </c>
      <c r="F217" s="209" t="s">
        <v>328</v>
      </c>
      <c r="G217" s="209"/>
      <c r="H217" s="209"/>
      <c r="I217" s="209"/>
      <c r="J217" s="209"/>
      <c r="K217" s="209"/>
      <c r="L217" s="209"/>
      <c r="M217" s="209"/>
      <c r="N217" s="209"/>
      <c r="O217" s="209"/>
      <c r="P217" s="209"/>
      <c r="Q217" s="209"/>
      <c r="R217" s="209"/>
      <c r="S217" s="209"/>
      <c r="T217" s="209"/>
      <c r="U217" s="209"/>
      <c r="V217" s="209"/>
      <c r="W217" s="209"/>
      <c r="X217" s="209"/>
      <c r="Y217" s="209"/>
      <c r="Z217" s="209"/>
      <c r="AA217" s="209"/>
      <c r="AB217" s="209"/>
      <c r="AC217" s="209"/>
      <c r="AD217" s="209"/>
      <c r="AE217" s="209"/>
      <c r="AF217" s="209"/>
      <c r="AG217" s="209"/>
      <c r="AH217" s="209"/>
      <c r="AI217" s="209"/>
      <c r="AJ217" s="209"/>
      <c r="AK217" s="209"/>
      <c r="AL217" s="209"/>
      <c r="AM217" s="209"/>
    </row>
    <row r="218" spans="2:39" hidden="1" x14ac:dyDescent="0.3">
      <c r="B218" s="209" t="s">
        <v>47</v>
      </c>
      <c r="C218" s="209" t="s">
        <v>49</v>
      </c>
      <c r="D218" s="209" t="s">
        <v>327</v>
      </c>
      <c r="E218" s="209" t="s">
        <v>324</v>
      </c>
      <c r="F218" s="209" t="s">
        <v>329</v>
      </c>
      <c r="G218" s="209"/>
      <c r="H218" s="209"/>
      <c r="I218" s="209"/>
      <c r="J218" s="209"/>
      <c r="K218" s="209"/>
      <c r="L218" s="209"/>
      <c r="M218" s="209"/>
      <c r="N218" s="209"/>
      <c r="O218" s="209"/>
      <c r="P218" s="209"/>
      <c r="Q218" s="209"/>
      <c r="R218" s="209"/>
      <c r="S218" s="209"/>
      <c r="T218" s="209"/>
      <c r="U218" s="209"/>
      <c r="V218" s="209"/>
      <c r="W218" s="209"/>
      <c r="X218" s="209"/>
      <c r="Y218" s="209"/>
      <c r="Z218" s="209"/>
      <c r="AA218" s="209"/>
      <c r="AB218" s="209"/>
      <c r="AC218" s="209"/>
      <c r="AD218" s="209"/>
      <c r="AE218" s="209"/>
      <c r="AF218" s="209"/>
      <c r="AG218" s="209"/>
      <c r="AH218" s="209"/>
      <c r="AI218" s="209"/>
      <c r="AJ218" s="209"/>
      <c r="AK218" s="209"/>
      <c r="AL218" s="209"/>
      <c r="AM218" s="209"/>
    </row>
    <row r="219" spans="2:39" hidden="1" x14ac:dyDescent="0.3">
      <c r="B219" s="209" t="s">
        <v>47</v>
      </c>
      <c r="C219" s="209" t="s">
        <v>49</v>
      </c>
      <c r="D219" s="209" t="s">
        <v>327</v>
      </c>
      <c r="E219" s="209" t="s">
        <v>324</v>
      </c>
      <c r="F219" s="209" t="s">
        <v>328</v>
      </c>
      <c r="G219" s="209"/>
      <c r="H219" s="209"/>
      <c r="I219" s="209"/>
      <c r="J219" s="209"/>
      <c r="K219" s="209"/>
      <c r="L219" s="209"/>
      <c r="M219" s="209"/>
      <c r="N219" s="209"/>
      <c r="O219" s="209"/>
      <c r="P219" s="209"/>
      <c r="Q219" s="209"/>
      <c r="R219" s="209"/>
      <c r="S219" s="209"/>
      <c r="T219" s="209"/>
      <c r="U219" s="209"/>
      <c r="V219" s="209"/>
      <c r="W219" s="209"/>
      <c r="X219" s="209"/>
      <c r="Y219" s="209"/>
      <c r="Z219" s="209"/>
      <c r="AA219" s="209"/>
      <c r="AB219" s="209"/>
      <c r="AC219" s="209"/>
      <c r="AD219" s="209"/>
      <c r="AE219" s="209"/>
      <c r="AF219" s="209"/>
      <c r="AG219" s="209"/>
      <c r="AH219" s="209"/>
      <c r="AI219" s="209"/>
      <c r="AJ219" s="209"/>
      <c r="AK219" s="209"/>
      <c r="AL219" s="209"/>
      <c r="AM219" s="209"/>
    </row>
    <row r="220" spans="2:39" hidden="1" x14ac:dyDescent="0.3">
      <c r="B220" s="209" t="s">
        <v>47</v>
      </c>
      <c r="C220" s="209" t="s">
        <v>49</v>
      </c>
      <c r="D220" s="209" t="s">
        <v>327</v>
      </c>
      <c r="E220" s="209" t="s">
        <v>323</v>
      </c>
      <c r="F220" s="209" t="s">
        <v>329</v>
      </c>
      <c r="G220" s="209"/>
      <c r="H220" s="209"/>
      <c r="I220" s="209"/>
      <c r="J220" s="209"/>
      <c r="K220" s="209"/>
      <c r="L220" s="209"/>
      <c r="M220" s="209"/>
      <c r="N220" s="209"/>
      <c r="O220" s="209"/>
      <c r="P220" s="209"/>
      <c r="Q220" s="209"/>
      <c r="R220" s="209"/>
      <c r="S220" s="209"/>
      <c r="T220" s="209"/>
      <c r="U220" s="209"/>
      <c r="V220" s="209"/>
      <c r="W220" s="209"/>
      <c r="X220" s="209"/>
      <c r="Y220" s="209"/>
      <c r="Z220" s="209"/>
      <c r="AA220" s="209"/>
      <c r="AB220" s="209"/>
      <c r="AC220" s="209"/>
      <c r="AD220" s="209"/>
      <c r="AE220" s="209"/>
      <c r="AF220" s="209"/>
      <c r="AG220" s="209"/>
      <c r="AH220" s="209"/>
      <c r="AI220" s="209"/>
      <c r="AJ220" s="209"/>
      <c r="AK220" s="209"/>
      <c r="AL220" s="209"/>
      <c r="AM220" s="209"/>
    </row>
    <row r="221" spans="2:39" hidden="1" x14ac:dyDescent="0.3">
      <c r="B221" s="209" t="s">
        <v>47</v>
      </c>
      <c r="C221" s="209" t="s">
        <v>49</v>
      </c>
      <c r="D221" s="209" t="s">
        <v>327</v>
      </c>
      <c r="E221" s="209" t="s">
        <v>323</v>
      </c>
      <c r="F221" s="209" t="s">
        <v>328</v>
      </c>
      <c r="G221" s="209"/>
      <c r="H221" s="209"/>
      <c r="I221" s="209"/>
      <c r="J221" s="209"/>
      <c r="K221" s="209"/>
      <c r="L221" s="209"/>
      <c r="M221" s="209"/>
      <c r="N221" s="209"/>
      <c r="O221" s="209"/>
      <c r="P221" s="209"/>
      <c r="Q221" s="209"/>
      <c r="R221" s="209"/>
      <c r="S221" s="209"/>
      <c r="T221" s="209"/>
      <c r="U221" s="209"/>
      <c r="V221" s="209"/>
      <c r="W221" s="209"/>
      <c r="X221" s="209"/>
      <c r="Y221" s="209"/>
      <c r="Z221" s="209"/>
      <c r="AA221" s="209"/>
      <c r="AB221" s="209"/>
      <c r="AC221" s="209"/>
      <c r="AD221" s="209"/>
      <c r="AE221" s="209"/>
      <c r="AF221" s="209"/>
      <c r="AG221" s="209"/>
      <c r="AH221" s="209"/>
      <c r="AI221" s="209"/>
      <c r="AJ221" s="209"/>
      <c r="AK221" s="209"/>
      <c r="AL221" s="209"/>
      <c r="AM221" s="209"/>
    </row>
    <row r="222" spans="2:39" hidden="1" x14ac:dyDescent="0.3">
      <c r="B222" s="209" t="s">
        <v>47</v>
      </c>
      <c r="C222" s="209" t="s">
        <v>49</v>
      </c>
      <c r="D222" s="209" t="s">
        <v>327</v>
      </c>
      <c r="E222" s="209" t="s">
        <v>322</v>
      </c>
      <c r="F222" s="209" t="s">
        <v>329</v>
      </c>
      <c r="G222" s="209"/>
      <c r="H222" s="209"/>
      <c r="I222" s="209"/>
      <c r="J222" s="209"/>
      <c r="K222" s="209"/>
      <c r="L222" s="209"/>
      <c r="M222" s="209"/>
      <c r="N222" s="209"/>
      <c r="O222" s="209"/>
      <c r="P222" s="209"/>
      <c r="Q222" s="209"/>
      <c r="R222" s="209"/>
      <c r="S222" s="209"/>
      <c r="T222" s="209"/>
      <c r="U222" s="209"/>
      <c r="V222" s="209"/>
      <c r="W222" s="209"/>
      <c r="X222" s="209"/>
      <c r="Y222" s="209"/>
      <c r="Z222" s="209"/>
      <c r="AA222" s="209"/>
      <c r="AB222" s="209"/>
      <c r="AC222" s="209"/>
      <c r="AD222" s="209"/>
      <c r="AE222" s="209"/>
      <c r="AF222" s="209"/>
      <c r="AG222" s="209"/>
      <c r="AH222" s="209"/>
      <c r="AI222" s="209"/>
      <c r="AJ222" s="209"/>
      <c r="AK222" s="209"/>
      <c r="AL222" s="209"/>
      <c r="AM222" s="209"/>
    </row>
    <row r="223" spans="2:39" hidden="1" x14ac:dyDescent="0.3">
      <c r="B223" s="209" t="s">
        <v>47</v>
      </c>
      <c r="C223" s="209" t="s">
        <v>49</v>
      </c>
      <c r="D223" s="209" t="s">
        <v>327</v>
      </c>
      <c r="E223" s="209" t="s">
        <v>322</v>
      </c>
      <c r="F223" s="209" t="s">
        <v>328</v>
      </c>
      <c r="G223" s="209"/>
      <c r="H223" s="209"/>
      <c r="I223" s="209"/>
      <c r="J223" s="209"/>
      <c r="K223" s="209"/>
      <c r="L223" s="209"/>
      <c r="M223" s="209"/>
      <c r="N223" s="209"/>
      <c r="O223" s="209"/>
      <c r="P223" s="209"/>
      <c r="Q223" s="209"/>
      <c r="R223" s="209"/>
      <c r="S223" s="209"/>
      <c r="T223" s="209"/>
      <c r="U223" s="209"/>
      <c r="V223" s="209"/>
      <c r="W223" s="209"/>
      <c r="X223" s="209"/>
      <c r="Y223" s="209"/>
      <c r="Z223" s="209"/>
      <c r="AA223" s="209"/>
      <c r="AB223" s="209"/>
      <c r="AC223" s="209"/>
      <c r="AD223" s="209"/>
      <c r="AE223" s="209"/>
      <c r="AF223" s="209"/>
      <c r="AG223" s="209"/>
      <c r="AH223" s="209"/>
      <c r="AI223" s="209"/>
      <c r="AJ223" s="209"/>
      <c r="AK223" s="209"/>
      <c r="AL223" s="209"/>
      <c r="AM223" s="209"/>
    </row>
    <row r="224" spans="2:39" hidden="1" x14ac:dyDescent="0.3">
      <c r="B224" s="209" t="s">
        <v>47</v>
      </c>
      <c r="C224" s="209" t="s">
        <v>49</v>
      </c>
      <c r="D224" s="209" t="s">
        <v>327</v>
      </c>
      <c r="E224" s="209" t="s">
        <v>321</v>
      </c>
      <c r="F224" s="209" t="s">
        <v>329</v>
      </c>
      <c r="G224" s="209"/>
      <c r="H224" s="209"/>
      <c r="I224" s="209"/>
      <c r="J224" s="209"/>
      <c r="K224" s="209"/>
      <c r="L224" s="209"/>
      <c r="M224" s="209"/>
      <c r="N224" s="209"/>
      <c r="O224" s="209"/>
      <c r="P224" s="209"/>
      <c r="Q224" s="209"/>
      <c r="R224" s="209"/>
      <c r="S224" s="209"/>
      <c r="T224" s="209"/>
      <c r="U224" s="209"/>
      <c r="V224" s="209"/>
      <c r="W224" s="209"/>
      <c r="X224" s="209"/>
      <c r="Y224" s="209"/>
      <c r="Z224" s="209"/>
      <c r="AA224" s="209"/>
      <c r="AB224" s="209"/>
      <c r="AC224" s="209"/>
      <c r="AD224" s="209"/>
      <c r="AE224" s="209"/>
      <c r="AF224" s="209"/>
      <c r="AG224" s="209"/>
      <c r="AH224" s="209"/>
      <c r="AI224" s="209"/>
      <c r="AJ224" s="209"/>
      <c r="AK224" s="209"/>
      <c r="AL224" s="209"/>
      <c r="AM224" s="209"/>
    </row>
    <row r="225" spans="2:39" hidden="1" x14ac:dyDescent="0.3">
      <c r="B225" s="209" t="s">
        <v>47</v>
      </c>
      <c r="C225" s="209" t="s">
        <v>49</v>
      </c>
      <c r="D225" s="209" t="s">
        <v>327</v>
      </c>
      <c r="E225" s="209" t="s">
        <v>321</v>
      </c>
      <c r="F225" s="209" t="s">
        <v>328</v>
      </c>
      <c r="G225" s="209"/>
      <c r="H225" s="209"/>
      <c r="I225" s="209"/>
      <c r="J225" s="209"/>
      <c r="K225" s="209"/>
      <c r="L225" s="209"/>
      <c r="M225" s="209"/>
      <c r="N225" s="209"/>
      <c r="O225" s="209"/>
      <c r="P225" s="209"/>
      <c r="Q225" s="209"/>
      <c r="R225" s="209"/>
      <c r="S225" s="209"/>
      <c r="T225" s="209"/>
      <c r="U225" s="209"/>
      <c r="V225" s="209"/>
      <c r="W225" s="209"/>
      <c r="X225" s="209"/>
      <c r="Y225" s="209"/>
      <c r="Z225" s="209"/>
      <c r="AA225" s="209"/>
      <c r="AB225" s="209"/>
      <c r="AC225" s="209"/>
      <c r="AD225" s="209"/>
      <c r="AE225" s="209"/>
      <c r="AF225" s="209"/>
      <c r="AG225" s="209"/>
      <c r="AH225" s="209"/>
      <c r="AI225" s="209"/>
      <c r="AJ225" s="209"/>
      <c r="AK225" s="209"/>
      <c r="AL225" s="209"/>
      <c r="AM225" s="209"/>
    </row>
    <row r="226" spans="2:39" hidden="1" x14ac:dyDescent="0.3">
      <c r="B226" s="201" t="s">
        <v>47</v>
      </c>
      <c r="C226" s="201" t="s">
        <v>49</v>
      </c>
      <c r="D226" s="201" t="s">
        <v>327</v>
      </c>
      <c r="E226" s="204" t="s">
        <v>313</v>
      </c>
      <c r="F226" s="202" t="s">
        <v>315</v>
      </c>
      <c r="G226" s="201"/>
      <c r="H226" s="201"/>
      <c r="I226" s="201"/>
      <c r="J226" s="201"/>
      <c r="K226" s="201"/>
      <c r="L226" s="201"/>
      <c r="M226" s="201"/>
      <c r="N226" s="201"/>
      <c r="O226" s="201"/>
      <c r="P226" s="201"/>
      <c r="Q226" s="201"/>
      <c r="R226" s="201"/>
      <c r="S226" s="201"/>
      <c r="T226" s="201"/>
      <c r="U226" s="201"/>
      <c r="V226" s="201"/>
      <c r="W226" s="201"/>
      <c r="X226" s="201"/>
      <c r="Y226" s="201"/>
      <c r="Z226" s="201"/>
      <c r="AA226" s="201"/>
      <c r="AB226" s="201"/>
      <c r="AC226" s="201"/>
      <c r="AD226" s="201"/>
      <c r="AE226" s="201"/>
      <c r="AF226" s="201"/>
      <c r="AG226" s="201"/>
      <c r="AH226" s="201"/>
      <c r="AI226" s="201"/>
      <c r="AJ226" s="201"/>
      <c r="AK226" s="201"/>
      <c r="AL226" s="201"/>
      <c r="AM226" s="201"/>
    </row>
    <row r="227" spans="2:39" hidden="1" x14ac:dyDescent="0.3">
      <c r="B227" s="201" t="s">
        <v>47</v>
      </c>
      <c r="C227" s="201" t="s">
        <v>49</v>
      </c>
      <c r="D227" s="201" t="s">
        <v>327</v>
      </c>
      <c r="E227" s="204" t="s">
        <v>313</v>
      </c>
      <c r="F227" s="202" t="s">
        <v>314</v>
      </c>
      <c r="G227" s="201"/>
      <c r="H227" s="201"/>
      <c r="I227" s="201"/>
      <c r="J227" s="201"/>
      <c r="K227" s="201"/>
      <c r="L227" s="201"/>
      <c r="M227" s="201"/>
      <c r="N227" s="201"/>
      <c r="O227" s="201"/>
      <c r="P227" s="201"/>
      <c r="Q227" s="201"/>
      <c r="R227" s="201"/>
      <c r="S227" s="201"/>
      <c r="T227" s="201"/>
      <c r="U227" s="201"/>
      <c r="V227" s="201"/>
      <c r="W227" s="201"/>
      <c r="X227" s="201"/>
      <c r="Y227" s="201"/>
      <c r="Z227" s="201"/>
      <c r="AA227" s="201"/>
      <c r="AB227" s="201"/>
      <c r="AC227" s="201"/>
      <c r="AD227" s="201"/>
      <c r="AE227" s="201"/>
      <c r="AF227" s="201"/>
      <c r="AG227" s="201"/>
      <c r="AH227" s="201"/>
      <c r="AI227" s="201"/>
      <c r="AJ227" s="201"/>
      <c r="AK227" s="201"/>
      <c r="AL227" s="201"/>
      <c r="AM227" s="201"/>
    </row>
    <row r="228" spans="2:39" hidden="1" x14ac:dyDescent="0.3">
      <c r="B228" s="201" t="s">
        <v>47</v>
      </c>
      <c r="C228" s="201" t="s">
        <v>49</v>
      </c>
      <c r="D228" s="201" t="s">
        <v>327</v>
      </c>
      <c r="E228" s="202" t="s">
        <v>320</v>
      </c>
      <c r="F228" s="204" t="s">
        <v>312</v>
      </c>
      <c r="G228" s="201"/>
      <c r="H228" s="201"/>
      <c r="I228" s="201"/>
      <c r="J228" s="201"/>
      <c r="K228" s="201"/>
      <c r="L228" s="201"/>
      <c r="M228" s="201"/>
      <c r="N228" s="201"/>
      <c r="O228" s="201"/>
      <c r="P228" s="201"/>
      <c r="Q228" s="201"/>
      <c r="R228" s="201"/>
      <c r="S228" s="201"/>
      <c r="T228" s="201"/>
      <c r="U228" s="201"/>
      <c r="V228" s="201"/>
      <c r="W228" s="201"/>
      <c r="X228" s="201"/>
      <c r="Y228" s="201"/>
      <c r="Z228" s="201"/>
      <c r="AA228" s="201"/>
      <c r="AB228" s="201"/>
      <c r="AC228" s="201"/>
      <c r="AD228" s="201"/>
      <c r="AE228" s="201"/>
      <c r="AF228" s="201"/>
      <c r="AG228" s="201"/>
      <c r="AH228" s="201"/>
      <c r="AI228" s="201"/>
      <c r="AJ228" s="201"/>
      <c r="AK228" s="201"/>
      <c r="AL228" s="201"/>
      <c r="AM228" s="201"/>
    </row>
    <row r="229" spans="2:39" hidden="1" x14ac:dyDescent="0.3">
      <c r="B229" s="201" t="s">
        <v>47</v>
      </c>
      <c r="C229" s="201" t="s">
        <v>49</v>
      </c>
      <c r="D229" s="201" t="s">
        <v>327</v>
      </c>
      <c r="E229" s="202" t="s">
        <v>319</v>
      </c>
      <c r="F229" s="204" t="s">
        <v>312</v>
      </c>
      <c r="G229" s="201"/>
      <c r="H229" s="201"/>
      <c r="I229" s="201"/>
      <c r="J229" s="201"/>
      <c r="K229" s="201"/>
      <c r="L229" s="201"/>
      <c r="M229" s="201"/>
      <c r="N229" s="201"/>
      <c r="O229" s="201"/>
      <c r="P229" s="201"/>
      <c r="Q229" s="201"/>
      <c r="R229" s="201"/>
      <c r="S229" s="201"/>
      <c r="T229" s="201"/>
      <c r="U229" s="201"/>
      <c r="V229" s="201"/>
      <c r="W229" s="201"/>
      <c r="X229" s="201"/>
      <c r="Y229" s="201"/>
      <c r="Z229" s="201"/>
      <c r="AA229" s="201"/>
      <c r="AB229" s="201"/>
      <c r="AC229" s="201"/>
      <c r="AD229" s="201"/>
      <c r="AE229" s="201"/>
      <c r="AF229" s="201"/>
      <c r="AG229" s="201"/>
      <c r="AH229" s="201"/>
      <c r="AI229" s="201"/>
      <c r="AJ229" s="201"/>
      <c r="AK229" s="201"/>
      <c r="AL229" s="201"/>
      <c r="AM229" s="201"/>
    </row>
    <row r="230" spans="2:39" hidden="1" x14ac:dyDescent="0.3">
      <c r="B230" s="201" t="s">
        <v>47</v>
      </c>
      <c r="C230" s="201" t="s">
        <v>49</v>
      </c>
      <c r="D230" s="201" t="s">
        <v>327</v>
      </c>
      <c r="E230" s="202" t="s">
        <v>318</v>
      </c>
      <c r="F230" s="204" t="s">
        <v>312</v>
      </c>
      <c r="G230" s="201"/>
      <c r="H230" s="201"/>
      <c r="I230" s="201"/>
      <c r="J230" s="201"/>
      <c r="K230" s="201"/>
      <c r="L230" s="201"/>
      <c r="M230" s="201"/>
      <c r="N230" s="201"/>
      <c r="O230" s="201"/>
      <c r="P230" s="201"/>
      <c r="Q230" s="201"/>
      <c r="R230" s="201"/>
      <c r="S230" s="201"/>
      <c r="T230" s="201"/>
      <c r="U230" s="201"/>
      <c r="V230" s="201"/>
      <c r="W230" s="201"/>
      <c r="X230" s="201"/>
      <c r="Y230" s="201"/>
      <c r="Z230" s="201"/>
      <c r="AA230" s="201"/>
      <c r="AB230" s="201"/>
      <c r="AC230" s="201"/>
      <c r="AD230" s="201"/>
      <c r="AE230" s="201"/>
      <c r="AF230" s="201"/>
      <c r="AG230" s="201"/>
      <c r="AH230" s="201"/>
      <c r="AI230" s="201"/>
      <c r="AJ230" s="201"/>
      <c r="AK230" s="201"/>
      <c r="AL230" s="201"/>
      <c r="AM230" s="201"/>
    </row>
    <row r="231" spans="2:39" hidden="1" x14ac:dyDescent="0.3">
      <c r="B231" s="201" t="s">
        <v>47</v>
      </c>
      <c r="C231" s="201" t="s">
        <v>49</v>
      </c>
      <c r="D231" s="201" t="s">
        <v>327</v>
      </c>
      <c r="E231" s="202" t="s">
        <v>317</v>
      </c>
      <c r="F231" s="204" t="s">
        <v>312</v>
      </c>
      <c r="G231" s="201"/>
      <c r="H231" s="201"/>
      <c r="I231" s="201"/>
      <c r="J231" s="201"/>
      <c r="K231" s="201"/>
      <c r="L231" s="201"/>
      <c r="M231" s="201"/>
      <c r="N231" s="201"/>
      <c r="O231" s="201"/>
      <c r="P231" s="201"/>
      <c r="Q231" s="201"/>
      <c r="R231" s="201"/>
      <c r="S231" s="201"/>
      <c r="T231" s="201"/>
      <c r="U231" s="201"/>
      <c r="V231" s="201"/>
      <c r="W231" s="201"/>
      <c r="X231" s="201"/>
      <c r="Y231" s="201"/>
      <c r="Z231" s="201"/>
      <c r="AA231" s="201"/>
      <c r="AB231" s="201"/>
      <c r="AC231" s="201"/>
      <c r="AD231" s="201"/>
      <c r="AE231" s="201"/>
      <c r="AF231" s="201"/>
      <c r="AG231" s="201"/>
      <c r="AH231" s="201"/>
      <c r="AI231" s="201"/>
      <c r="AJ231" s="201"/>
      <c r="AK231" s="201"/>
      <c r="AL231" s="201"/>
      <c r="AM231" s="201"/>
    </row>
    <row r="232" spans="2:39" hidden="1" x14ac:dyDescent="0.3">
      <c r="B232" s="201" t="s">
        <v>47</v>
      </c>
      <c r="C232" s="201" t="s">
        <v>49</v>
      </c>
      <c r="D232" s="201" t="s">
        <v>327</v>
      </c>
      <c r="E232" s="202" t="s">
        <v>316</v>
      </c>
      <c r="F232" s="204" t="s">
        <v>312</v>
      </c>
      <c r="G232" s="201"/>
      <c r="H232" s="201"/>
      <c r="I232" s="201"/>
      <c r="J232" s="201"/>
      <c r="K232" s="201"/>
      <c r="L232" s="201"/>
      <c r="M232" s="201"/>
      <c r="N232" s="201"/>
      <c r="O232" s="201"/>
      <c r="P232" s="201"/>
      <c r="Q232" s="201"/>
      <c r="R232" s="201"/>
      <c r="S232" s="201"/>
      <c r="T232" s="201"/>
      <c r="U232" s="201"/>
      <c r="V232" s="201"/>
      <c r="W232" s="201"/>
      <c r="X232" s="201"/>
      <c r="Y232" s="201"/>
      <c r="Z232" s="201"/>
      <c r="AA232" s="201"/>
      <c r="AB232" s="201"/>
      <c r="AC232" s="201"/>
      <c r="AD232" s="201"/>
      <c r="AE232" s="201"/>
      <c r="AF232" s="201"/>
      <c r="AG232" s="201"/>
      <c r="AH232" s="201"/>
      <c r="AI232" s="201"/>
      <c r="AJ232" s="201"/>
      <c r="AK232" s="201"/>
      <c r="AL232" s="201"/>
      <c r="AM232" s="201"/>
    </row>
    <row r="233" spans="2:39" x14ac:dyDescent="0.3">
      <c r="B233" s="36" t="s">
        <v>47</v>
      </c>
      <c r="C233" s="36" t="s">
        <v>49</v>
      </c>
      <c r="D233" s="37" t="s">
        <v>52</v>
      </c>
      <c r="E233" s="199" t="s">
        <v>313</v>
      </c>
      <c r="F233" s="199" t="s">
        <v>312</v>
      </c>
      <c r="G233" s="36">
        <v>14</v>
      </c>
      <c r="H233" s="36">
        <v>7950</v>
      </c>
      <c r="I233" s="128">
        <v>0.19392585627063949</v>
      </c>
      <c r="J233" s="36">
        <v>1933</v>
      </c>
      <c r="K233" s="36">
        <v>1348</v>
      </c>
      <c r="L233" s="207">
        <v>0.69362929007588159</v>
      </c>
      <c r="M233" s="208">
        <v>1.0485071742667905E-2</v>
      </c>
      <c r="N233" s="207">
        <v>0.67307854946025247</v>
      </c>
      <c r="O233" s="207">
        <v>0.7141800306915107</v>
      </c>
      <c r="P233" s="36">
        <v>2283</v>
      </c>
      <c r="Q233" s="36">
        <v>1616</v>
      </c>
      <c r="R233" s="207">
        <v>0.70132127685153189</v>
      </c>
      <c r="S233" s="208">
        <v>9.5787247709592047E-3</v>
      </c>
      <c r="T233" s="207">
        <v>0.6825469763004518</v>
      </c>
      <c r="U233" s="207">
        <v>0.72009557740261199</v>
      </c>
      <c r="V233" s="36"/>
      <c r="W233" s="36"/>
      <c r="X233" s="207"/>
      <c r="Y233" s="208"/>
      <c r="Z233" s="207"/>
      <c r="AA233" s="207"/>
      <c r="AB233" s="36"/>
      <c r="AC233" s="36"/>
      <c r="AD233" s="207"/>
      <c r="AE233" s="208"/>
      <c r="AF233" s="207"/>
      <c r="AG233" s="207"/>
      <c r="AH233" s="36"/>
      <c r="AI233" s="36"/>
      <c r="AJ233" s="207"/>
      <c r="AK233" s="208"/>
      <c r="AL233" s="207"/>
      <c r="AM233" s="207"/>
    </row>
    <row r="234" spans="2:39" hidden="1" x14ac:dyDescent="0.3">
      <c r="B234" s="36" t="s">
        <v>47</v>
      </c>
      <c r="C234" s="36" t="s">
        <v>49</v>
      </c>
      <c r="D234" s="199" t="s">
        <v>54</v>
      </c>
      <c r="E234" s="199" t="s">
        <v>313</v>
      </c>
      <c r="F234" s="37" t="s">
        <v>315</v>
      </c>
      <c r="G234" s="36"/>
      <c r="H234" s="36"/>
      <c r="I234" s="36"/>
      <c r="J234" s="36"/>
      <c r="K234" s="36"/>
      <c r="L234" s="36"/>
      <c r="M234" s="36"/>
      <c r="N234" s="36"/>
      <c r="O234" s="36"/>
      <c r="P234" s="36"/>
      <c r="Q234" s="36"/>
      <c r="R234" s="36"/>
      <c r="S234" s="36"/>
      <c r="T234" s="36"/>
      <c r="U234" s="36"/>
      <c r="V234" s="36"/>
      <c r="W234" s="36"/>
      <c r="X234" s="36"/>
      <c r="Y234" s="36"/>
      <c r="Z234" s="36"/>
      <c r="AA234" s="36"/>
      <c r="AB234" s="36"/>
      <c r="AC234" s="36"/>
      <c r="AD234" s="36"/>
      <c r="AE234" s="36"/>
      <c r="AF234" s="36"/>
      <c r="AG234" s="36"/>
      <c r="AH234" s="36"/>
      <c r="AI234" s="36"/>
      <c r="AJ234" s="36"/>
      <c r="AK234" s="36"/>
      <c r="AL234" s="36"/>
      <c r="AM234" s="36"/>
    </row>
    <row r="235" spans="2:39" hidden="1" x14ac:dyDescent="0.3">
      <c r="B235" s="36" t="s">
        <v>47</v>
      </c>
      <c r="C235" s="36" t="s">
        <v>49</v>
      </c>
      <c r="D235" s="199" t="s">
        <v>54</v>
      </c>
      <c r="E235" s="199" t="s">
        <v>313</v>
      </c>
      <c r="F235" s="37" t="s">
        <v>314</v>
      </c>
      <c r="G235" s="36"/>
      <c r="H235" s="36"/>
      <c r="I235" s="36"/>
      <c r="J235" s="36"/>
      <c r="K235" s="36"/>
      <c r="L235" s="36"/>
      <c r="M235" s="36"/>
      <c r="N235" s="36"/>
      <c r="O235" s="36"/>
      <c r="P235" s="36"/>
      <c r="Q235" s="36"/>
      <c r="R235" s="36"/>
      <c r="S235" s="36"/>
      <c r="T235" s="36"/>
      <c r="U235" s="36"/>
      <c r="V235" s="36"/>
      <c r="W235" s="36"/>
      <c r="X235" s="36"/>
      <c r="Y235" s="36"/>
      <c r="Z235" s="36"/>
      <c r="AA235" s="36"/>
      <c r="AB235" s="36"/>
      <c r="AC235" s="36"/>
      <c r="AD235" s="36"/>
      <c r="AE235" s="36"/>
      <c r="AF235" s="36"/>
      <c r="AG235" s="36"/>
      <c r="AH235" s="36"/>
      <c r="AI235" s="36"/>
      <c r="AJ235" s="36"/>
      <c r="AK235" s="36"/>
      <c r="AL235" s="36"/>
      <c r="AM235" s="36"/>
    </row>
    <row r="236" spans="2:39" hidden="1" x14ac:dyDescent="0.3">
      <c r="B236" s="36" t="s">
        <v>47</v>
      </c>
      <c r="C236" s="36" t="s">
        <v>49</v>
      </c>
      <c r="D236" s="199" t="s">
        <v>54</v>
      </c>
      <c r="E236" s="37" t="s">
        <v>320</v>
      </c>
      <c r="F236" s="199" t="s">
        <v>312</v>
      </c>
      <c r="G236" s="36"/>
      <c r="H236" s="36"/>
      <c r="I236" s="36"/>
      <c r="J236" s="36"/>
      <c r="K236" s="36"/>
      <c r="L236" s="36"/>
      <c r="M236" s="36"/>
      <c r="N236" s="36"/>
      <c r="O236" s="36"/>
      <c r="P236" s="36"/>
      <c r="Q236" s="36"/>
      <c r="R236" s="36"/>
      <c r="S236" s="36"/>
      <c r="T236" s="36"/>
      <c r="U236" s="36"/>
      <c r="V236" s="36"/>
      <c r="W236" s="36"/>
      <c r="X236" s="36"/>
      <c r="Y236" s="36"/>
      <c r="Z236" s="36"/>
      <c r="AA236" s="36"/>
      <c r="AB236" s="36"/>
      <c r="AC236" s="36"/>
      <c r="AD236" s="36"/>
      <c r="AE236" s="36"/>
      <c r="AF236" s="36"/>
      <c r="AG236" s="36"/>
      <c r="AH236" s="36"/>
      <c r="AI236" s="36"/>
      <c r="AJ236" s="36"/>
      <c r="AK236" s="36"/>
      <c r="AL236" s="36"/>
      <c r="AM236" s="36"/>
    </row>
    <row r="237" spans="2:39" hidden="1" x14ac:dyDescent="0.3">
      <c r="B237" s="36" t="s">
        <v>47</v>
      </c>
      <c r="C237" s="36" t="s">
        <v>49</v>
      </c>
      <c r="D237" s="199" t="s">
        <v>54</v>
      </c>
      <c r="E237" s="37" t="s">
        <v>319</v>
      </c>
      <c r="F237" s="199" t="s">
        <v>312</v>
      </c>
      <c r="G237" s="36"/>
      <c r="H237" s="36"/>
      <c r="I237" s="36"/>
      <c r="J237" s="36"/>
      <c r="K237" s="36"/>
      <c r="L237" s="36"/>
      <c r="M237" s="36"/>
      <c r="N237" s="36"/>
      <c r="O237" s="36"/>
      <c r="P237" s="36"/>
      <c r="Q237" s="36"/>
      <c r="R237" s="36"/>
      <c r="S237" s="36"/>
      <c r="T237" s="36"/>
      <c r="U237" s="36"/>
      <c r="V237" s="36"/>
      <c r="W237" s="36"/>
      <c r="X237" s="36"/>
      <c r="Y237" s="36"/>
      <c r="Z237" s="36"/>
      <c r="AA237" s="36"/>
      <c r="AB237" s="36"/>
      <c r="AC237" s="36"/>
      <c r="AD237" s="36"/>
      <c r="AE237" s="36"/>
      <c r="AF237" s="36"/>
      <c r="AG237" s="36"/>
      <c r="AH237" s="36"/>
      <c r="AI237" s="36"/>
      <c r="AJ237" s="36"/>
      <c r="AK237" s="36"/>
      <c r="AL237" s="36"/>
      <c r="AM237" s="36"/>
    </row>
    <row r="238" spans="2:39" hidden="1" x14ac:dyDescent="0.3">
      <c r="B238" s="36" t="s">
        <v>47</v>
      </c>
      <c r="C238" s="36" t="s">
        <v>49</v>
      </c>
      <c r="D238" s="199" t="s">
        <v>54</v>
      </c>
      <c r="E238" s="37" t="s">
        <v>318</v>
      </c>
      <c r="F238" s="199" t="s">
        <v>312</v>
      </c>
      <c r="G238" s="36"/>
      <c r="H238" s="36"/>
      <c r="I238" s="36"/>
      <c r="J238" s="36"/>
      <c r="K238" s="36"/>
      <c r="L238" s="36"/>
      <c r="M238" s="36"/>
      <c r="N238" s="36"/>
      <c r="O238" s="36"/>
      <c r="P238" s="36"/>
      <c r="Q238" s="36"/>
      <c r="R238" s="36"/>
      <c r="S238" s="36"/>
      <c r="T238" s="36"/>
      <c r="U238" s="36"/>
      <c r="V238" s="36"/>
      <c r="W238" s="36"/>
      <c r="X238" s="36"/>
      <c r="Y238" s="36"/>
      <c r="Z238" s="36"/>
      <c r="AA238" s="36"/>
      <c r="AB238" s="36"/>
      <c r="AC238" s="36"/>
      <c r="AD238" s="36"/>
      <c r="AE238" s="36"/>
      <c r="AF238" s="36"/>
      <c r="AG238" s="36"/>
      <c r="AH238" s="36"/>
      <c r="AI238" s="36"/>
      <c r="AJ238" s="36"/>
      <c r="AK238" s="36"/>
      <c r="AL238" s="36"/>
      <c r="AM238" s="36"/>
    </row>
    <row r="239" spans="2:39" hidden="1" x14ac:dyDescent="0.3">
      <c r="B239" s="36" t="s">
        <v>47</v>
      </c>
      <c r="C239" s="36" t="s">
        <v>49</v>
      </c>
      <c r="D239" s="199" t="s">
        <v>54</v>
      </c>
      <c r="E239" s="37" t="s">
        <v>317</v>
      </c>
      <c r="F239" s="199" t="s">
        <v>312</v>
      </c>
      <c r="G239" s="36"/>
      <c r="H239" s="36"/>
      <c r="I239" s="36"/>
      <c r="J239" s="36"/>
      <c r="K239" s="36"/>
      <c r="L239" s="36"/>
      <c r="M239" s="36"/>
      <c r="N239" s="36"/>
      <c r="O239" s="36"/>
      <c r="P239" s="36"/>
      <c r="Q239" s="36"/>
      <c r="R239" s="36"/>
      <c r="S239" s="36"/>
      <c r="T239" s="36"/>
      <c r="U239" s="36"/>
      <c r="V239" s="36"/>
      <c r="W239" s="36"/>
      <c r="X239" s="36"/>
      <c r="Y239" s="36"/>
      <c r="Z239" s="36"/>
      <c r="AA239" s="36"/>
      <c r="AB239" s="36"/>
      <c r="AC239" s="36"/>
      <c r="AD239" s="36"/>
      <c r="AE239" s="36"/>
      <c r="AF239" s="36"/>
      <c r="AG239" s="36"/>
      <c r="AH239" s="36"/>
      <c r="AI239" s="36"/>
      <c r="AJ239" s="36"/>
      <c r="AK239" s="36"/>
      <c r="AL239" s="36"/>
      <c r="AM239" s="36"/>
    </row>
    <row r="240" spans="2:39" hidden="1" x14ac:dyDescent="0.3">
      <c r="B240" s="36" t="s">
        <v>47</v>
      </c>
      <c r="C240" s="36" t="s">
        <v>49</v>
      </c>
      <c r="D240" s="199" t="s">
        <v>54</v>
      </c>
      <c r="E240" s="37" t="s">
        <v>316</v>
      </c>
      <c r="F240" s="199" t="s">
        <v>312</v>
      </c>
      <c r="G240" s="36"/>
      <c r="H240" s="36"/>
      <c r="I240" s="36"/>
      <c r="J240" s="36"/>
      <c r="K240" s="36"/>
      <c r="L240" s="36"/>
      <c r="M240" s="36"/>
      <c r="N240" s="36"/>
      <c r="O240" s="36"/>
      <c r="P240" s="36"/>
      <c r="Q240" s="36"/>
      <c r="R240" s="36"/>
      <c r="S240" s="36"/>
      <c r="T240" s="36"/>
      <c r="U240" s="36"/>
      <c r="V240" s="36"/>
      <c r="W240" s="36"/>
      <c r="X240" s="36"/>
      <c r="Y240" s="36"/>
      <c r="Z240" s="36"/>
      <c r="AA240" s="36"/>
      <c r="AB240" s="36"/>
      <c r="AC240" s="36"/>
      <c r="AD240" s="36"/>
      <c r="AE240" s="36"/>
      <c r="AF240" s="36"/>
      <c r="AG240" s="36"/>
      <c r="AH240" s="36"/>
      <c r="AI240" s="36"/>
      <c r="AJ240" s="36"/>
      <c r="AK240" s="36"/>
      <c r="AL240" s="36"/>
      <c r="AM240" s="36"/>
    </row>
    <row r="241" spans="2:39" x14ac:dyDescent="0.3">
      <c r="B241" s="16" t="s">
        <v>47</v>
      </c>
      <c r="C241" s="44" t="s">
        <v>53</v>
      </c>
      <c r="D241" s="15" t="s">
        <v>54</v>
      </c>
      <c r="E241" s="15" t="s">
        <v>313</v>
      </c>
      <c r="F241" s="15" t="s">
        <v>312</v>
      </c>
      <c r="G241" s="16">
        <v>14</v>
      </c>
      <c r="H241" s="16">
        <v>49236</v>
      </c>
      <c r="I241" s="118">
        <v>0.42684425815944099</v>
      </c>
      <c r="J241" s="16">
        <v>9913</v>
      </c>
      <c r="K241" s="16">
        <v>8821</v>
      </c>
      <c r="L241" s="197">
        <v>0.81781363493124382</v>
      </c>
      <c r="M241" s="198">
        <v>3.8768817613183434E-3</v>
      </c>
      <c r="N241" s="197">
        <v>0.81021494667905991</v>
      </c>
      <c r="O241" s="197">
        <v>0.82541232318342772</v>
      </c>
      <c r="P241" s="16">
        <v>11917</v>
      </c>
      <c r="Q241" s="16">
        <v>10635</v>
      </c>
      <c r="R241" s="197">
        <v>0.82187894400301242</v>
      </c>
      <c r="S241" s="198">
        <v>3.5049198259418965E-3</v>
      </c>
      <c r="T241" s="197">
        <v>0.81500930114416625</v>
      </c>
      <c r="U241" s="197">
        <v>0.82874858686185859</v>
      </c>
      <c r="V241" s="16"/>
      <c r="W241" s="16"/>
      <c r="X241" s="197"/>
      <c r="Y241" s="198"/>
      <c r="Z241" s="197"/>
      <c r="AA241" s="197"/>
      <c r="AB241" s="16"/>
      <c r="AC241" s="16"/>
      <c r="AD241" s="197"/>
      <c r="AE241" s="198"/>
      <c r="AF241" s="197"/>
      <c r="AG241" s="197"/>
      <c r="AH241" s="16"/>
      <c r="AI241" s="16"/>
      <c r="AJ241" s="197"/>
      <c r="AK241" s="198"/>
      <c r="AL241" s="197"/>
      <c r="AM241" s="197"/>
    </row>
    <row r="242" spans="2:39" hidden="1" x14ac:dyDescent="0.3">
      <c r="B242" s="209" t="s">
        <v>47</v>
      </c>
      <c r="C242" s="210" t="s">
        <v>50</v>
      </c>
      <c r="D242" s="209" t="s">
        <v>82</v>
      </c>
      <c r="E242" s="209" t="s">
        <v>326</v>
      </c>
      <c r="F242" s="209" t="s">
        <v>329</v>
      </c>
      <c r="G242" s="209"/>
      <c r="H242" s="209"/>
      <c r="I242" s="209"/>
      <c r="J242" s="209"/>
      <c r="K242" s="209"/>
      <c r="L242" s="209"/>
      <c r="M242" s="209"/>
      <c r="N242" s="209"/>
      <c r="O242" s="209"/>
      <c r="P242" s="209"/>
      <c r="Q242" s="209"/>
      <c r="R242" s="209"/>
      <c r="S242" s="209"/>
      <c r="T242" s="209"/>
      <c r="U242" s="209"/>
      <c r="V242" s="209"/>
      <c r="W242" s="209"/>
      <c r="X242" s="209"/>
      <c r="Y242" s="209"/>
      <c r="Z242" s="209"/>
      <c r="AA242" s="209"/>
      <c r="AB242" s="209"/>
      <c r="AC242" s="209"/>
      <c r="AD242" s="209"/>
      <c r="AE242" s="209"/>
      <c r="AF242" s="209"/>
      <c r="AG242" s="209"/>
      <c r="AH242" s="209"/>
      <c r="AI242" s="209"/>
      <c r="AJ242" s="209"/>
      <c r="AK242" s="209"/>
      <c r="AL242" s="209"/>
      <c r="AM242" s="209"/>
    </row>
    <row r="243" spans="2:39" hidden="1" x14ac:dyDescent="0.3">
      <c r="B243" s="209" t="s">
        <v>47</v>
      </c>
      <c r="C243" s="210" t="s">
        <v>50</v>
      </c>
      <c r="D243" s="209" t="s">
        <v>82</v>
      </c>
      <c r="E243" s="209" t="s">
        <v>326</v>
      </c>
      <c r="F243" s="209" t="s">
        <v>328</v>
      </c>
      <c r="G243" s="209"/>
      <c r="H243" s="209"/>
      <c r="I243" s="209"/>
      <c r="J243" s="209"/>
      <c r="K243" s="209"/>
      <c r="L243" s="209"/>
      <c r="M243" s="209"/>
      <c r="N243" s="209"/>
      <c r="O243" s="209"/>
      <c r="P243" s="209"/>
      <c r="Q243" s="209"/>
      <c r="R243" s="209"/>
      <c r="S243" s="209"/>
      <c r="T243" s="209"/>
      <c r="U243" s="209"/>
      <c r="V243" s="209"/>
      <c r="W243" s="209"/>
      <c r="X243" s="209"/>
      <c r="Y243" s="209"/>
      <c r="Z243" s="209"/>
      <c r="AA243" s="209"/>
      <c r="AB243" s="209"/>
      <c r="AC243" s="209"/>
      <c r="AD243" s="209"/>
      <c r="AE243" s="209"/>
      <c r="AF243" s="209"/>
      <c r="AG243" s="209"/>
      <c r="AH243" s="209"/>
      <c r="AI243" s="209"/>
      <c r="AJ243" s="209"/>
      <c r="AK243" s="209"/>
      <c r="AL243" s="209"/>
      <c r="AM243" s="209"/>
    </row>
    <row r="244" spans="2:39" hidden="1" x14ac:dyDescent="0.3">
      <c r="B244" s="209" t="s">
        <v>47</v>
      </c>
      <c r="C244" s="210" t="s">
        <v>50</v>
      </c>
      <c r="D244" s="209" t="s">
        <v>82</v>
      </c>
      <c r="E244" s="209" t="s">
        <v>324</v>
      </c>
      <c r="F244" s="209" t="s">
        <v>329</v>
      </c>
      <c r="G244" s="209"/>
      <c r="H244" s="209"/>
      <c r="I244" s="209"/>
      <c r="J244" s="209"/>
      <c r="K244" s="209"/>
      <c r="L244" s="209"/>
      <c r="M244" s="209"/>
      <c r="N244" s="209"/>
      <c r="O244" s="209"/>
      <c r="P244" s="209"/>
      <c r="Q244" s="209"/>
      <c r="R244" s="209"/>
      <c r="S244" s="209"/>
      <c r="T244" s="209"/>
      <c r="U244" s="209"/>
      <c r="V244" s="209"/>
      <c r="W244" s="209"/>
      <c r="X244" s="209"/>
      <c r="Y244" s="209"/>
      <c r="Z244" s="209"/>
      <c r="AA244" s="209"/>
      <c r="AB244" s="209"/>
      <c r="AC244" s="209"/>
      <c r="AD244" s="209"/>
      <c r="AE244" s="209"/>
      <c r="AF244" s="209"/>
      <c r="AG244" s="209"/>
      <c r="AH244" s="209"/>
      <c r="AI244" s="209"/>
      <c r="AJ244" s="209"/>
      <c r="AK244" s="209"/>
      <c r="AL244" s="209"/>
      <c r="AM244" s="209"/>
    </row>
    <row r="245" spans="2:39" hidden="1" x14ac:dyDescent="0.3">
      <c r="B245" s="209" t="s">
        <v>47</v>
      </c>
      <c r="C245" s="210" t="s">
        <v>50</v>
      </c>
      <c r="D245" s="209" t="s">
        <v>82</v>
      </c>
      <c r="E245" s="209" t="s">
        <v>324</v>
      </c>
      <c r="F245" s="209" t="s">
        <v>328</v>
      </c>
      <c r="G245" s="209"/>
      <c r="H245" s="209"/>
      <c r="I245" s="209"/>
      <c r="J245" s="209"/>
      <c r="K245" s="209"/>
      <c r="L245" s="209"/>
      <c r="M245" s="209"/>
      <c r="N245" s="209"/>
      <c r="O245" s="209"/>
      <c r="P245" s="209"/>
      <c r="Q245" s="209"/>
      <c r="R245" s="209"/>
      <c r="S245" s="209"/>
      <c r="T245" s="209"/>
      <c r="U245" s="209"/>
      <c r="V245" s="209"/>
      <c r="W245" s="209"/>
      <c r="X245" s="209"/>
      <c r="Y245" s="209"/>
      <c r="Z245" s="209"/>
      <c r="AA245" s="209"/>
      <c r="AB245" s="209"/>
      <c r="AC245" s="209"/>
      <c r="AD245" s="209"/>
      <c r="AE245" s="209"/>
      <c r="AF245" s="209"/>
      <c r="AG245" s="209"/>
      <c r="AH245" s="209"/>
      <c r="AI245" s="209"/>
      <c r="AJ245" s="209"/>
      <c r="AK245" s="209"/>
      <c r="AL245" s="209"/>
      <c r="AM245" s="209"/>
    </row>
    <row r="246" spans="2:39" hidden="1" x14ac:dyDescent="0.3">
      <c r="B246" s="209" t="s">
        <v>47</v>
      </c>
      <c r="C246" s="210" t="s">
        <v>50</v>
      </c>
      <c r="D246" s="209" t="s">
        <v>82</v>
      </c>
      <c r="E246" s="209" t="s">
        <v>323</v>
      </c>
      <c r="F246" s="209" t="s">
        <v>329</v>
      </c>
      <c r="G246" s="209"/>
      <c r="H246" s="209"/>
      <c r="I246" s="209"/>
      <c r="J246" s="209"/>
      <c r="K246" s="209"/>
      <c r="L246" s="209"/>
      <c r="M246" s="209"/>
      <c r="N246" s="209"/>
      <c r="O246" s="209"/>
      <c r="P246" s="209"/>
      <c r="Q246" s="209"/>
      <c r="R246" s="209"/>
      <c r="S246" s="209"/>
      <c r="T246" s="209"/>
      <c r="U246" s="209"/>
      <c r="V246" s="209"/>
      <c r="W246" s="209"/>
      <c r="X246" s="209"/>
      <c r="Y246" s="209"/>
      <c r="Z246" s="209"/>
      <c r="AA246" s="209"/>
      <c r="AB246" s="209"/>
      <c r="AC246" s="209"/>
      <c r="AD246" s="209"/>
      <c r="AE246" s="209"/>
      <c r="AF246" s="209"/>
      <c r="AG246" s="209"/>
      <c r="AH246" s="209"/>
      <c r="AI246" s="209"/>
      <c r="AJ246" s="209"/>
      <c r="AK246" s="209"/>
      <c r="AL246" s="209"/>
      <c r="AM246" s="209"/>
    </row>
    <row r="247" spans="2:39" hidden="1" x14ac:dyDescent="0.3">
      <c r="B247" s="209" t="s">
        <v>47</v>
      </c>
      <c r="C247" s="210" t="s">
        <v>50</v>
      </c>
      <c r="D247" s="209" t="s">
        <v>82</v>
      </c>
      <c r="E247" s="209" t="s">
        <v>323</v>
      </c>
      <c r="F247" s="209" t="s">
        <v>328</v>
      </c>
      <c r="G247" s="209"/>
      <c r="H247" s="209"/>
      <c r="I247" s="209"/>
      <c r="J247" s="209"/>
      <c r="K247" s="209"/>
      <c r="L247" s="209"/>
      <c r="M247" s="209"/>
      <c r="N247" s="209"/>
      <c r="O247" s="209"/>
      <c r="P247" s="209"/>
      <c r="Q247" s="209"/>
      <c r="R247" s="209"/>
      <c r="S247" s="209"/>
      <c r="T247" s="209"/>
      <c r="U247" s="209"/>
      <c r="V247" s="209"/>
      <c r="W247" s="209"/>
      <c r="X247" s="209"/>
      <c r="Y247" s="209"/>
      <c r="Z247" s="209"/>
      <c r="AA247" s="209"/>
      <c r="AB247" s="209"/>
      <c r="AC247" s="209"/>
      <c r="AD247" s="209"/>
      <c r="AE247" s="209"/>
      <c r="AF247" s="209"/>
      <c r="AG247" s="209"/>
      <c r="AH247" s="209"/>
      <c r="AI247" s="209"/>
      <c r="AJ247" s="209"/>
      <c r="AK247" s="209"/>
      <c r="AL247" s="209"/>
      <c r="AM247" s="209"/>
    </row>
    <row r="248" spans="2:39" hidden="1" x14ac:dyDescent="0.3">
      <c r="B248" s="209" t="s">
        <v>47</v>
      </c>
      <c r="C248" s="210" t="s">
        <v>50</v>
      </c>
      <c r="D248" s="209" t="s">
        <v>82</v>
      </c>
      <c r="E248" s="209" t="s">
        <v>322</v>
      </c>
      <c r="F248" s="209" t="s">
        <v>329</v>
      </c>
      <c r="G248" s="209"/>
      <c r="H248" s="209"/>
      <c r="I248" s="209"/>
      <c r="J248" s="209"/>
      <c r="K248" s="209"/>
      <c r="L248" s="209"/>
      <c r="M248" s="209"/>
      <c r="N248" s="209"/>
      <c r="O248" s="209"/>
      <c r="P248" s="209"/>
      <c r="Q248" s="209"/>
      <c r="R248" s="209"/>
      <c r="S248" s="209"/>
      <c r="T248" s="209"/>
      <c r="U248" s="209"/>
      <c r="V248" s="209"/>
      <c r="W248" s="209"/>
      <c r="X248" s="209"/>
      <c r="Y248" s="209"/>
      <c r="Z248" s="209"/>
      <c r="AA248" s="209"/>
      <c r="AB248" s="209"/>
      <c r="AC248" s="209"/>
      <c r="AD248" s="209"/>
      <c r="AE248" s="209"/>
      <c r="AF248" s="209"/>
      <c r="AG248" s="209"/>
      <c r="AH248" s="209"/>
      <c r="AI248" s="209"/>
      <c r="AJ248" s="209"/>
      <c r="AK248" s="209"/>
      <c r="AL248" s="209"/>
      <c r="AM248" s="209"/>
    </row>
    <row r="249" spans="2:39" hidden="1" x14ac:dyDescent="0.3">
      <c r="B249" s="209" t="s">
        <v>47</v>
      </c>
      <c r="C249" s="210" t="s">
        <v>50</v>
      </c>
      <c r="D249" s="209" t="s">
        <v>82</v>
      </c>
      <c r="E249" s="209" t="s">
        <v>322</v>
      </c>
      <c r="F249" s="209" t="s">
        <v>328</v>
      </c>
      <c r="G249" s="209"/>
      <c r="H249" s="209"/>
      <c r="I249" s="209"/>
      <c r="J249" s="209"/>
      <c r="K249" s="209"/>
      <c r="L249" s="209"/>
      <c r="M249" s="209"/>
      <c r="N249" s="209"/>
      <c r="O249" s="209"/>
      <c r="P249" s="209"/>
      <c r="Q249" s="209"/>
      <c r="R249" s="209"/>
      <c r="S249" s="209"/>
      <c r="T249" s="209"/>
      <c r="U249" s="209"/>
      <c r="V249" s="209"/>
      <c r="W249" s="209"/>
      <c r="X249" s="209"/>
      <c r="Y249" s="209"/>
      <c r="Z249" s="209"/>
      <c r="AA249" s="209"/>
      <c r="AB249" s="209"/>
      <c r="AC249" s="209"/>
      <c r="AD249" s="209"/>
      <c r="AE249" s="209"/>
      <c r="AF249" s="209"/>
      <c r="AG249" s="209"/>
      <c r="AH249" s="209"/>
      <c r="AI249" s="209"/>
      <c r="AJ249" s="209"/>
      <c r="AK249" s="209"/>
      <c r="AL249" s="209"/>
      <c r="AM249" s="209"/>
    </row>
    <row r="250" spans="2:39" hidden="1" x14ac:dyDescent="0.3">
      <c r="B250" s="209" t="s">
        <v>47</v>
      </c>
      <c r="C250" s="210" t="s">
        <v>50</v>
      </c>
      <c r="D250" s="209" t="s">
        <v>82</v>
      </c>
      <c r="E250" s="209" t="s">
        <v>321</v>
      </c>
      <c r="F250" s="209" t="s">
        <v>329</v>
      </c>
      <c r="G250" s="209"/>
      <c r="H250" s="209"/>
      <c r="I250" s="209"/>
      <c r="J250" s="209"/>
      <c r="K250" s="209"/>
      <c r="L250" s="209"/>
      <c r="M250" s="209"/>
      <c r="N250" s="209"/>
      <c r="O250" s="209"/>
      <c r="P250" s="209"/>
      <c r="Q250" s="209"/>
      <c r="R250" s="209"/>
      <c r="S250" s="209"/>
      <c r="T250" s="209"/>
      <c r="U250" s="209"/>
      <c r="V250" s="209"/>
      <c r="W250" s="209"/>
      <c r="X250" s="209"/>
      <c r="Y250" s="209"/>
      <c r="Z250" s="209"/>
      <c r="AA250" s="209"/>
      <c r="AB250" s="209"/>
      <c r="AC250" s="209"/>
      <c r="AD250" s="209"/>
      <c r="AE250" s="209"/>
      <c r="AF250" s="209"/>
      <c r="AG250" s="209"/>
      <c r="AH250" s="209"/>
      <c r="AI250" s="209"/>
      <c r="AJ250" s="209"/>
      <c r="AK250" s="209"/>
      <c r="AL250" s="209"/>
      <c r="AM250" s="209"/>
    </row>
    <row r="251" spans="2:39" hidden="1" x14ac:dyDescent="0.3">
      <c r="B251" s="209" t="s">
        <v>47</v>
      </c>
      <c r="C251" s="210" t="s">
        <v>50</v>
      </c>
      <c r="D251" s="209" t="s">
        <v>82</v>
      </c>
      <c r="E251" s="209" t="s">
        <v>321</v>
      </c>
      <c r="F251" s="209" t="s">
        <v>328</v>
      </c>
      <c r="G251" s="209"/>
      <c r="H251" s="209"/>
      <c r="I251" s="209"/>
      <c r="J251" s="209"/>
      <c r="K251" s="209"/>
      <c r="L251" s="209"/>
      <c r="M251" s="209"/>
      <c r="N251" s="209"/>
      <c r="O251" s="209"/>
      <c r="P251" s="209"/>
      <c r="Q251" s="209"/>
      <c r="R251" s="209"/>
      <c r="S251" s="209"/>
      <c r="T251" s="209"/>
      <c r="U251" s="209"/>
      <c r="V251" s="209"/>
      <c r="W251" s="209"/>
      <c r="X251" s="209"/>
      <c r="Y251" s="209"/>
      <c r="Z251" s="209"/>
      <c r="AA251" s="209"/>
      <c r="AB251" s="209"/>
      <c r="AC251" s="209"/>
      <c r="AD251" s="209"/>
      <c r="AE251" s="209"/>
      <c r="AF251" s="209"/>
      <c r="AG251" s="209"/>
      <c r="AH251" s="209"/>
      <c r="AI251" s="209"/>
      <c r="AJ251" s="209"/>
      <c r="AK251" s="209"/>
      <c r="AL251" s="209"/>
      <c r="AM251" s="209"/>
    </row>
    <row r="252" spans="2:39" hidden="1" x14ac:dyDescent="0.3">
      <c r="B252" s="201" t="s">
        <v>47</v>
      </c>
      <c r="C252" s="203" t="s">
        <v>50</v>
      </c>
      <c r="D252" s="201" t="s">
        <v>82</v>
      </c>
      <c r="E252" s="204" t="s">
        <v>313</v>
      </c>
      <c r="F252" s="202" t="s">
        <v>315</v>
      </c>
      <c r="G252" s="201"/>
      <c r="H252" s="201"/>
      <c r="I252" s="201"/>
      <c r="J252" s="201"/>
      <c r="K252" s="201"/>
      <c r="L252" s="201"/>
      <c r="M252" s="201"/>
      <c r="N252" s="201"/>
      <c r="O252" s="201"/>
      <c r="P252" s="201"/>
      <c r="Q252" s="201"/>
      <c r="R252" s="201"/>
      <c r="S252" s="201"/>
      <c r="T252" s="201"/>
      <c r="U252" s="201"/>
      <c r="V252" s="201"/>
      <c r="W252" s="201"/>
      <c r="X252" s="201"/>
      <c r="Y252" s="201"/>
      <c r="Z252" s="201"/>
      <c r="AA252" s="201"/>
      <c r="AB252" s="201"/>
      <c r="AC252" s="201"/>
      <c r="AD252" s="201"/>
      <c r="AE252" s="201"/>
      <c r="AF252" s="201"/>
      <c r="AG252" s="201"/>
      <c r="AH252" s="201"/>
      <c r="AI252" s="201"/>
      <c r="AJ252" s="201"/>
      <c r="AK252" s="201"/>
      <c r="AL252" s="201"/>
      <c r="AM252" s="201"/>
    </row>
    <row r="253" spans="2:39" hidden="1" x14ac:dyDescent="0.3">
      <c r="B253" s="201" t="s">
        <v>47</v>
      </c>
      <c r="C253" s="203" t="s">
        <v>50</v>
      </c>
      <c r="D253" s="201" t="s">
        <v>82</v>
      </c>
      <c r="E253" s="204" t="s">
        <v>313</v>
      </c>
      <c r="F253" s="202" t="s">
        <v>314</v>
      </c>
      <c r="G253" s="201"/>
      <c r="H253" s="201"/>
      <c r="I253" s="201"/>
      <c r="J253" s="201"/>
      <c r="K253" s="201"/>
      <c r="L253" s="201"/>
      <c r="M253" s="201"/>
      <c r="N253" s="201"/>
      <c r="O253" s="201"/>
      <c r="P253" s="201"/>
      <c r="Q253" s="201"/>
      <c r="R253" s="201"/>
      <c r="S253" s="201"/>
      <c r="T253" s="201"/>
      <c r="U253" s="201"/>
      <c r="V253" s="201"/>
      <c r="W253" s="201"/>
      <c r="X253" s="201"/>
      <c r="Y253" s="201"/>
      <c r="Z253" s="201"/>
      <c r="AA253" s="201"/>
      <c r="AB253" s="201"/>
      <c r="AC253" s="201"/>
      <c r="AD253" s="201"/>
      <c r="AE253" s="201"/>
      <c r="AF253" s="201"/>
      <c r="AG253" s="201"/>
      <c r="AH253" s="201"/>
      <c r="AI253" s="201"/>
      <c r="AJ253" s="201"/>
      <c r="AK253" s="201"/>
      <c r="AL253" s="201"/>
      <c r="AM253" s="201"/>
    </row>
    <row r="254" spans="2:39" hidden="1" x14ac:dyDescent="0.3">
      <c r="B254" s="201" t="s">
        <v>47</v>
      </c>
      <c r="C254" s="203" t="s">
        <v>50</v>
      </c>
      <c r="D254" s="201" t="s">
        <v>82</v>
      </c>
      <c r="E254" s="202" t="s">
        <v>320</v>
      </c>
      <c r="F254" s="204" t="s">
        <v>312</v>
      </c>
      <c r="G254" s="201"/>
      <c r="H254" s="201"/>
      <c r="I254" s="201"/>
      <c r="J254" s="201"/>
      <c r="K254" s="201"/>
      <c r="L254" s="201"/>
      <c r="M254" s="201"/>
      <c r="N254" s="201"/>
      <c r="O254" s="201"/>
      <c r="P254" s="201"/>
      <c r="Q254" s="201"/>
      <c r="R254" s="201"/>
      <c r="S254" s="201"/>
      <c r="T254" s="201"/>
      <c r="U254" s="201"/>
      <c r="V254" s="201"/>
      <c r="W254" s="201"/>
      <c r="X254" s="201"/>
      <c r="Y254" s="201"/>
      <c r="Z254" s="201"/>
      <c r="AA254" s="201"/>
      <c r="AB254" s="201"/>
      <c r="AC254" s="201"/>
      <c r="AD254" s="201"/>
      <c r="AE254" s="201"/>
      <c r="AF254" s="201"/>
      <c r="AG254" s="201"/>
      <c r="AH254" s="201"/>
      <c r="AI254" s="201"/>
      <c r="AJ254" s="201"/>
      <c r="AK254" s="201"/>
      <c r="AL254" s="201"/>
      <c r="AM254" s="201"/>
    </row>
    <row r="255" spans="2:39" hidden="1" x14ac:dyDescent="0.3">
      <c r="B255" s="201" t="s">
        <v>47</v>
      </c>
      <c r="C255" s="203" t="s">
        <v>50</v>
      </c>
      <c r="D255" s="201" t="s">
        <v>82</v>
      </c>
      <c r="E255" s="202" t="s">
        <v>319</v>
      </c>
      <c r="F255" s="204" t="s">
        <v>312</v>
      </c>
      <c r="G255" s="201"/>
      <c r="H255" s="201"/>
      <c r="I255" s="201"/>
      <c r="J255" s="201"/>
      <c r="K255" s="201"/>
      <c r="L255" s="201"/>
      <c r="M255" s="201"/>
      <c r="N255" s="201"/>
      <c r="O255" s="201"/>
      <c r="P255" s="201"/>
      <c r="Q255" s="201"/>
      <c r="R255" s="201"/>
      <c r="S255" s="201"/>
      <c r="T255" s="201"/>
      <c r="U255" s="201"/>
      <c r="V255" s="201"/>
      <c r="W255" s="201"/>
      <c r="X255" s="201"/>
      <c r="Y255" s="201"/>
      <c r="Z255" s="201"/>
      <c r="AA255" s="201"/>
      <c r="AB255" s="201"/>
      <c r="AC255" s="201"/>
      <c r="AD255" s="201"/>
      <c r="AE255" s="201"/>
      <c r="AF255" s="201"/>
      <c r="AG255" s="201"/>
      <c r="AH255" s="201"/>
      <c r="AI255" s="201"/>
      <c r="AJ255" s="201"/>
      <c r="AK255" s="201"/>
      <c r="AL255" s="201"/>
      <c r="AM255" s="201"/>
    </row>
    <row r="256" spans="2:39" hidden="1" x14ac:dyDescent="0.3">
      <c r="B256" s="201" t="s">
        <v>47</v>
      </c>
      <c r="C256" s="203" t="s">
        <v>50</v>
      </c>
      <c r="D256" s="201" t="s">
        <v>82</v>
      </c>
      <c r="E256" s="202" t="s">
        <v>318</v>
      </c>
      <c r="F256" s="204" t="s">
        <v>312</v>
      </c>
      <c r="G256" s="201"/>
      <c r="H256" s="201"/>
      <c r="I256" s="201"/>
      <c r="J256" s="201"/>
      <c r="K256" s="201"/>
      <c r="L256" s="201"/>
      <c r="M256" s="201"/>
      <c r="N256" s="201"/>
      <c r="O256" s="201"/>
      <c r="P256" s="201"/>
      <c r="Q256" s="201"/>
      <c r="R256" s="201"/>
      <c r="S256" s="201"/>
      <c r="T256" s="201"/>
      <c r="U256" s="201"/>
      <c r="V256" s="201"/>
      <c r="W256" s="201"/>
      <c r="X256" s="201"/>
      <c r="Y256" s="201"/>
      <c r="Z256" s="201"/>
      <c r="AA256" s="201"/>
      <c r="AB256" s="201"/>
      <c r="AC256" s="201"/>
      <c r="AD256" s="201"/>
      <c r="AE256" s="201"/>
      <c r="AF256" s="201"/>
      <c r="AG256" s="201"/>
      <c r="AH256" s="201"/>
      <c r="AI256" s="201"/>
      <c r="AJ256" s="201"/>
      <c r="AK256" s="201"/>
      <c r="AL256" s="201"/>
      <c r="AM256" s="201"/>
    </row>
    <row r="257" spans="2:39" hidden="1" x14ac:dyDescent="0.3">
      <c r="B257" s="201" t="s">
        <v>47</v>
      </c>
      <c r="C257" s="203" t="s">
        <v>50</v>
      </c>
      <c r="D257" s="201" t="s">
        <v>82</v>
      </c>
      <c r="E257" s="202" t="s">
        <v>317</v>
      </c>
      <c r="F257" s="204" t="s">
        <v>312</v>
      </c>
      <c r="G257" s="201"/>
      <c r="H257" s="201"/>
      <c r="I257" s="201"/>
      <c r="J257" s="201"/>
      <c r="K257" s="201"/>
      <c r="L257" s="201"/>
      <c r="M257" s="201"/>
      <c r="N257" s="201"/>
      <c r="O257" s="201"/>
      <c r="P257" s="201"/>
      <c r="Q257" s="201"/>
      <c r="R257" s="201"/>
      <c r="S257" s="201"/>
      <c r="T257" s="201"/>
      <c r="U257" s="201"/>
      <c r="V257" s="201"/>
      <c r="W257" s="201"/>
      <c r="X257" s="201"/>
      <c r="Y257" s="201"/>
      <c r="Z257" s="201"/>
      <c r="AA257" s="201"/>
      <c r="AB257" s="201"/>
      <c r="AC257" s="201"/>
      <c r="AD257" s="201"/>
      <c r="AE257" s="201"/>
      <c r="AF257" s="201"/>
      <c r="AG257" s="201"/>
      <c r="AH257" s="201"/>
      <c r="AI257" s="201"/>
      <c r="AJ257" s="201"/>
      <c r="AK257" s="201"/>
      <c r="AL257" s="201"/>
      <c r="AM257" s="201"/>
    </row>
    <row r="258" spans="2:39" hidden="1" x14ac:dyDescent="0.3">
      <c r="B258" s="201" t="s">
        <v>47</v>
      </c>
      <c r="C258" s="203" t="s">
        <v>50</v>
      </c>
      <c r="D258" s="201" t="s">
        <v>82</v>
      </c>
      <c r="E258" s="202" t="s">
        <v>316</v>
      </c>
      <c r="F258" s="204" t="s">
        <v>312</v>
      </c>
      <c r="G258" s="201"/>
      <c r="H258" s="201"/>
      <c r="I258" s="201"/>
      <c r="J258" s="201"/>
      <c r="K258" s="201"/>
      <c r="L258" s="201"/>
      <c r="M258" s="201"/>
      <c r="N258" s="201"/>
      <c r="O258" s="201"/>
      <c r="P258" s="201"/>
      <c r="Q258" s="201"/>
      <c r="R258" s="201"/>
      <c r="S258" s="201"/>
      <c r="T258" s="201"/>
      <c r="U258" s="201"/>
      <c r="V258" s="201"/>
      <c r="W258" s="201"/>
      <c r="X258" s="201"/>
      <c r="Y258" s="201"/>
      <c r="Z258" s="201"/>
      <c r="AA258" s="201"/>
      <c r="AB258" s="201"/>
      <c r="AC258" s="201"/>
      <c r="AD258" s="201"/>
      <c r="AE258" s="201"/>
      <c r="AF258" s="201"/>
      <c r="AG258" s="201"/>
      <c r="AH258" s="201"/>
      <c r="AI258" s="201"/>
      <c r="AJ258" s="201"/>
      <c r="AK258" s="201"/>
      <c r="AL258" s="201"/>
      <c r="AM258" s="201"/>
    </row>
    <row r="259" spans="2:39" x14ac:dyDescent="0.3">
      <c r="B259" s="36" t="s">
        <v>47</v>
      </c>
      <c r="C259" s="47" t="s">
        <v>50</v>
      </c>
      <c r="D259" s="37" t="s">
        <v>45</v>
      </c>
      <c r="E259" s="199" t="s">
        <v>313</v>
      </c>
      <c r="F259" s="199" t="s">
        <v>312</v>
      </c>
      <c r="G259" s="36">
        <v>3</v>
      </c>
      <c r="H259" s="36">
        <v>2634</v>
      </c>
      <c r="I259" s="128">
        <v>8.9430215135747934E-2</v>
      </c>
      <c r="J259" s="36">
        <v>556</v>
      </c>
      <c r="K259" s="36">
        <v>527</v>
      </c>
      <c r="L259" s="207">
        <v>0.93265540738827302</v>
      </c>
      <c r="M259" s="208">
        <v>1.0628563596861595E-2</v>
      </c>
      <c r="N259" s="207">
        <v>0.91182342273842432</v>
      </c>
      <c r="O259" s="207">
        <v>0.95348739203812172</v>
      </c>
      <c r="P259" s="36">
        <v>722</v>
      </c>
      <c r="Q259" s="36">
        <v>685</v>
      </c>
      <c r="R259" s="207">
        <v>0.93476469314119748</v>
      </c>
      <c r="S259" s="208">
        <v>9.1901776421330263E-3</v>
      </c>
      <c r="T259" s="207">
        <v>0.91675194496261669</v>
      </c>
      <c r="U259" s="207">
        <v>0.95277744131977826</v>
      </c>
      <c r="V259" s="36">
        <v>63</v>
      </c>
      <c r="W259" s="36">
        <v>53</v>
      </c>
      <c r="X259" s="207"/>
      <c r="Y259" s="208"/>
      <c r="Z259" s="207"/>
      <c r="AA259" s="207"/>
      <c r="AB259" s="36">
        <v>785</v>
      </c>
      <c r="AC259" s="36">
        <v>738</v>
      </c>
      <c r="AD259" s="207">
        <v>0.9283142703637256</v>
      </c>
      <c r="AE259" s="208">
        <v>9.2072310133660511E-3</v>
      </c>
      <c r="AF259" s="207">
        <v>0.91026809757752813</v>
      </c>
      <c r="AG259" s="207">
        <v>0.94636044314992307</v>
      </c>
      <c r="AH259" s="36">
        <v>18</v>
      </c>
      <c r="AI259" s="36">
        <v>16</v>
      </c>
      <c r="AJ259" s="207"/>
      <c r="AK259" s="208"/>
      <c r="AL259" s="207"/>
      <c r="AM259" s="207"/>
    </row>
    <row r="260" spans="2:39" hidden="1" x14ac:dyDescent="0.3">
      <c r="B260" s="209" t="s">
        <v>47</v>
      </c>
      <c r="C260" s="210" t="s">
        <v>50</v>
      </c>
      <c r="D260" s="209" t="s">
        <v>327</v>
      </c>
      <c r="E260" s="209" t="s">
        <v>326</v>
      </c>
      <c r="F260" s="209" t="s">
        <v>329</v>
      </c>
      <c r="G260" s="209"/>
      <c r="H260" s="209"/>
      <c r="I260" s="209"/>
      <c r="J260" s="209"/>
      <c r="K260" s="209"/>
      <c r="L260" s="209"/>
      <c r="M260" s="209"/>
      <c r="N260" s="209"/>
      <c r="O260" s="209"/>
      <c r="P260" s="209"/>
      <c r="Q260" s="209"/>
      <c r="R260" s="209"/>
      <c r="S260" s="209"/>
      <c r="T260" s="209"/>
      <c r="U260" s="209"/>
      <c r="V260" s="209"/>
      <c r="W260" s="209"/>
      <c r="X260" s="209"/>
      <c r="Y260" s="209"/>
      <c r="Z260" s="209"/>
      <c r="AA260" s="209"/>
      <c r="AB260" s="209"/>
      <c r="AC260" s="209"/>
      <c r="AD260" s="209"/>
      <c r="AE260" s="209"/>
      <c r="AF260" s="209"/>
      <c r="AG260" s="209"/>
      <c r="AH260" s="209"/>
      <c r="AI260" s="209"/>
      <c r="AJ260" s="209"/>
      <c r="AK260" s="209"/>
      <c r="AL260" s="209"/>
      <c r="AM260" s="209"/>
    </row>
    <row r="261" spans="2:39" hidden="1" x14ac:dyDescent="0.3">
      <c r="B261" s="209" t="s">
        <v>47</v>
      </c>
      <c r="C261" s="210" t="s">
        <v>50</v>
      </c>
      <c r="D261" s="209" t="s">
        <v>327</v>
      </c>
      <c r="E261" s="209" t="s">
        <v>326</v>
      </c>
      <c r="F261" s="209" t="s">
        <v>328</v>
      </c>
      <c r="G261" s="209"/>
      <c r="H261" s="209"/>
      <c r="I261" s="209"/>
      <c r="J261" s="209"/>
      <c r="K261" s="209"/>
      <c r="L261" s="209"/>
      <c r="M261" s="209"/>
      <c r="N261" s="209"/>
      <c r="O261" s="209"/>
      <c r="P261" s="209"/>
      <c r="Q261" s="209"/>
      <c r="R261" s="209"/>
      <c r="S261" s="209"/>
      <c r="T261" s="209"/>
      <c r="U261" s="209"/>
      <c r="V261" s="209"/>
      <c r="W261" s="209"/>
      <c r="X261" s="209"/>
      <c r="Y261" s="209"/>
      <c r="Z261" s="209"/>
      <c r="AA261" s="209"/>
      <c r="AB261" s="209"/>
      <c r="AC261" s="209"/>
      <c r="AD261" s="209"/>
      <c r="AE261" s="209"/>
      <c r="AF261" s="209"/>
      <c r="AG261" s="209"/>
      <c r="AH261" s="209"/>
      <c r="AI261" s="209"/>
      <c r="AJ261" s="209"/>
      <c r="AK261" s="209"/>
      <c r="AL261" s="209"/>
      <c r="AM261" s="209"/>
    </row>
    <row r="262" spans="2:39" hidden="1" x14ac:dyDescent="0.3">
      <c r="B262" s="209" t="s">
        <v>47</v>
      </c>
      <c r="C262" s="210" t="s">
        <v>50</v>
      </c>
      <c r="D262" s="209" t="s">
        <v>327</v>
      </c>
      <c r="E262" s="209" t="s">
        <v>324</v>
      </c>
      <c r="F262" s="209" t="s">
        <v>329</v>
      </c>
      <c r="G262" s="209"/>
      <c r="H262" s="209"/>
      <c r="I262" s="209"/>
      <c r="J262" s="209"/>
      <c r="K262" s="209"/>
      <c r="L262" s="209"/>
      <c r="M262" s="209"/>
      <c r="N262" s="209"/>
      <c r="O262" s="209"/>
      <c r="P262" s="209"/>
      <c r="Q262" s="209"/>
      <c r="R262" s="209"/>
      <c r="S262" s="209"/>
      <c r="T262" s="209"/>
      <c r="U262" s="209"/>
      <c r="V262" s="209"/>
      <c r="W262" s="209"/>
      <c r="X262" s="209"/>
      <c r="Y262" s="209"/>
      <c r="Z262" s="209"/>
      <c r="AA262" s="209"/>
      <c r="AB262" s="209"/>
      <c r="AC262" s="209"/>
      <c r="AD262" s="209"/>
      <c r="AE262" s="209"/>
      <c r="AF262" s="209"/>
      <c r="AG262" s="209"/>
      <c r="AH262" s="209"/>
      <c r="AI262" s="209"/>
      <c r="AJ262" s="209"/>
      <c r="AK262" s="209"/>
      <c r="AL262" s="209"/>
      <c r="AM262" s="209"/>
    </row>
    <row r="263" spans="2:39" hidden="1" x14ac:dyDescent="0.3">
      <c r="B263" s="209" t="s">
        <v>47</v>
      </c>
      <c r="C263" s="210" t="s">
        <v>50</v>
      </c>
      <c r="D263" s="209" t="s">
        <v>327</v>
      </c>
      <c r="E263" s="209" t="s">
        <v>324</v>
      </c>
      <c r="F263" s="209" t="s">
        <v>328</v>
      </c>
      <c r="G263" s="209"/>
      <c r="H263" s="209"/>
      <c r="I263" s="209"/>
      <c r="J263" s="209"/>
      <c r="K263" s="209"/>
      <c r="L263" s="209"/>
      <c r="M263" s="209"/>
      <c r="N263" s="209"/>
      <c r="O263" s="209"/>
      <c r="P263" s="209"/>
      <c r="Q263" s="209"/>
      <c r="R263" s="209"/>
      <c r="S263" s="209"/>
      <c r="T263" s="209"/>
      <c r="U263" s="209"/>
      <c r="V263" s="209"/>
      <c r="W263" s="209"/>
      <c r="X263" s="209"/>
      <c r="Y263" s="209"/>
      <c r="Z263" s="209"/>
      <c r="AA263" s="209"/>
      <c r="AB263" s="209"/>
      <c r="AC263" s="209"/>
      <c r="AD263" s="209"/>
      <c r="AE263" s="209"/>
      <c r="AF263" s="209"/>
      <c r="AG263" s="209"/>
      <c r="AH263" s="209"/>
      <c r="AI263" s="209"/>
      <c r="AJ263" s="209"/>
      <c r="AK263" s="209"/>
      <c r="AL263" s="209"/>
      <c r="AM263" s="209"/>
    </row>
    <row r="264" spans="2:39" hidden="1" x14ac:dyDescent="0.3">
      <c r="B264" s="209" t="s">
        <v>47</v>
      </c>
      <c r="C264" s="210" t="s">
        <v>50</v>
      </c>
      <c r="D264" s="209" t="s">
        <v>327</v>
      </c>
      <c r="E264" s="209" t="s">
        <v>323</v>
      </c>
      <c r="F264" s="209" t="s">
        <v>329</v>
      </c>
      <c r="G264" s="209"/>
      <c r="H264" s="209"/>
      <c r="I264" s="209"/>
      <c r="J264" s="209"/>
      <c r="K264" s="209"/>
      <c r="L264" s="209"/>
      <c r="M264" s="209"/>
      <c r="N264" s="209"/>
      <c r="O264" s="209"/>
      <c r="P264" s="209"/>
      <c r="Q264" s="209"/>
      <c r="R264" s="209"/>
      <c r="S264" s="209"/>
      <c r="T264" s="209"/>
      <c r="U264" s="209"/>
      <c r="V264" s="209"/>
      <c r="W264" s="209"/>
      <c r="X264" s="209"/>
      <c r="Y264" s="209"/>
      <c r="Z264" s="209"/>
      <c r="AA264" s="209"/>
      <c r="AB264" s="209"/>
      <c r="AC264" s="209"/>
      <c r="AD264" s="209"/>
      <c r="AE264" s="209"/>
      <c r="AF264" s="209"/>
      <c r="AG264" s="209"/>
      <c r="AH264" s="209"/>
      <c r="AI264" s="209"/>
      <c r="AJ264" s="209"/>
      <c r="AK264" s="209"/>
      <c r="AL264" s="209"/>
      <c r="AM264" s="209"/>
    </row>
    <row r="265" spans="2:39" hidden="1" x14ac:dyDescent="0.3">
      <c r="B265" s="209" t="s">
        <v>47</v>
      </c>
      <c r="C265" s="210" t="s">
        <v>50</v>
      </c>
      <c r="D265" s="209" t="s">
        <v>327</v>
      </c>
      <c r="E265" s="209" t="s">
        <v>323</v>
      </c>
      <c r="F265" s="209" t="s">
        <v>328</v>
      </c>
      <c r="G265" s="209"/>
      <c r="H265" s="209"/>
      <c r="I265" s="209"/>
      <c r="J265" s="209"/>
      <c r="K265" s="209"/>
      <c r="L265" s="209"/>
      <c r="M265" s="209"/>
      <c r="N265" s="209"/>
      <c r="O265" s="209"/>
      <c r="P265" s="209"/>
      <c r="Q265" s="209"/>
      <c r="R265" s="209"/>
      <c r="S265" s="209"/>
      <c r="T265" s="209"/>
      <c r="U265" s="209"/>
      <c r="V265" s="209"/>
      <c r="W265" s="209"/>
      <c r="X265" s="209"/>
      <c r="Y265" s="209"/>
      <c r="Z265" s="209"/>
      <c r="AA265" s="209"/>
      <c r="AB265" s="209"/>
      <c r="AC265" s="209"/>
      <c r="AD265" s="209"/>
      <c r="AE265" s="209"/>
      <c r="AF265" s="209"/>
      <c r="AG265" s="209"/>
      <c r="AH265" s="209"/>
      <c r="AI265" s="209"/>
      <c r="AJ265" s="209"/>
      <c r="AK265" s="209"/>
      <c r="AL265" s="209"/>
      <c r="AM265" s="209"/>
    </row>
    <row r="266" spans="2:39" hidden="1" x14ac:dyDescent="0.3">
      <c r="B266" s="209" t="s">
        <v>47</v>
      </c>
      <c r="C266" s="210" t="s">
        <v>50</v>
      </c>
      <c r="D266" s="209" t="s">
        <v>327</v>
      </c>
      <c r="E266" s="209" t="s">
        <v>322</v>
      </c>
      <c r="F266" s="209" t="s">
        <v>329</v>
      </c>
      <c r="G266" s="209"/>
      <c r="H266" s="209"/>
      <c r="I266" s="209"/>
      <c r="J266" s="209"/>
      <c r="K266" s="209"/>
      <c r="L266" s="209"/>
      <c r="M266" s="209"/>
      <c r="N266" s="209"/>
      <c r="O266" s="209"/>
      <c r="P266" s="209"/>
      <c r="Q266" s="209"/>
      <c r="R266" s="209"/>
      <c r="S266" s="209"/>
      <c r="T266" s="209"/>
      <c r="U266" s="209"/>
      <c r="V266" s="209"/>
      <c r="W266" s="209"/>
      <c r="X266" s="209"/>
      <c r="Y266" s="209"/>
      <c r="Z266" s="209"/>
      <c r="AA266" s="209"/>
      <c r="AB266" s="209"/>
      <c r="AC266" s="209"/>
      <c r="AD266" s="209"/>
      <c r="AE266" s="209"/>
      <c r="AF266" s="209"/>
      <c r="AG266" s="209"/>
      <c r="AH266" s="209"/>
      <c r="AI266" s="209"/>
      <c r="AJ266" s="209"/>
      <c r="AK266" s="209"/>
      <c r="AL266" s="209"/>
      <c r="AM266" s="209"/>
    </row>
    <row r="267" spans="2:39" hidden="1" x14ac:dyDescent="0.3">
      <c r="B267" s="209" t="s">
        <v>47</v>
      </c>
      <c r="C267" s="210" t="s">
        <v>50</v>
      </c>
      <c r="D267" s="209" t="s">
        <v>327</v>
      </c>
      <c r="E267" s="209" t="s">
        <v>322</v>
      </c>
      <c r="F267" s="209" t="s">
        <v>328</v>
      </c>
      <c r="G267" s="209"/>
      <c r="H267" s="209"/>
      <c r="I267" s="209"/>
      <c r="J267" s="209"/>
      <c r="K267" s="209"/>
      <c r="L267" s="209"/>
      <c r="M267" s="209"/>
      <c r="N267" s="209"/>
      <c r="O267" s="209"/>
      <c r="P267" s="209"/>
      <c r="Q267" s="209"/>
      <c r="R267" s="209"/>
      <c r="S267" s="209"/>
      <c r="T267" s="209"/>
      <c r="U267" s="209"/>
      <c r="V267" s="209"/>
      <c r="W267" s="209"/>
      <c r="X267" s="209"/>
      <c r="Y267" s="209"/>
      <c r="Z267" s="209"/>
      <c r="AA267" s="209"/>
      <c r="AB267" s="209"/>
      <c r="AC267" s="209"/>
      <c r="AD267" s="209"/>
      <c r="AE267" s="209"/>
      <c r="AF267" s="209"/>
      <c r="AG267" s="209"/>
      <c r="AH267" s="209"/>
      <c r="AI267" s="209"/>
      <c r="AJ267" s="209"/>
      <c r="AK267" s="209"/>
      <c r="AL267" s="209"/>
      <c r="AM267" s="209"/>
    </row>
    <row r="268" spans="2:39" hidden="1" x14ac:dyDescent="0.3">
      <c r="B268" s="209" t="s">
        <v>47</v>
      </c>
      <c r="C268" s="210" t="s">
        <v>50</v>
      </c>
      <c r="D268" s="209" t="s">
        <v>327</v>
      </c>
      <c r="E268" s="209" t="s">
        <v>321</v>
      </c>
      <c r="F268" s="209" t="s">
        <v>329</v>
      </c>
      <c r="G268" s="209"/>
      <c r="H268" s="209"/>
      <c r="I268" s="209"/>
      <c r="J268" s="209"/>
      <c r="K268" s="209"/>
      <c r="L268" s="209"/>
      <c r="M268" s="209"/>
      <c r="N268" s="209"/>
      <c r="O268" s="209"/>
      <c r="P268" s="209"/>
      <c r="Q268" s="209"/>
      <c r="R268" s="209"/>
      <c r="S268" s="209"/>
      <c r="T268" s="209"/>
      <c r="U268" s="209"/>
      <c r="V268" s="209"/>
      <c r="W268" s="209"/>
      <c r="X268" s="209"/>
      <c r="Y268" s="209"/>
      <c r="Z268" s="209"/>
      <c r="AA268" s="209"/>
      <c r="AB268" s="209"/>
      <c r="AC268" s="209"/>
      <c r="AD268" s="209"/>
      <c r="AE268" s="209"/>
      <c r="AF268" s="209"/>
      <c r="AG268" s="209"/>
      <c r="AH268" s="209"/>
      <c r="AI268" s="209"/>
      <c r="AJ268" s="209"/>
      <c r="AK268" s="209"/>
      <c r="AL268" s="209"/>
      <c r="AM268" s="209"/>
    </row>
    <row r="269" spans="2:39" hidden="1" x14ac:dyDescent="0.3">
      <c r="B269" s="209" t="s">
        <v>47</v>
      </c>
      <c r="C269" s="210" t="s">
        <v>50</v>
      </c>
      <c r="D269" s="209" t="s">
        <v>327</v>
      </c>
      <c r="E269" s="209" t="s">
        <v>321</v>
      </c>
      <c r="F269" s="209" t="s">
        <v>328</v>
      </c>
      <c r="G269" s="209"/>
      <c r="H269" s="209"/>
      <c r="I269" s="209"/>
      <c r="J269" s="209"/>
      <c r="K269" s="209"/>
      <c r="L269" s="209"/>
      <c r="M269" s="209"/>
      <c r="N269" s="209"/>
      <c r="O269" s="209"/>
      <c r="P269" s="209"/>
      <c r="Q269" s="209"/>
      <c r="R269" s="209"/>
      <c r="S269" s="209"/>
      <c r="T269" s="209"/>
      <c r="U269" s="209"/>
      <c r="V269" s="209"/>
      <c r="W269" s="209"/>
      <c r="X269" s="209"/>
      <c r="Y269" s="209"/>
      <c r="Z269" s="209"/>
      <c r="AA269" s="209"/>
      <c r="AB269" s="209"/>
      <c r="AC269" s="209"/>
      <c r="AD269" s="209"/>
      <c r="AE269" s="209"/>
      <c r="AF269" s="209"/>
      <c r="AG269" s="209"/>
      <c r="AH269" s="209"/>
      <c r="AI269" s="209"/>
      <c r="AJ269" s="209"/>
      <c r="AK269" s="209"/>
      <c r="AL269" s="209"/>
      <c r="AM269" s="209"/>
    </row>
    <row r="270" spans="2:39" hidden="1" x14ac:dyDescent="0.3">
      <c r="B270" s="201" t="s">
        <v>47</v>
      </c>
      <c r="C270" s="203" t="s">
        <v>50</v>
      </c>
      <c r="D270" s="201" t="s">
        <v>327</v>
      </c>
      <c r="E270" s="204" t="s">
        <v>313</v>
      </c>
      <c r="F270" s="202" t="s">
        <v>315</v>
      </c>
      <c r="G270" s="201"/>
      <c r="H270" s="201"/>
      <c r="I270" s="201"/>
      <c r="J270" s="201"/>
      <c r="K270" s="201"/>
      <c r="L270" s="201"/>
      <c r="M270" s="201"/>
      <c r="N270" s="201"/>
      <c r="O270" s="201"/>
      <c r="P270" s="201"/>
      <c r="Q270" s="201"/>
      <c r="R270" s="201"/>
      <c r="S270" s="201"/>
      <c r="T270" s="201"/>
      <c r="U270" s="201"/>
      <c r="V270" s="201"/>
      <c r="W270" s="201"/>
      <c r="X270" s="201"/>
      <c r="Y270" s="201"/>
      <c r="Z270" s="201"/>
      <c r="AA270" s="201"/>
      <c r="AB270" s="201"/>
      <c r="AC270" s="201"/>
      <c r="AD270" s="201"/>
      <c r="AE270" s="201"/>
      <c r="AF270" s="201"/>
      <c r="AG270" s="201"/>
      <c r="AH270" s="201"/>
      <c r="AI270" s="201"/>
      <c r="AJ270" s="201"/>
      <c r="AK270" s="201"/>
      <c r="AL270" s="201"/>
      <c r="AM270" s="201"/>
    </row>
    <row r="271" spans="2:39" hidden="1" x14ac:dyDescent="0.3">
      <c r="B271" s="201" t="s">
        <v>47</v>
      </c>
      <c r="C271" s="203" t="s">
        <v>50</v>
      </c>
      <c r="D271" s="201" t="s">
        <v>327</v>
      </c>
      <c r="E271" s="204" t="s">
        <v>313</v>
      </c>
      <c r="F271" s="202" t="s">
        <v>314</v>
      </c>
      <c r="G271" s="201"/>
      <c r="H271" s="201"/>
      <c r="I271" s="201"/>
      <c r="J271" s="201"/>
      <c r="K271" s="201"/>
      <c r="L271" s="201"/>
      <c r="M271" s="201"/>
      <c r="N271" s="201"/>
      <c r="O271" s="201"/>
      <c r="P271" s="201"/>
      <c r="Q271" s="201"/>
      <c r="R271" s="201"/>
      <c r="S271" s="201"/>
      <c r="T271" s="201"/>
      <c r="U271" s="201"/>
      <c r="V271" s="201"/>
      <c r="W271" s="201"/>
      <c r="X271" s="201"/>
      <c r="Y271" s="201"/>
      <c r="Z271" s="201"/>
      <c r="AA271" s="201"/>
      <c r="AB271" s="201"/>
      <c r="AC271" s="201"/>
      <c r="AD271" s="201"/>
      <c r="AE271" s="201"/>
      <c r="AF271" s="201"/>
      <c r="AG271" s="201"/>
      <c r="AH271" s="201"/>
      <c r="AI271" s="201"/>
      <c r="AJ271" s="201"/>
      <c r="AK271" s="201"/>
      <c r="AL271" s="201"/>
      <c r="AM271" s="201"/>
    </row>
    <row r="272" spans="2:39" hidden="1" x14ac:dyDescent="0.3">
      <c r="B272" s="201" t="s">
        <v>47</v>
      </c>
      <c r="C272" s="203" t="s">
        <v>50</v>
      </c>
      <c r="D272" s="201" t="s">
        <v>327</v>
      </c>
      <c r="E272" s="202" t="s">
        <v>320</v>
      </c>
      <c r="F272" s="204" t="s">
        <v>312</v>
      </c>
      <c r="G272" s="201"/>
      <c r="H272" s="201"/>
      <c r="I272" s="201"/>
      <c r="J272" s="201"/>
      <c r="K272" s="201"/>
      <c r="L272" s="201"/>
      <c r="M272" s="201"/>
      <c r="N272" s="201"/>
      <c r="O272" s="201"/>
      <c r="P272" s="201"/>
      <c r="Q272" s="201"/>
      <c r="R272" s="201"/>
      <c r="S272" s="201"/>
      <c r="T272" s="201"/>
      <c r="U272" s="201"/>
      <c r="V272" s="201"/>
      <c r="W272" s="201"/>
      <c r="X272" s="201"/>
      <c r="Y272" s="201"/>
      <c r="Z272" s="201"/>
      <c r="AA272" s="201"/>
      <c r="AB272" s="201"/>
      <c r="AC272" s="201"/>
      <c r="AD272" s="201"/>
      <c r="AE272" s="201"/>
      <c r="AF272" s="201"/>
      <c r="AG272" s="201"/>
      <c r="AH272" s="201"/>
      <c r="AI272" s="201"/>
      <c r="AJ272" s="201"/>
      <c r="AK272" s="201"/>
      <c r="AL272" s="201"/>
      <c r="AM272" s="201"/>
    </row>
    <row r="273" spans="2:39" hidden="1" x14ac:dyDescent="0.3">
      <c r="B273" s="201" t="s">
        <v>47</v>
      </c>
      <c r="C273" s="203" t="s">
        <v>50</v>
      </c>
      <c r="D273" s="201" t="s">
        <v>327</v>
      </c>
      <c r="E273" s="202" t="s">
        <v>319</v>
      </c>
      <c r="F273" s="204" t="s">
        <v>312</v>
      </c>
      <c r="G273" s="201"/>
      <c r="H273" s="201"/>
      <c r="I273" s="201"/>
      <c r="J273" s="201"/>
      <c r="K273" s="201"/>
      <c r="L273" s="201"/>
      <c r="M273" s="201"/>
      <c r="N273" s="201"/>
      <c r="O273" s="201"/>
      <c r="P273" s="201"/>
      <c r="Q273" s="201"/>
      <c r="R273" s="201"/>
      <c r="S273" s="201"/>
      <c r="T273" s="201"/>
      <c r="U273" s="201"/>
      <c r="V273" s="201"/>
      <c r="W273" s="201"/>
      <c r="X273" s="201"/>
      <c r="Y273" s="201"/>
      <c r="Z273" s="201"/>
      <c r="AA273" s="201"/>
      <c r="AB273" s="201"/>
      <c r="AC273" s="201"/>
      <c r="AD273" s="201"/>
      <c r="AE273" s="201"/>
      <c r="AF273" s="201"/>
      <c r="AG273" s="201"/>
      <c r="AH273" s="201"/>
      <c r="AI273" s="201"/>
      <c r="AJ273" s="201"/>
      <c r="AK273" s="201"/>
      <c r="AL273" s="201"/>
      <c r="AM273" s="201"/>
    </row>
    <row r="274" spans="2:39" hidden="1" x14ac:dyDescent="0.3">
      <c r="B274" s="201" t="s">
        <v>47</v>
      </c>
      <c r="C274" s="203" t="s">
        <v>50</v>
      </c>
      <c r="D274" s="201" t="s">
        <v>327</v>
      </c>
      <c r="E274" s="202" t="s">
        <v>318</v>
      </c>
      <c r="F274" s="204" t="s">
        <v>312</v>
      </c>
      <c r="G274" s="201"/>
      <c r="H274" s="201"/>
      <c r="I274" s="201"/>
      <c r="J274" s="201"/>
      <c r="K274" s="201"/>
      <c r="L274" s="201"/>
      <c r="M274" s="201"/>
      <c r="N274" s="201"/>
      <c r="O274" s="201"/>
      <c r="P274" s="201"/>
      <c r="Q274" s="201"/>
      <c r="R274" s="201"/>
      <c r="S274" s="201"/>
      <c r="T274" s="201"/>
      <c r="U274" s="201"/>
      <c r="V274" s="201"/>
      <c r="W274" s="201"/>
      <c r="X274" s="201"/>
      <c r="Y274" s="201"/>
      <c r="Z274" s="201"/>
      <c r="AA274" s="201"/>
      <c r="AB274" s="201"/>
      <c r="AC274" s="201"/>
      <c r="AD274" s="201"/>
      <c r="AE274" s="201"/>
      <c r="AF274" s="201"/>
      <c r="AG274" s="201"/>
      <c r="AH274" s="201"/>
      <c r="AI274" s="201"/>
      <c r="AJ274" s="201"/>
      <c r="AK274" s="201"/>
      <c r="AL274" s="201"/>
      <c r="AM274" s="201"/>
    </row>
    <row r="275" spans="2:39" hidden="1" x14ac:dyDescent="0.3">
      <c r="B275" s="201" t="s">
        <v>47</v>
      </c>
      <c r="C275" s="203" t="s">
        <v>50</v>
      </c>
      <c r="D275" s="201" t="s">
        <v>327</v>
      </c>
      <c r="E275" s="202" t="s">
        <v>317</v>
      </c>
      <c r="F275" s="204" t="s">
        <v>312</v>
      </c>
      <c r="G275" s="201"/>
      <c r="H275" s="201"/>
      <c r="I275" s="201"/>
      <c r="J275" s="201"/>
      <c r="K275" s="201"/>
      <c r="L275" s="201"/>
      <c r="M275" s="201"/>
      <c r="N275" s="201"/>
      <c r="O275" s="201"/>
      <c r="P275" s="201"/>
      <c r="Q275" s="201"/>
      <c r="R275" s="201"/>
      <c r="S275" s="201"/>
      <c r="T275" s="201"/>
      <c r="U275" s="201"/>
      <c r="V275" s="201"/>
      <c r="W275" s="201"/>
      <c r="X275" s="201"/>
      <c r="Y275" s="201"/>
      <c r="Z275" s="201"/>
      <c r="AA275" s="201"/>
      <c r="AB275" s="201"/>
      <c r="AC275" s="201"/>
      <c r="AD275" s="201"/>
      <c r="AE275" s="201"/>
      <c r="AF275" s="201"/>
      <c r="AG275" s="201"/>
      <c r="AH275" s="201"/>
      <c r="AI275" s="201"/>
      <c r="AJ275" s="201"/>
      <c r="AK275" s="201"/>
      <c r="AL275" s="201"/>
      <c r="AM275" s="201"/>
    </row>
    <row r="276" spans="2:39" hidden="1" x14ac:dyDescent="0.3">
      <c r="B276" s="201" t="s">
        <v>47</v>
      </c>
      <c r="C276" s="203" t="s">
        <v>50</v>
      </c>
      <c r="D276" s="201" t="s">
        <v>327</v>
      </c>
      <c r="E276" s="202" t="s">
        <v>316</v>
      </c>
      <c r="F276" s="204" t="s">
        <v>312</v>
      </c>
      <c r="G276" s="201"/>
      <c r="H276" s="201"/>
      <c r="I276" s="201"/>
      <c r="J276" s="201"/>
      <c r="K276" s="201"/>
      <c r="L276" s="201"/>
      <c r="M276" s="201"/>
      <c r="N276" s="201"/>
      <c r="O276" s="201"/>
      <c r="P276" s="201"/>
      <c r="Q276" s="201"/>
      <c r="R276" s="201"/>
      <c r="S276" s="201"/>
      <c r="T276" s="201"/>
      <c r="U276" s="201"/>
      <c r="V276" s="201"/>
      <c r="W276" s="201"/>
      <c r="X276" s="201"/>
      <c r="Y276" s="201"/>
      <c r="Z276" s="201"/>
      <c r="AA276" s="201"/>
      <c r="AB276" s="201"/>
      <c r="AC276" s="201"/>
      <c r="AD276" s="201"/>
      <c r="AE276" s="201"/>
      <c r="AF276" s="201"/>
      <c r="AG276" s="201"/>
      <c r="AH276" s="201"/>
      <c r="AI276" s="201"/>
      <c r="AJ276" s="201"/>
      <c r="AK276" s="201"/>
      <c r="AL276" s="201"/>
      <c r="AM276" s="201"/>
    </row>
    <row r="277" spans="2:39" x14ac:dyDescent="0.3">
      <c r="B277" s="36" t="s">
        <v>47</v>
      </c>
      <c r="C277" s="47" t="s">
        <v>50</v>
      </c>
      <c r="D277" s="37" t="s">
        <v>52</v>
      </c>
      <c r="E277" s="199" t="s">
        <v>313</v>
      </c>
      <c r="F277" s="199" t="s">
        <v>312</v>
      </c>
      <c r="G277" s="36">
        <v>3</v>
      </c>
      <c r="H277" s="36">
        <v>240</v>
      </c>
      <c r="I277" s="128">
        <v>8.476087214288773E-2</v>
      </c>
      <c r="J277" s="36">
        <v>52</v>
      </c>
      <c r="K277" s="36">
        <v>42</v>
      </c>
      <c r="L277" s="207">
        <v>0.75052976958503503</v>
      </c>
      <c r="M277" s="208">
        <v>6.000558220052872E-2</v>
      </c>
      <c r="N277" s="207">
        <v>0.63291882847199876</v>
      </c>
      <c r="O277" s="207">
        <v>0.86814071069807131</v>
      </c>
      <c r="P277" s="36">
        <v>66</v>
      </c>
      <c r="Q277" s="36">
        <v>53</v>
      </c>
      <c r="R277" s="207">
        <v>0.68632079984691918</v>
      </c>
      <c r="S277" s="208">
        <v>5.71129343128534E-2</v>
      </c>
      <c r="T277" s="207">
        <v>0.57437944859372658</v>
      </c>
      <c r="U277" s="207">
        <v>0.79826215110011178</v>
      </c>
      <c r="V277" s="36"/>
      <c r="W277" s="36"/>
      <c r="X277" s="207"/>
      <c r="Y277" s="208"/>
      <c r="Z277" s="207"/>
      <c r="AA277" s="207"/>
      <c r="AB277" s="36"/>
      <c r="AC277" s="36"/>
      <c r="AD277" s="207"/>
      <c r="AE277" s="208"/>
      <c r="AF277" s="207"/>
      <c r="AG277" s="207"/>
      <c r="AH277" s="36"/>
      <c r="AI277" s="36"/>
      <c r="AJ277" s="207"/>
      <c r="AK277" s="208"/>
      <c r="AL277" s="207"/>
      <c r="AM277" s="207"/>
    </row>
    <row r="278" spans="2:39" hidden="1" x14ac:dyDescent="0.3">
      <c r="B278" s="36" t="s">
        <v>47</v>
      </c>
      <c r="C278" s="47" t="s">
        <v>50</v>
      </c>
      <c r="D278" s="199" t="s">
        <v>54</v>
      </c>
      <c r="E278" s="199" t="s">
        <v>313</v>
      </c>
      <c r="F278" s="37" t="s">
        <v>315</v>
      </c>
      <c r="G278" s="36"/>
      <c r="H278" s="36"/>
      <c r="I278" s="36"/>
      <c r="J278" s="36"/>
      <c r="K278" s="36"/>
      <c r="L278" s="36"/>
      <c r="M278" s="36"/>
      <c r="N278" s="36"/>
      <c r="O278" s="36"/>
      <c r="P278" s="36"/>
      <c r="Q278" s="36"/>
      <c r="R278" s="36"/>
      <c r="S278" s="36"/>
      <c r="T278" s="36"/>
      <c r="U278" s="36"/>
      <c r="V278" s="36"/>
      <c r="W278" s="36"/>
      <c r="X278" s="36"/>
      <c r="Y278" s="36"/>
      <c r="Z278" s="36"/>
      <c r="AA278" s="36"/>
      <c r="AB278" s="36"/>
      <c r="AC278" s="36"/>
      <c r="AD278" s="36"/>
      <c r="AE278" s="36"/>
      <c r="AF278" s="36"/>
      <c r="AG278" s="36"/>
      <c r="AH278" s="36"/>
      <c r="AI278" s="36"/>
      <c r="AJ278" s="36"/>
      <c r="AK278" s="36"/>
      <c r="AL278" s="36"/>
      <c r="AM278" s="36"/>
    </row>
    <row r="279" spans="2:39" hidden="1" x14ac:dyDescent="0.3">
      <c r="B279" s="36" t="s">
        <v>47</v>
      </c>
      <c r="C279" s="47" t="s">
        <v>50</v>
      </c>
      <c r="D279" s="199" t="s">
        <v>54</v>
      </c>
      <c r="E279" s="199" t="s">
        <v>313</v>
      </c>
      <c r="F279" s="37" t="s">
        <v>314</v>
      </c>
      <c r="G279" s="36"/>
      <c r="H279" s="36"/>
      <c r="I279" s="36"/>
      <c r="J279" s="36"/>
      <c r="K279" s="36"/>
      <c r="L279" s="36"/>
      <c r="M279" s="36"/>
      <c r="N279" s="36"/>
      <c r="O279" s="36"/>
      <c r="P279" s="36"/>
      <c r="Q279" s="36"/>
      <c r="R279" s="36"/>
      <c r="S279" s="36"/>
      <c r="T279" s="36"/>
      <c r="U279" s="36"/>
      <c r="V279" s="36"/>
      <c r="W279" s="36"/>
      <c r="X279" s="36"/>
      <c r="Y279" s="36"/>
      <c r="Z279" s="36"/>
      <c r="AA279" s="36"/>
      <c r="AB279" s="36"/>
      <c r="AC279" s="36"/>
      <c r="AD279" s="36"/>
      <c r="AE279" s="36"/>
      <c r="AF279" s="36"/>
      <c r="AG279" s="36"/>
      <c r="AH279" s="36"/>
      <c r="AI279" s="36"/>
      <c r="AJ279" s="36"/>
      <c r="AK279" s="36"/>
      <c r="AL279" s="36"/>
      <c r="AM279" s="36"/>
    </row>
    <row r="280" spans="2:39" hidden="1" x14ac:dyDescent="0.3">
      <c r="B280" s="36" t="s">
        <v>47</v>
      </c>
      <c r="C280" s="47" t="s">
        <v>50</v>
      </c>
      <c r="D280" s="199" t="s">
        <v>54</v>
      </c>
      <c r="E280" s="37" t="s">
        <v>320</v>
      </c>
      <c r="F280" s="199" t="s">
        <v>312</v>
      </c>
      <c r="G280" s="36"/>
      <c r="H280" s="36"/>
      <c r="I280" s="36"/>
      <c r="J280" s="36"/>
      <c r="K280" s="36"/>
      <c r="L280" s="36"/>
      <c r="M280" s="36"/>
      <c r="N280" s="36"/>
      <c r="O280" s="36"/>
      <c r="P280" s="36"/>
      <c r="Q280" s="36"/>
      <c r="R280" s="36"/>
      <c r="S280" s="36"/>
      <c r="T280" s="36"/>
      <c r="U280" s="36"/>
      <c r="V280" s="36"/>
      <c r="W280" s="36"/>
      <c r="X280" s="36"/>
      <c r="Y280" s="36"/>
      <c r="Z280" s="36"/>
      <c r="AA280" s="36"/>
      <c r="AB280" s="36"/>
      <c r="AC280" s="36"/>
      <c r="AD280" s="36"/>
      <c r="AE280" s="36"/>
      <c r="AF280" s="36"/>
      <c r="AG280" s="36"/>
      <c r="AH280" s="36"/>
      <c r="AI280" s="36"/>
      <c r="AJ280" s="36"/>
      <c r="AK280" s="36"/>
      <c r="AL280" s="36"/>
      <c r="AM280" s="36"/>
    </row>
    <row r="281" spans="2:39" hidden="1" x14ac:dyDescent="0.3">
      <c r="B281" s="36" t="s">
        <v>47</v>
      </c>
      <c r="C281" s="47" t="s">
        <v>50</v>
      </c>
      <c r="D281" s="199" t="s">
        <v>54</v>
      </c>
      <c r="E281" s="37" t="s">
        <v>319</v>
      </c>
      <c r="F281" s="199" t="s">
        <v>312</v>
      </c>
      <c r="G281" s="36"/>
      <c r="H281" s="36"/>
      <c r="I281" s="36"/>
      <c r="J281" s="36"/>
      <c r="K281" s="36"/>
      <c r="L281" s="36"/>
      <c r="M281" s="36"/>
      <c r="N281" s="36"/>
      <c r="O281" s="36"/>
      <c r="P281" s="36"/>
      <c r="Q281" s="36"/>
      <c r="R281" s="36"/>
      <c r="S281" s="36"/>
      <c r="T281" s="36"/>
      <c r="U281" s="36"/>
      <c r="V281" s="36"/>
      <c r="W281" s="36"/>
      <c r="X281" s="36"/>
      <c r="Y281" s="36"/>
      <c r="Z281" s="36"/>
      <c r="AA281" s="36"/>
      <c r="AB281" s="36"/>
      <c r="AC281" s="36"/>
      <c r="AD281" s="36"/>
      <c r="AE281" s="36"/>
      <c r="AF281" s="36"/>
      <c r="AG281" s="36"/>
      <c r="AH281" s="36"/>
      <c r="AI281" s="36"/>
      <c r="AJ281" s="36"/>
      <c r="AK281" s="36"/>
      <c r="AL281" s="36"/>
      <c r="AM281" s="36"/>
    </row>
    <row r="282" spans="2:39" hidden="1" x14ac:dyDescent="0.3">
      <c r="B282" s="36" t="s">
        <v>47</v>
      </c>
      <c r="C282" s="47" t="s">
        <v>50</v>
      </c>
      <c r="D282" s="199" t="s">
        <v>54</v>
      </c>
      <c r="E282" s="37" t="s">
        <v>318</v>
      </c>
      <c r="F282" s="199" t="s">
        <v>312</v>
      </c>
      <c r="G282" s="36"/>
      <c r="H282" s="36"/>
      <c r="I282" s="36"/>
      <c r="J282" s="36"/>
      <c r="K282" s="36"/>
      <c r="L282" s="36"/>
      <c r="M282" s="36"/>
      <c r="N282" s="36"/>
      <c r="O282" s="36"/>
      <c r="P282" s="36"/>
      <c r="Q282" s="36"/>
      <c r="R282" s="36"/>
      <c r="S282" s="36"/>
      <c r="T282" s="36"/>
      <c r="U282" s="36"/>
      <c r="V282" s="36"/>
      <c r="W282" s="36"/>
      <c r="X282" s="36"/>
      <c r="Y282" s="36"/>
      <c r="Z282" s="36"/>
      <c r="AA282" s="36"/>
      <c r="AB282" s="36"/>
      <c r="AC282" s="36"/>
      <c r="AD282" s="36"/>
      <c r="AE282" s="36"/>
      <c r="AF282" s="36"/>
      <c r="AG282" s="36"/>
      <c r="AH282" s="36"/>
      <c r="AI282" s="36"/>
      <c r="AJ282" s="36"/>
      <c r="AK282" s="36"/>
      <c r="AL282" s="36"/>
      <c r="AM282" s="36"/>
    </row>
    <row r="283" spans="2:39" hidden="1" x14ac:dyDescent="0.3">
      <c r="B283" s="36" t="s">
        <v>47</v>
      </c>
      <c r="C283" s="47" t="s">
        <v>50</v>
      </c>
      <c r="D283" s="199" t="s">
        <v>54</v>
      </c>
      <c r="E283" s="37" t="s">
        <v>317</v>
      </c>
      <c r="F283" s="199" t="s">
        <v>312</v>
      </c>
      <c r="G283" s="36"/>
      <c r="H283" s="36"/>
      <c r="I283" s="36"/>
      <c r="J283" s="36"/>
      <c r="K283" s="36"/>
      <c r="L283" s="36"/>
      <c r="M283" s="36"/>
      <c r="N283" s="36"/>
      <c r="O283" s="36"/>
      <c r="P283" s="36"/>
      <c r="Q283" s="36"/>
      <c r="R283" s="36"/>
      <c r="S283" s="36"/>
      <c r="T283" s="36"/>
      <c r="U283" s="36"/>
      <c r="V283" s="36"/>
      <c r="W283" s="36"/>
      <c r="X283" s="36"/>
      <c r="Y283" s="36"/>
      <c r="Z283" s="36"/>
      <c r="AA283" s="36"/>
      <c r="AB283" s="36"/>
      <c r="AC283" s="36"/>
      <c r="AD283" s="36"/>
      <c r="AE283" s="36"/>
      <c r="AF283" s="36"/>
      <c r="AG283" s="36"/>
      <c r="AH283" s="36"/>
      <c r="AI283" s="36"/>
      <c r="AJ283" s="36"/>
      <c r="AK283" s="36"/>
      <c r="AL283" s="36"/>
      <c r="AM283" s="36"/>
    </row>
    <row r="284" spans="2:39" hidden="1" x14ac:dyDescent="0.3">
      <c r="B284" s="36" t="s">
        <v>47</v>
      </c>
      <c r="C284" s="47" t="s">
        <v>50</v>
      </c>
      <c r="D284" s="199" t="s">
        <v>54</v>
      </c>
      <c r="E284" s="37" t="s">
        <v>316</v>
      </c>
      <c r="F284" s="199" t="s">
        <v>312</v>
      </c>
      <c r="G284" s="36"/>
      <c r="H284" s="36"/>
      <c r="I284" s="36"/>
      <c r="J284" s="36"/>
      <c r="K284" s="36"/>
      <c r="L284" s="36"/>
      <c r="M284" s="36"/>
      <c r="N284" s="36"/>
      <c r="O284" s="36"/>
      <c r="P284" s="36"/>
      <c r="Q284" s="36"/>
      <c r="R284" s="36"/>
      <c r="S284" s="36"/>
      <c r="T284" s="36"/>
      <c r="U284" s="36"/>
      <c r="V284" s="36"/>
      <c r="W284" s="36"/>
      <c r="X284" s="36"/>
      <c r="Y284" s="36"/>
      <c r="Z284" s="36"/>
      <c r="AA284" s="36"/>
      <c r="AB284" s="36"/>
      <c r="AC284" s="36"/>
      <c r="AD284" s="36"/>
      <c r="AE284" s="36"/>
      <c r="AF284" s="36"/>
      <c r="AG284" s="36"/>
      <c r="AH284" s="36"/>
      <c r="AI284" s="36"/>
      <c r="AJ284" s="36"/>
      <c r="AK284" s="36"/>
      <c r="AL284" s="36"/>
      <c r="AM284" s="36"/>
    </row>
    <row r="285" spans="2:39" x14ac:dyDescent="0.3">
      <c r="B285" s="16" t="s">
        <v>47</v>
      </c>
      <c r="C285" s="23" t="s">
        <v>55</v>
      </c>
      <c r="D285" s="15" t="s">
        <v>54</v>
      </c>
      <c r="E285" s="15" t="s">
        <v>313</v>
      </c>
      <c r="F285" s="15" t="s">
        <v>312</v>
      </c>
      <c r="G285" s="16">
        <v>3</v>
      </c>
      <c r="H285" s="16">
        <v>2874</v>
      </c>
      <c r="I285" s="118">
        <v>0.17419108727863564</v>
      </c>
      <c r="J285" s="16">
        <v>608</v>
      </c>
      <c r="K285" s="16">
        <v>569</v>
      </c>
      <c r="L285" s="197">
        <v>0.84403360623326373</v>
      </c>
      <c r="M285" s="198">
        <v>1.4714435144284494E-2</v>
      </c>
      <c r="N285" s="197">
        <v>0.81519331335046608</v>
      </c>
      <c r="O285" s="197">
        <v>0.87287389911606139</v>
      </c>
      <c r="P285" s="16">
        <v>788</v>
      </c>
      <c r="Q285" s="16">
        <v>738</v>
      </c>
      <c r="R285" s="197">
        <v>0.81387262338499522</v>
      </c>
      <c r="S285" s="198">
        <v>1.3865011669329229E-2</v>
      </c>
      <c r="T285" s="197">
        <v>0.78669720051310998</v>
      </c>
      <c r="U285" s="197">
        <v>0.84104804625688045</v>
      </c>
      <c r="V285" s="16"/>
      <c r="W285" s="16"/>
      <c r="X285" s="197"/>
      <c r="Y285" s="198"/>
      <c r="Z285" s="197"/>
      <c r="AA285" s="197"/>
      <c r="AB285" s="16"/>
      <c r="AC285" s="16"/>
      <c r="AD285" s="197"/>
      <c r="AE285" s="198"/>
      <c r="AF285" s="197"/>
      <c r="AG285" s="197"/>
      <c r="AH285" s="16"/>
      <c r="AI285" s="16"/>
      <c r="AJ285" s="197"/>
      <c r="AK285" s="198"/>
      <c r="AL285" s="197"/>
      <c r="AM285" s="197"/>
    </row>
    <row r="286" spans="2:39" hidden="1" x14ac:dyDescent="0.3">
      <c r="B286" s="16" t="s">
        <v>47</v>
      </c>
      <c r="C286" s="15" t="s">
        <v>44</v>
      </c>
      <c r="D286" s="15" t="s">
        <v>54</v>
      </c>
      <c r="E286" s="206" t="s">
        <v>320</v>
      </c>
      <c r="F286" s="15" t="s">
        <v>312</v>
      </c>
      <c r="G286" s="16"/>
      <c r="H286" s="16"/>
      <c r="I286" s="16"/>
      <c r="J286" s="16"/>
      <c r="K286" s="16"/>
      <c r="L286" s="16"/>
      <c r="M286" s="16"/>
      <c r="N286" s="16"/>
      <c r="O286" s="16"/>
      <c r="P286" s="16"/>
      <c r="Q286" s="16"/>
      <c r="R286" s="16"/>
      <c r="S286" s="16"/>
      <c r="T286" s="16"/>
      <c r="U286" s="16"/>
      <c r="V286" s="16"/>
      <c r="W286" s="16"/>
      <c r="X286" s="16"/>
      <c r="Y286" s="16"/>
      <c r="Z286" s="16"/>
      <c r="AA286" s="16"/>
      <c r="AB286" s="16"/>
      <c r="AC286" s="16"/>
      <c r="AD286" s="16"/>
      <c r="AE286" s="16"/>
      <c r="AF286" s="16"/>
      <c r="AG286" s="16"/>
      <c r="AH286" s="16"/>
      <c r="AI286" s="16"/>
      <c r="AJ286" s="16"/>
      <c r="AK286" s="16"/>
      <c r="AL286" s="16"/>
      <c r="AM286" s="16"/>
    </row>
    <row r="287" spans="2:39" hidden="1" x14ac:dyDescent="0.3">
      <c r="B287" s="16" t="s">
        <v>47</v>
      </c>
      <c r="C287" s="15" t="s">
        <v>44</v>
      </c>
      <c r="D287" s="15" t="s">
        <v>54</v>
      </c>
      <c r="E287" s="206" t="s">
        <v>318</v>
      </c>
      <c r="F287" s="15" t="s">
        <v>312</v>
      </c>
      <c r="G287" s="16"/>
      <c r="H287" s="16"/>
      <c r="I287" s="16"/>
      <c r="J287" s="16"/>
      <c r="K287" s="16"/>
      <c r="L287" s="16"/>
      <c r="M287" s="16"/>
      <c r="N287" s="16"/>
      <c r="O287" s="16"/>
      <c r="P287" s="16"/>
      <c r="Q287" s="16"/>
      <c r="R287" s="16"/>
      <c r="S287" s="16"/>
      <c r="T287" s="16"/>
      <c r="U287" s="16"/>
      <c r="V287" s="16"/>
      <c r="W287" s="16"/>
      <c r="X287" s="16"/>
      <c r="Y287" s="16"/>
      <c r="Z287" s="16"/>
      <c r="AA287" s="16"/>
      <c r="AB287" s="16"/>
      <c r="AC287" s="16"/>
      <c r="AD287" s="16"/>
      <c r="AE287" s="16"/>
      <c r="AF287" s="16"/>
      <c r="AG287" s="16"/>
      <c r="AH287" s="16"/>
      <c r="AI287" s="16"/>
      <c r="AJ287" s="16"/>
      <c r="AK287" s="16"/>
      <c r="AL287" s="16"/>
      <c r="AM287" s="16"/>
    </row>
    <row r="288" spans="2:39" hidden="1" x14ac:dyDescent="0.3">
      <c r="B288" s="16" t="s">
        <v>47</v>
      </c>
      <c r="C288" s="15" t="s">
        <v>44</v>
      </c>
      <c r="D288" s="15" t="s">
        <v>54</v>
      </c>
      <c r="E288" s="206" t="s">
        <v>317</v>
      </c>
      <c r="F288" s="15" t="s">
        <v>312</v>
      </c>
      <c r="G288" s="16"/>
      <c r="H288" s="16"/>
      <c r="I288" s="16"/>
      <c r="J288" s="16"/>
      <c r="K288" s="16"/>
      <c r="L288" s="16"/>
      <c r="M288" s="16"/>
      <c r="N288" s="16"/>
      <c r="O288" s="16"/>
      <c r="P288" s="16"/>
      <c r="Q288" s="16"/>
      <c r="R288" s="16"/>
      <c r="S288" s="16"/>
      <c r="T288" s="16"/>
      <c r="U288" s="16"/>
      <c r="V288" s="16"/>
      <c r="W288" s="16"/>
      <c r="X288" s="16"/>
      <c r="Y288" s="16"/>
      <c r="Z288" s="16"/>
      <c r="AA288" s="16"/>
      <c r="AB288" s="16"/>
      <c r="AC288" s="16"/>
      <c r="AD288" s="16"/>
      <c r="AE288" s="16"/>
      <c r="AF288" s="16"/>
      <c r="AG288" s="16"/>
      <c r="AH288" s="16"/>
      <c r="AI288" s="16"/>
      <c r="AJ288" s="16"/>
      <c r="AK288" s="16"/>
      <c r="AL288" s="16"/>
      <c r="AM288" s="16"/>
    </row>
    <row r="289" spans="2:39" hidden="1" x14ac:dyDescent="0.3">
      <c r="B289" s="16" t="s">
        <v>47</v>
      </c>
      <c r="C289" s="15" t="s">
        <v>44</v>
      </c>
      <c r="D289" s="15" t="s">
        <v>54</v>
      </c>
      <c r="E289" s="206" t="s">
        <v>316</v>
      </c>
      <c r="F289" s="15" t="s">
        <v>312</v>
      </c>
      <c r="G289" s="16"/>
      <c r="H289" s="16"/>
      <c r="I289" s="16"/>
      <c r="J289" s="16"/>
      <c r="K289" s="16"/>
      <c r="L289" s="16"/>
      <c r="M289" s="16"/>
      <c r="N289" s="16"/>
      <c r="O289" s="16"/>
      <c r="P289" s="16"/>
      <c r="Q289" s="16"/>
      <c r="R289" s="16"/>
      <c r="S289" s="16"/>
      <c r="T289" s="16"/>
      <c r="U289" s="16"/>
      <c r="V289" s="16"/>
      <c r="W289" s="16"/>
      <c r="X289" s="16"/>
      <c r="Y289" s="16"/>
      <c r="Z289" s="16"/>
      <c r="AA289" s="16"/>
      <c r="AB289" s="16"/>
      <c r="AC289" s="16"/>
      <c r="AD289" s="16"/>
      <c r="AE289" s="16"/>
      <c r="AF289" s="16"/>
      <c r="AG289" s="16"/>
      <c r="AH289" s="16"/>
      <c r="AI289" s="16"/>
      <c r="AJ289" s="16"/>
      <c r="AK289" s="16"/>
      <c r="AL289" s="16"/>
      <c r="AM289" s="16"/>
    </row>
    <row r="290" spans="2:39" hidden="1" x14ac:dyDescent="0.3">
      <c r="B290" s="16" t="s">
        <v>47</v>
      </c>
      <c r="C290" s="15" t="s">
        <v>44</v>
      </c>
      <c r="D290" s="15" t="s">
        <v>54</v>
      </c>
      <c r="E290" s="15" t="s">
        <v>313</v>
      </c>
      <c r="F290" s="44" t="s">
        <v>315</v>
      </c>
      <c r="G290" s="16"/>
      <c r="H290" s="16"/>
      <c r="I290" s="16"/>
      <c r="J290" s="16"/>
      <c r="K290" s="16"/>
      <c r="L290" s="16"/>
      <c r="M290" s="16"/>
      <c r="N290" s="16"/>
      <c r="O290" s="16"/>
      <c r="P290" s="16"/>
      <c r="Q290" s="16"/>
      <c r="R290" s="16"/>
      <c r="S290" s="16"/>
      <c r="T290" s="16"/>
      <c r="U290" s="16"/>
      <c r="V290" s="16"/>
      <c r="W290" s="16"/>
      <c r="X290" s="16"/>
      <c r="Y290" s="16"/>
      <c r="Z290" s="16"/>
      <c r="AA290" s="16"/>
      <c r="AB290" s="16"/>
      <c r="AC290" s="16"/>
      <c r="AD290" s="16"/>
      <c r="AE290" s="16"/>
      <c r="AF290" s="16"/>
      <c r="AG290" s="16"/>
      <c r="AH290" s="16"/>
      <c r="AI290" s="16"/>
      <c r="AJ290" s="16"/>
      <c r="AK290" s="16"/>
      <c r="AL290" s="16"/>
      <c r="AM290" s="16"/>
    </row>
    <row r="291" spans="2:39" hidden="1" x14ac:dyDescent="0.3">
      <c r="B291" s="16" t="s">
        <v>47</v>
      </c>
      <c r="C291" s="15" t="s">
        <v>44</v>
      </c>
      <c r="D291" s="15" t="s">
        <v>54</v>
      </c>
      <c r="E291" s="15" t="s">
        <v>313</v>
      </c>
      <c r="F291" s="44" t="s">
        <v>314</v>
      </c>
      <c r="G291" s="16"/>
      <c r="H291" s="16"/>
      <c r="I291" s="16"/>
      <c r="J291" s="16"/>
      <c r="K291" s="16"/>
      <c r="L291" s="16"/>
      <c r="M291" s="16"/>
      <c r="N291" s="16"/>
      <c r="O291" s="16"/>
      <c r="P291" s="16"/>
      <c r="Q291" s="16"/>
      <c r="R291" s="16"/>
      <c r="S291" s="16"/>
      <c r="T291" s="16"/>
      <c r="U291" s="16"/>
      <c r="V291" s="16"/>
      <c r="W291" s="16"/>
      <c r="X291" s="16"/>
      <c r="Y291" s="16"/>
      <c r="Z291" s="16"/>
      <c r="AA291" s="16"/>
      <c r="AB291" s="16"/>
      <c r="AC291" s="16"/>
      <c r="AD291" s="16"/>
      <c r="AE291" s="16"/>
      <c r="AF291" s="16"/>
      <c r="AG291" s="16"/>
      <c r="AH291" s="16"/>
      <c r="AI291" s="16"/>
      <c r="AJ291" s="16"/>
      <c r="AK291" s="16"/>
      <c r="AL291" s="16"/>
      <c r="AM291" s="16"/>
    </row>
    <row r="292" spans="2:39" x14ac:dyDescent="0.3">
      <c r="B292" s="16" t="s">
        <v>47</v>
      </c>
      <c r="C292" s="15" t="s">
        <v>44</v>
      </c>
      <c r="D292" s="44" t="s">
        <v>45</v>
      </c>
      <c r="E292" s="15" t="s">
        <v>313</v>
      </c>
      <c r="F292" s="15" t="s">
        <v>312</v>
      </c>
      <c r="G292" s="16">
        <v>14</v>
      </c>
      <c r="H292" s="16">
        <v>43920</v>
      </c>
      <c r="I292" s="118">
        <v>0.32234861702454953</v>
      </c>
      <c r="J292" s="16">
        <v>8536</v>
      </c>
      <c r="K292" s="16">
        <v>8000</v>
      </c>
      <c r="L292" s="197">
        <v>0.92438421725910591</v>
      </c>
      <c r="M292" s="198">
        <v>2.861575993653265E-3</v>
      </c>
      <c r="N292" s="197">
        <v>0.91877552831154552</v>
      </c>
      <c r="O292" s="197">
        <v>0.9299929062066663</v>
      </c>
      <c r="P292" s="16">
        <v>10356</v>
      </c>
      <c r="Q292" s="16">
        <v>9704</v>
      </c>
      <c r="R292" s="197">
        <v>0.92572504073058148</v>
      </c>
      <c r="S292" s="198">
        <v>2.5767138748995998E-3</v>
      </c>
      <c r="T292" s="197">
        <v>0.92067468153577825</v>
      </c>
      <c r="U292" s="197">
        <v>0.93077539992538472</v>
      </c>
      <c r="V292" s="16">
        <v>382</v>
      </c>
      <c r="W292" s="16">
        <v>220</v>
      </c>
      <c r="X292" s="197">
        <v>0.5995813515908307</v>
      </c>
      <c r="Y292" s="198">
        <v>2.5069722378695737E-2</v>
      </c>
      <c r="Z292" s="197">
        <v>0.55044469572858701</v>
      </c>
      <c r="AA292" s="197">
        <v>0.6487180074530744</v>
      </c>
      <c r="AB292" s="16">
        <v>10738</v>
      </c>
      <c r="AC292" s="16">
        <v>9924</v>
      </c>
      <c r="AD292" s="197">
        <v>0.91579897481670525</v>
      </c>
      <c r="AE292" s="198">
        <v>2.6797671951647138E-3</v>
      </c>
      <c r="AF292" s="197">
        <v>0.91054663111418244</v>
      </c>
      <c r="AG292" s="197">
        <v>0.92105131851922806</v>
      </c>
      <c r="AH292" s="16">
        <v>133</v>
      </c>
      <c r="AI292" s="16">
        <v>123</v>
      </c>
      <c r="AJ292" s="197">
        <v>0.90121807372236595</v>
      </c>
      <c r="AK292" s="198">
        <v>2.5871873036657361E-2</v>
      </c>
      <c r="AL292" s="197">
        <v>0.85050920257051754</v>
      </c>
      <c r="AM292" s="197">
        <v>0.95192694487421436</v>
      </c>
    </row>
    <row r="293" spans="2:39" x14ac:dyDescent="0.3">
      <c r="B293" s="16" t="s">
        <v>47</v>
      </c>
      <c r="C293" s="15" t="s">
        <v>44</v>
      </c>
      <c r="D293" s="44" t="s">
        <v>52</v>
      </c>
      <c r="E293" s="15" t="s">
        <v>313</v>
      </c>
      <c r="F293" s="15" t="s">
        <v>312</v>
      </c>
      <c r="G293" s="16">
        <v>14</v>
      </c>
      <c r="H293" s="16">
        <v>8190</v>
      </c>
      <c r="I293" s="118">
        <v>0.27868672841352726</v>
      </c>
      <c r="J293" s="16">
        <v>1985</v>
      </c>
      <c r="K293" s="16">
        <v>1390</v>
      </c>
      <c r="L293" s="197">
        <v>0.7109352245780366</v>
      </c>
      <c r="M293" s="198">
        <v>1.017495148880837E-2</v>
      </c>
      <c r="N293" s="197">
        <v>0.69099231965997221</v>
      </c>
      <c r="O293" s="197">
        <v>0.73087812949610098</v>
      </c>
      <c r="P293" s="16">
        <v>2349</v>
      </c>
      <c r="Q293" s="16">
        <v>1669</v>
      </c>
      <c r="R293" s="197">
        <v>0.69675897307514367</v>
      </c>
      <c r="S293" s="198">
        <v>9.4840482802103082E-3</v>
      </c>
      <c r="T293" s="197">
        <v>0.67817023844593149</v>
      </c>
      <c r="U293" s="197">
        <v>0.71534770770435585</v>
      </c>
      <c r="V293" s="16"/>
      <c r="W293" s="16"/>
      <c r="X293" s="197"/>
      <c r="Y293" s="198"/>
      <c r="Z293" s="197"/>
      <c r="AA293" s="197"/>
      <c r="AB293" s="16"/>
      <c r="AC293" s="16"/>
      <c r="AD293" s="197"/>
      <c r="AE293" s="198"/>
      <c r="AF293" s="197"/>
      <c r="AG293" s="197"/>
      <c r="AH293" s="16"/>
      <c r="AI293" s="16"/>
      <c r="AJ293" s="197"/>
      <c r="AK293" s="198"/>
      <c r="AL293" s="197"/>
      <c r="AM293" s="197"/>
    </row>
    <row r="294" spans="2:39" x14ac:dyDescent="0.3">
      <c r="B294" s="60" t="s">
        <v>58</v>
      </c>
      <c r="C294" s="49" t="s">
        <v>44</v>
      </c>
      <c r="D294" s="50" t="s">
        <v>54</v>
      </c>
      <c r="E294" s="50" t="s">
        <v>313</v>
      </c>
      <c r="F294" s="50" t="s">
        <v>312</v>
      </c>
      <c r="G294" s="80">
        <v>14</v>
      </c>
      <c r="H294" s="80">
        <v>52110</v>
      </c>
      <c r="I294" s="195">
        <v>0.60103534543807668</v>
      </c>
      <c r="J294" s="80">
        <v>10521</v>
      </c>
      <c r="K294" s="80">
        <v>9390</v>
      </c>
      <c r="L294" s="193">
        <v>0.82541266441292027</v>
      </c>
      <c r="M294" s="194">
        <v>3.7009517427129398E-3</v>
      </c>
      <c r="N294" s="193">
        <v>0.8181587989972029</v>
      </c>
      <c r="O294" s="193">
        <v>0.83266652982863765</v>
      </c>
      <c r="P294" s="80">
        <v>12705</v>
      </c>
      <c r="Q294" s="80">
        <v>11373</v>
      </c>
      <c r="R294" s="193">
        <v>0.81955856516982206</v>
      </c>
      <c r="S294" s="194">
        <v>3.4116997051509505E-3</v>
      </c>
      <c r="T294" s="193">
        <v>0.8128716337477262</v>
      </c>
      <c r="U294" s="193">
        <v>0.82624549659191793</v>
      </c>
      <c r="V294" s="80"/>
      <c r="W294" s="80"/>
      <c r="X294" s="193"/>
      <c r="Y294" s="194"/>
      <c r="Z294" s="193"/>
      <c r="AA294" s="193"/>
      <c r="AB294" s="80"/>
      <c r="AC294" s="80"/>
      <c r="AD294" s="193"/>
      <c r="AE294" s="194"/>
      <c r="AF294" s="193"/>
      <c r="AG294" s="193"/>
      <c r="AH294" s="80"/>
      <c r="AI294" s="80"/>
      <c r="AJ294" s="193"/>
      <c r="AK294" s="194"/>
      <c r="AL294" s="193"/>
      <c r="AM294" s="193"/>
    </row>
    <row r="295" spans="2:39" hidden="1" x14ac:dyDescent="0.3">
      <c r="B295" s="201" t="s">
        <v>43</v>
      </c>
      <c r="C295" s="205" t="s">
        <v>44</v>
      </c>
      <c r="D295" s="202" t="s">
        <v>45</v>
      </c>
      <c r="E295" s="201" t="s">
        <v>326</v>
      </c>
      <c r="F295" s="201" t="s">
        <v>329</v>
      </c>
      <c r="G295" s="201"/>
      <c r="H295" s="201"/>
      <c r="I295" s="201"/>
      <c r="J295" s="201"/>
      <c r="K295" s="201"/>
      <c r="L295" s="201"/>
      <c r="M295" s="201"/>
      <c r="N295" s="201"/>
      <c r="O295" s="201"/>
      <c r="P295" s="201"/>
      <c r="Q295" s="201"/>
      <c r="R295" s="201"/>
      <c r="S295" s="201"/>
      <c r="T295" s="201"/>
      <c r="U295" s="201"/>
      <c r="V295" s="201"/>
      <c r="W295" s="201"/>
      <c r="X295" s="201"/>
      <c r="Y295" s="201"/>
      <c r="Z295" s="201"/>
      <c r="AA295" s="201"/>
      <c r="AB295" s="201"/>
      <c r="AC295" s="201"/>
      <c r="AD295" s="201"/>
      <c r="AE295" s="201"/>
      <c r="AF295" s="201"/>
      <c r="AG295" s="201"/>
      <c r="AH295" s="201"/>
      <c r="AI295" s="201"/>
      <c r="AJ295" s="201"/>
      <c r="AK295" s="201"/>
      <c r="AL295" s="201"/>
      <c r="AM295" s="201"/>
    </row>
    <row r="296" spans="2:39" hidden="1" x14ac:dyDescent="0.3">
      <c r="B296" s="201" t="s">
        <v>43</v>
      </c>
      <c r="C296" s="205" t="s">
        <v>44</v>
      </c>
      <c r="D296" s="202" t="s">
        <v>45</v>
      </c>
      <c r="E296" s="201" t="s">
        <v>326</v>
      </c>
      <c r="F296" s="201" t="s">
        <v>328</v>
      </c>
      <c r="G296" s="201"/>
      <c r="H296" s="201"/>
      <c r="I296" s="201"/>
      <c r="J296" s="201"/>
      <c r="K296" s="201"/>
      <c r="L296" s="201"/>
      <c r="M296" s="201"/>
      <c r="N296" s="201"/>
      <c r="O296" s="201"/>
      <c r="P296" s="201"/>
      <c r="Q296" s="201"/>
      <c r="R296" s="201"/>
      <c r="S296" s="201"/>
      <c r="T296" s="201"/>
      <c r="U296" s="201"/>
      <c r="V296" s="201"/>
      <c r="W296" s="201"/>
      <c r="X296" s="201"/>
      <c r="Y296" s="201"/>
      <c r="Z296" s="201"/>
      <c r="AA296" s="201"/>
      <c r="AB296" s="201"/>
      <c r="AC296" s="201"/>
      <c r="AD296" s="201"/>
      <c r="AE296" s="201"/>
      <c r="AF296" s="201"/>
      <c r="AG296" s="201"/>
      <c r="AH296" s="201"/>
      <c r="AI296" s="201"/>
      <c r="AJ296" s="201"/>
      <c r="AK296" s="201"/>
      <c r="AL296" s="201"/>
      <c r="AM296" s="201"/>
    </row>
    <row r="297" spans="2:39" hidden="1" x14ac:dyDescent="0.3">
      <c r="B297" s="201" t="s">
        <v>43</v>
      </c>
      <c r="C297" s="205" t="s">
        <v>44</v>
      </c>
      <c r="D297" s="202" t="s">
        <v>45</v>
      </c>
      <c r="E297" s="201" t="s">
        <v>324</v>
      </c>
      <c r="F297" s="201" t="s">
        <v>329</v>
      </c>
      <c r="G297" s="201"/>
      <c r="H297" s="201"/>
      <c r="I297" s="201"/>
      <c r="J297" s="201"/>
      <c r="K297" s="201"/>
      <c r="L297" s="201"/>
      <c r="M297" s="201"/>
      <c r="N297" s="201"/>
      <c r="O297" s="201"/>
      <c r="P297" s="201"/>
      <c r="Q297" s="201"/>
      <c r="R297" s="201"/>
      <c r="S297" s="201"/>
      <c r="T297" s="201"/>
      <c r="U297" s="201"/>
      <c r="V297" s="201"/>
      <c r="W297" s="201"/>
      <c r="X297" s="201"/>
      <c r="Y297" s="201"/>
      <c r="Z297" s="201"/>
      <c r="AA297" s="201"/>
      <c r="AB297" s="201"/>
      <c r="AC297" s="201"/>
      <c r="AD297" s="201"/>
      <c r="AE297" s="201"/>
      <c r="AF297" s="201"/>
      <c r="AG297" s="201"/>
      <c r="AH297" s="201"/>
      <c r="AI297" s="201"/>
      <c r="AJ297" s="201"/>
      <c r="AK297" s="201"/>
      <c r="AL297" s="201"/>
      <c r="AM297" s="201"/>
    </row>
    <row r="298" spans="2:39" hidden="1" x14ac:dyDescent="0.3">
      <c r="B298" s="201" t="s">
        <v>43</v>
      </c>
      <c r="C298" s="205" t="s">
        <v>44</v>
      </c>
      <c r="D298" s="202" t="s">
        <v>45</v>
      </c>
      <c r="E298" s="201" t="s">
        <v>324</v>
      </c>
      <c r="F298" s="201" t="s">
        <v>328</v>
      </c>
      <c r="G298" s="201"/>
      <c r="H298" s="201"/>
      <c r="I298" s="201"/>
      <c r="J298" s="201"/>
      <c r="K298" s="201"/>
      <c r="L298" s="201"/>
      <c r="M298" s="201"/>
      <c r="N298" s="201"/>
      <c r="O298" s="201"/>
      <c r="P298" s="201"/>
      <c r="Q298" s="201"/>
      <c r="R298" s="201"/>
      <c r="S298" s="201"/>
      <c r="T298" s="201"/>
      <c r="U298" s="201"/>
      <c r="V298" s="201"/>
      <c r="W298" s="201"/>
      <c r="X298" s="201"/>
      <c r="Y298" s="201"/>
      <c r="Z298" s="201"/>
      <c r="AA298" s="201"/>
      <c r="AB298" s="201"/>
      <c r="AC298" s="201"/>
      <c r="AD298" s="201"/>
      <c r="AE298" s="201"/>
      <c r="AF298" s="201"/>
      <c r="AG298" s="201"/>
      <c r="AH298" s="201"/>
      <c r="AI298" s="201"/>
      <c r="AJ298" s="201"/>
      <c r="AK298" s="201"/>
      <c r="AL298" s="201"/>
      <c r="AM298" s="201"/>
    </row>
    <row r="299" spans="2:39" hidden="1" x14ac:dyDescent="0.3">
      <c r="B299" s="201" t="s">
        <v>43</v>
      </c>
      <c r="C299" s="205" t="s">
        <v>44</v>
      </c>
      <c r="D299" s="202" t="s">
        <v>45</v>
      </c>
      <c r="E299" s="201" t="s">
        <v>323</v>
      </c>
      <c r="F299" s="201" t="s">
        <v>329</v>
      </c>
      <c r="G299" s="201"/>
      <c r="H299" s="201"/>
      <c r="I299" s="201"/>
      <c r="J299" s="201"/>
      <c r="K299" s="201"/>
      <c r="L299" s="201"/>
      <c r="M299" s="201"/>
      <c r="N299" s="201"/>
      <c r="O299" s="201"/>
      <c r="P299" s="201"/>
      <c r="Q299" s="201"/>
      <c r="R299" s="201"/>
      <c r="S299" s="201"/>
      <c r="T299" s="201"/>
      <c r="U299" s="201"/>
      <c r="V299" s="201"/>
      <c r="W299" s="201"/>
      <c r="X299" s="201"/>
      <c r="Y299" s="201"/>
      <c r="Z299" s="201"/>
      <c r="AA299" s="201"/>
      <c r="AB299" s="201"/>
      <c r="AC299" s="201"/>
      <c r="AD299" s="201"/>
      <c r="AE299" s="201"/>
      <c r="AF299" s="201"/>
      <c r="AG299" s="201"/>
      <c r="AH299" s="201"/>
      <c r="AI299" s="201"/>
      <c r="AJ299" s="201"/>
      <c r="AK299" s="201"/>
      <c r="AL299" s="201"/>
      <c r="AM299" s="201"/>
    </row>
    <row r="300" spans="2:39" hidden="1" x14ac:dyDescent="0.3">
      <c r="B300" s="201" t="s">
        <v>43</v>
      </c>
      <c r="C300" s="205" t="s">
        <v>44</v>
      </c>
      <c r="D300" s="202" t="s">
        <v>45</v>
      </c>
      <c r="E300" s="201" t="s">
        <v>323</v>
      </c>
      <c r="F300" s="201" t="s">
        <v>328</v>
      </c>
      <c r="G300" s="201"/>
      <c r="H300" s="201"/>
      <c r="I300" s="201"/>
      <c r="J300" s="201"/>
      <c r="K300" s="201"/>
      <c r="L300" s="201"/>
      <c r="M300" s="201"/>
      <c r="N300" s="201"/>
      <c r="O300" s="201"/>
      <c r="P300" s="201"/>
      <c r="Q300" s="201"/>
      <c r="R300" s="201"/>
      <c r="S300" s="201"/>
      <c r="T300" s="201"/>
      <c r="U300" s="201"/>
      <c r="V300" s="201"/>
      <c r="W300" s="201"/>
      <c r="X300" s="201"/>
      <c r="Y300" s="201"/>
      <c r="Z300" s="201"/>
      <c r="AA300" s="201"/>
      <c r="AB300" s="201"/>
      <c r="AC300" s="201"/>
      <c r="AD300" s="201"/>
      <c r="AE300" s="201"/>
      <c r="AF300" s="201"/>
      <c r="AG300" s="201"/>
      <c r="AH300" s="201"/>
      <c r="AI300" s="201"/>
      <c r="AJ300" s="201"/>
      <c r="AK300" s="201"/>
      <c r="AL300" s="201"/>
      <c r="AM300" s="201"/>
    </row>
    <row r="301" spans="2:39" hidden="1" x14ac:dyDescent="0.3">
      <c r="B301" s="201" t="s">
        <v>43</v>
      </c>
      <c r="C301" s="205" t="s">
        <v>44</v>
      </c>
      <c r="D301" s="202" t="s">
        <v>45</v>
      </c>
      <c r="E301" s="201" t="s">
        <v>322</v>
      </c>
      <c r="F301" s="201" t="s">
        <v>329</v>
      </c>
      <c r="G301" s="201"/>
      <c r="H301" s="201"/>
      <c r="I301" s="201"/>
      <c r="J301" s="201"/>
      <c r="K301" s="201"/>
      <c r="L301" s="201"/>
      <c r="M301" s="201"/>
      <c r="N301" s="201"/>
      <c r="O301" s="201"/>
      <c r="P301" s="201"/>
      <c r="Q301" s="201"/>
      <c r="R301" s="201"/>
      <c r="S301" s="201"/>
      <c r="T301" s="201"/>
      <c r="U301" s="201"/>
      <c r="V301" s="201"/>
      <c r="W301" s="201"/>
      <c r="X301" s="201"/>
      <c r="Y301" s="201"/>
      <c r="Z301" s="201"/>
      <c r="AA301" s="201"/>
      <c r="AB301" s="201"/>
      <c r="AC301" s="201"/>
      <c r="AD301" s="201"/>
      <c r="AE301" s="201"/>
      <c r="AF301" s="201"/>
      <c r="AG301" s="201"/>
      <c r="AH301" s="201"/>
      <c r="AI301" s="201"/>
      <c r="AJ301" s="201"/>
      <c r="AK301" s="201"/>
      <c r="AL301" s="201"/>
      <c r="AM301" s="201"/>
    </row>
    <row r="302" spans="2:39" hidden="1" x14ac:dyDescent="0.3">
      <c r="B302" s="201" t="s">
        <v>43</v>
      </c>
      <c r="C302" s="205" t="s">
        <v>44</v>
      </c>
      <c r="D302" s="202" t="s">
        <v>45</v>
      </c>
      <c r="E302" s="201" t="s">
        <v>322</v>
      </c>
      <c r="F302" s="201" t="s">
        <v>328</v>
      </c>
      <c r="G302" s="201"/>
      <c r="H302" s="201"/>
      <c r="I302" s="201"/>
      <c r="J302" s="201"/>
      <c r="K302" s="201"/>
      <c r="L302" s="201"/>
      <c r="M302" s="201"/>
      <c r="N302" s="201"/>
      <c r="O302" s="201"/>
      <c r="P302" s="201"/>
      <c r="Q302" s="201"/>
      <c r="R302" s="201"/>
      <c r="S302" s="201"/>
      <c r="T302" s="201"/>
      <c r="U302" s="201"/>
      <c r="V302" s="201"/>
      <c r="W302" s="201"/>
      <c r="X302" s="201"/>
      <c r="Y302" s="201"/>
      <c r="Z302" s="201"/>
      <c r="AA302" s="201"/>
      <c r="AB302" s="201"/>
      <c r="AC302" s="201"/>
      <c r="AD302" s="201"/>
      <c r="AE302" s="201"/>
      <c r="AF302" s="201"/>
      <c r="AG302" s="201"/>
      <c r="AH302" s="201"/>
      <c r="AI302" s="201"/>
      <c r="AJ302" s="201"/>
      <c r="AK302" s="201"/>
      <c r="AL302" s="201"/>
      <c r="AM302" s="201"/>
    </row>
    <row r="303" spans="2:39" hidden="1" x14ac:dyDescent="0.3">
      <c r="B303" s="201" t="s">
        <v>43</v>
      </c>
      <c r="C303" s="205" t="s">
        <v>44</v>
      </c>
      <c r="D303" s="202" t="s">
        <v>45</v>
      </c>
      <c r="E303" s="201" t="s">
        <v>321</v>
      </c>
      <c r="F303" s="201" t="s">
        <v>329</v>
      </c>
      <c r="G303" s="201"/>
      <c r="H303" s="201"/>
      <c r="I303" s="201"/>
      <c r="J303" s="201"/>
      <c r="K303" s="201"/>
      <c r="L303" s="201"/>
      <c r="M303" s="201"/>
      <c r="N303" s="201"/>
      <c r="O303" s="201"/>
      <c r="P303" s="201"/>
      <c r="Q303" s="201"/>
      <c r="R303" s="201"/>
      <c r="S303" s="201"/>
      <c r="T303" s="201"/>
      <c r="U303" s="201"/>
      <c r="V303" s="201"/>
      <c r="W303" s="201"/>
      <c r="X303" s="201"/>
      <c r="Y303" s="201"/>
      <c r="Z303" s="201"/>
      <c r="AA303" s="201"/>
      <c r="AB303" s="201"/>
      <c r="AC303" s="201"/>
      <c r="AD303" s="201"/>
      <c r="AE303" s="201"/>
      <c r="AF303" s="201"/>
      <c r="AG303" s="201"/>
      <c r="AH303" s="201"/>
      <c r="AI303" s="201"/>
      <c r="AJ303" s="201"/>
      <c r="AK303" s="201"/>
      <c r="AL303" s="201"/>
      <c r="AM303" s="201"/>
    </row>
    <row r="304" spans="2:39" hidden="1" x14ac:dyDescent="0.3">
      <c r="B304" s="201" t="s">
        <v>43</v>
      </c>
      <c r="C304" s="205" t="s">
        <v>44</v>
      </c>
      <c r="D304" s="202" t="s">
        <v>45</v>
      </c>
      <c r="E304" s="201" t="s">
        <v>321</v>
      </c>
      <c r="F304" s="201" t="s">
        <v>328</v>
      </c>
      <c r="G304" s="201"/>
      <c r="H304" s="201"/>
      <c r="I304" s="201"/>
      <c r="J304" s="201"/>
      <c r="K304" s="201"/>
      <c r="L304" s="201"/>
      <c r="M304" s="201"/>
      <c r="N304" s="201"/>
      <c r="O304" s="201"/>
      <c r="P304" s="201"/>
      <c r="Q304" s="201"/>
      <c r="R304" s="201"/>
      <c r="S304" s="201"/>
      <c r="T304" s="201"/>
      <c r="U304" s="201"/>
      <c r="V304" s="201"/>
      <c r="W304" s="201"/>
      <c r="X304" s="201"/>
      <c r="Y304" s="201"/>
      <c r="Z304" s="201"/>
      <c r="AA304" s="201"/>
      <c r="AB304" s="201"/>
      <c r="AC304" s="201"/>
      <c r="AD304" s="201"/>
      <c r="AE304" s="201"/>
      <c r="AF304" s="201"/>
      <c r="AG304" s="201"/>
      <c r="AH304" s="201"/>
      <c r="AI304" s="201"/>
      <c r="AJ304" s="201"/>
      <c r="AK304" s="201"/>
      <c r="AL304" s="201"/>
      <c r="AM304" s="201"/>
    </row>
    <row r="305" spans="2:39" hidden="1" x14ac:dyDescent="0.3">
      <c r="B305" s="201" t="s">
        <v>43</v>
      </c>
      <c r="C305" s="205" t="s">
        <v>44</v>
      </c>
      <c r="D305" s="202" t="s">
        <v>52</v>
      </c>
      <c r="E305" s="201" t="s">
        <v>326</v>
      </c>
      <c r="F305" s="201" t="s">
        <v>329</v>
      </c>
      <c r="G305" s="201"/>
      <c r="H305" s="201"/>
      <c r="I305" s="201"/>
      <c r="J305" s="201"/>
      <c r="K305" s="201"/>
      <c r="L305" s="201"/>
      <c r="M305" s="201"/>
      <c r="N305" s="201"/>
      <c r="O305" s="201"/>
      <c r="P305" s="201"/>
      <c r="Q305" s="201"/>
      <c r="R305" s="201"/>
      <c r="S305" s="201"/>
      <c r="T305" s="201"/>
      <c r="U305" s="201"/>
      <c r="V305" s="201"/>
      <c r="W305" s="201"/>
      <c r="X305" s="201"/>
      <c r="Y305" s="201"/>
      <c r="Z305" s="201"/>
      <c r="AA305" s="201"/>
      <c r="AB305" s="201"/>
      <c r="AC305" s="201"/>
      <c r="AD305" s="201"/>
      <c r="AE305" s="201"/>
      <c r="AF305" s="201"/>
      <c r="AG305" s="201"/>
      <c r="AH305" s="201"/>
      <c r="AI305" s="201"/>
      <c r="AJ305" s="201"/>
      <c r="AK305" s="201"/>
      <c r="AL305" s="201"/>
      <c r="AM305" s="201"/>
    </row>
    <row r="306" spans="2:39" hidden="1" x14ac:dyDescent="0.3">
      <c r="B306" s="201" t="s">
        <v>43</v>
      </c>
      <c r="C306" s="205" t="s">
        <v>44</v>
      </c>
      <c r="D306" s="202" t="s">
        <v>52</v>
      </c>
      <c r="E306" s="201" t="s">
        <v>326</v>
      </c>
      <c r="F306" s="201" t="s">
        <v>328</v>
      </c>
      <c r="G306" s="201"/>
      <c r="H306" s="201"/>
      <c r="I306" s="201"/>
      <c r="J306" s="201"/>
      <c r="K306" s="201"/>
      <c r="L306" s="201"/>
      <c r="M306" s="201"/>
      <c r="N306" s="201"/>
      <c r="O306" s="201"/>
      <c r="P306" s="201"/>
      <c r="Q306" s="201"/>
      <c r="R306" s="201"/>
      <c r="S306" s="201"/>
      <c r="T306" s="201"/>
      <c r="U306" s="201"/>
      <c r="V306" s="201"/>
      <c r="W306" s="201"/>
      <c r="X306" s="201"/>
      <c r="Y306" s="201"/>
      <c r="Z306" s="201"/>
      <c r="AA306" s="201"/>
      <c r="AB306" s="201"/>
      <c r="AC306" s="201"/>
      <c r="AD306" s="201"/>
      <c r="AE306" s="201"/>
      <c r="AF306" s="201"/>
      <c r="AG306" s="201"/>
      <c r="AH306" s="201"/>
      <c r="AI306" s="201"/>
      <c r="AJ306" s="201"/>
      <c r="AK306" s="201"/>
      <c r="AL306" s="201"/>
      <c r="AM306" s="201"/>
    </row>
    <row r="307" spans="2:39" hidden="1" x14ac:dyDescent="0.3">
      <c r="B307" s="201" t="s">
        <v>43</v>
      </c>
      <c r="C307" s="205" t="s">
        <v>44</v>
      </c>
      <c r="D307" s="202" t="s">
        <v>52</v>
      </c>
      <c r="E307" s="201" t="s">
        <v>324</v>
      </c>
      <c r="F307" s="201" t="s">
        <v>329</v>
      </c>
      <c r="G307" s="201"/>
      <c r="H307" s="201"/>
      <c r="I307" s="201"/>
      <c r="J307" s="201"/>
      <c r="K307" s="201"/>
      <c r="L307" s="201"/>
      <c r="M307" s="201"/>
      <c r="N307" s="201"/>
      <c r="O307" s="201"/>
      <c r="P307" s="201"/>
      <c r="Q307" s="201"/>
      <c r="R307" s="201"/>
      <c r="S307" s="201"/>
      <c r="T307" s="201"/>
      <c r="U307" s="201"/>
      <c r="V307" s="201"/>
      <c r="W307" s="201"/>
      <c r="X307" s="201"/>
      <c r="Y307" s="201"/>
      <c r="Z307" s="201"/>
      <c r="AA307" s="201"/>
      <c r="AB307" s="201"/>
      <c r="AC307" s="201"/>
      <c r="AD307" s="201"/>
      <c r="AE307" s="201"/>
      <c r="AF307" s="201"/>
      <c r="AG307" s="201"/>
      <c r="AH307" s="201"/>
      <c r="AI307" s="201"/>
      <c r="AJ307" s="201"/>
      <c r="AK307" s="201"/>
      <c r="AL307" s="201"/>
      <c r="AM307" s="201"/>
    </row>
    <row r="308" spans="2:39" hidden="1" x14ac:dyDescent="0.3">
      <c r="B308" s="201" t="s">
        <v>43</v>
      </c>
      <c r="C308" s="205" t="s">
        <v>44</v>
      </c>
      <c r="D308" s="202" t="s">
        <v>52</v>
      </c>
      <c r="E308" s="201" t="s">
        <v>324</v>
      </c>
      <c r="F308" s="201" t="s">
        <v>328</v>
      </c>
      <c r="G308" s="201"/>
      <c r="H308" s="201"/>
      <c r="I308" s="201"/>
      <c r="J308" s="201"/>
      <c r="K308" s="201"/>
      <c r="L308" s="201"/>
      <c r="M308" s="201"/>
      <c r="N308" s="201"/>
      <c r="O308" s="201"/>
      <c r="P308" s="201"/>
      <c r="Q308" s="201"/>
      <c r="R308" s="201"/>
      <c r="S308" s="201"/>
      <c r="T308" s="201"/>
      <c r="U308" s="201"/>
      <c r="V308" s="201"/>
      <c r="W308" s="201"/>
      <c r="X308" s="201"/>
      <c r="Y308" s="201"/>
      <c r="Z308" s="201"/>
      <c r="AA308" s="201"/>
      <c r="AB308" s="201"/>
      <c r="AC308" s="201"/>
      <c r="AD308" s="201"/>
      <c r="AE308" s="201"/>
      <c r="AF308" s="201"/>
      <c r="AG308" s="201"/>
      <c r="AH308" s="201"/>
      <c r="AI308" s="201"/>
      <c r="AJ308" s="201"/>
      <c r="AK308" s="201"/>
      <c r="AL308" s="201"/>
      <c r="AM308" s="201"/>
    </row>
    <row r="309" spans="2:39" hidden="1" x14ac:dyDescent="0.3">
      <c r="B309" s="201" t="s">
        <v>43</v>
      </c>
      <c r="C309" s="205" t="s">
        <v>44</v>
      </c>
      <c r="D309" s="202" t="s">
        <v>52</v>
      </c>
      <c r="E309" s="201" t="s">
        <v>323</v>
      </c>
      <c r="F309" s="201" t="s">
        <v>329</v>
      </c>
      <c r="G309" s="201"/>
      <c r="H309" s="201"/>
      <c r="I309" s="201"/>
      <c r="J309" s="201"/>
      <c r="K309" s="201"/>
      <c r="L309" s="201"/>
      <c r="M309" s="201"/>
      <c r="N309" s="201"/>
      <c r="O309" s="201"/>
      <c r="P309" s="201"/>
      <c r="Q309" s="201"/>
      <c r="R309" s="201"/>
      <c r="S309" s="201"/>
      <c r="T309" s="201"/>
      <c r="U309" s="201"/>
      <c r="V309" s="201"/>
      <c r="W309" s="201"/>
      <c r="X309" s="201"/>
      <c r="Y309" s="201"/>
      <c r="Z309" s="201"/>
      <c r="AA309" s="201"/>
      <c r="AB309" s="201"/>
      <c r="AC309" s="201"/>
      <c r="AD309" s="201"/>
      <c r="AE309" s="201"/>
      <c r="AF309" s="201"/>
      <c r="AG309" s="201"/>
      <c r="AH309" s="201"/>
      <c r="AI309" s="201"/>
      <c r="AJ309" s="201"/>
      <c r="AK309" s="201"/>
      <c r="AL309" s="201"/>
      <c r="AM309" s="201"/>
    </row>
    <row r="310" spans="2:39" hidden="1" x14ac:dyDescent="0.3">
      <c r="B310" s="201" t="s">
        <v>43</v>
      </c>
      <c r="C310" s="205" t="s">
        <v>44</v>
      </c>
      <c r="D310" s="202" t="s">
        <v>52</v>
      </c>
      <c r="E310" s="201" t="s">
        <v>323</v>
      </c>
      <c r="F310" s="201" t="s">
        <v>328</v>
      </c>
      <c r="G310" s="201"/>
      <c r="H310" s="201"/>
      <c r="I310" s="201"/>
      <c r="J310" s="201"/>
      <c r="K310" s="201"/>
      <c r="L310" s="201"/>
      <c r="M310" s="201"/>
      <c r="N310" s="201"/>
      <c r="O310" s="201"/>
      <c r="P310" s="201"/>
      <c r="Q310" s="201"/>
      <c r="R310" s="201"/>
      <c r="S310" s="201"/>
      <c r="T310" s="201"/>
      <c r="U310" s="201"/>
      <c r="V310" s="201"/>
      <c r="W310" s="201"/>
      <c r="X310" s="201"/>
      <c r="Y310" s="201"/>
      <c r="Z310" s="201"/>
      <c r="AA310" s="201"/>
      <c r="AB310" s="201"/>
      <c r="AC310" s="201"/>
      <c r="AD310" s="201"/>
      <c r="AE310" s="201"/>
      <c r="AF310" s="201"/>
      <c r="AG310" s="201"/>
      <c r="AH310" s="201"/>
      <c r="AI310" s="201"/>
      <c r="AJ310" s="201"/>
      <c r="AK310" s="201"/>
      <c r="AL310" s="201"/>
      <c r="AM310" s="201"/>
    </row>
    <row r="311" spans="2:39" hidden="1" x14ac:dyDescent="0.3">
      <c r="B311" s="201" t="s">
        <v>43</v>
      </c>
      <c r="C311" s="205" t="s">
        <v>44</v>
      </c>
      <c r="D311" s="202" t="s">
        <v>52</v>
      </c>
      <c r="E311" s="201" t="s">
        <v>322</v>
      </c>
      <c r="F311" s="201" t="s">
        <v>329</v>
      </c>
      <c r="G311" s="201"/>
      <c r="H311" s="201"/>
      <c r="I311" s="201"/>
      <c r="J311" s="201"/>
      <c r="K311" s="201"/>
      <c r="L311" s="201"/>
      <c r="M311" s="201"/>
      <c r="N311" s="201"/>
      <c r="O311" s="201"/>
      <c r="P311" s="201"/>
      <c r="Q311" s="201"/>
      <c r="R311" s="201"/>
      <c r="S311" s="201"/>
      <c r="T311" s="201"/>
      <c r="U311" s="201"/>
      <c r="V311" s="201"/>
      <c r="W311" s="201"/>
      <c r="X311" s="201"/>
      <c r="Y311" s="201"/>
      <c r="Z311" s="201"/>
      <c r="AA311" s="201"/>
      <c r="AB311" s="201"/>
      <c r="AC311" s="201"/>
      <c r="AD311" s="201"/>
      <c r="AE311" s="201"/>
      <c r="AF311" s="201"/>
      <c r="AG311" s="201"/>
      <c r="AH311" s="201"/>
      <c r="AI311" s="201"/>
      <c r="AJ311" s="201"/>
      <c r="AK311" s="201"/>
      <c r="AL311" s="201"/>
      <c r="AM311" s="201"/>
    </row>
    <row r="312" spans="2:39" hidden="1" x14ac:dyDescent="0.3">
      <c r="B312" s="201" t="s">
        <v>43</v>
      </c>
      <c r="C312" s="205" t="s">
        <v>44</v>
      </c>
      <c r="D312" s="202" t="s">
        <v>52</v>
      </c>
      <c r="E312" s="201" t="s">
        <v>322</v>
      </c>
      <c r="F312" s="201" t="s">
        <v>328</v>
      </c>
      <c r="G312" s="201"/>
      <c r="H312" s="201"/>
      <c r="I312" s="201"/>
      <c r="J312" s="201"/>
      <c r="K312" s="201"/>
      <c r="L312" s="201"/>
      <c r="M312" s="201"/>
      <c r="N312" s="201"/>
      <c r="O312" s="201"/>
      <c r="P312" s="201"/>
      <c r="Q312" s="201"/>
      <c r="R312" s="201"/>
      <c r="S312" s="201"/>
      <c r="T312" s="201"/>
      <c r="U312" s="201"/>
      <c r="V312" s="201"/>
      <c r="W312" s="201"/>
      <c r="X312" s="201"/>
      <c r="Y312" s="201"/>
      <c r="Z312" s="201"/>
      <c r="AA312" s="201"/>
      <c r="AB312" s="201"/>
      <c r="AC312" s="201"/>
      <c r="AD312" s="201"/>
      <c r="AE312" s="201"/>
      <c r="AF312" s="201"/>
      <c r="AG312" s="201"/>
      <c r="AH312" s="201"/>
      <c r="AI312" s="201"/>
      <c r="AJ312" s="201"/>
      <c r="AK312" s="201"/>
      <c r="AL312" s="201"/>
      <c r="AM312" s="201"/>
    </row>
    <row r="313" spans="2:39" hidden="1" x14ac:dyDescent="0.3">
      <c r="B313" s="201" t="s">
        <v>43</v>
      </c>
      <c r="C313" s="205" t="s">
        <v>44</v>
      </c>
      <c r="D313" s="202" t="s">
        <v>52</v>
      </c>
      <c r="E313" s="201" t="s">
        <v>321</v>
      </c>
      <c r="F313" s="201" t="s">
        <v>329</v>
      </c>
      <c r="G313" s="201"/>
      <c r="H313" s="201"/>
      <c r="I313" s="201"/>
      <c r="J313" s="201"/>
      <c r="K313" s="201"/>
      <c r="L313" s="201"/>
      <c r="M313" s="201"/>
      <c r="N313" s="201"/>
      <c r="O313" s="201"/>
      <c r="P313" s="201"/>
      <c r="Q313" s="201"/>
      <c r="R313" s="201"/>
      <c r="S313" s="201"/>
      <c r="T313" s="201"/>
      <c r="U313" s="201"/>
      <c r="V313" s="201"/>
      <c r="W313" s="201"/>
      <c r="X313" s="201"/>
      <c r="Y313" s="201"/>
      <c r="Z313" s="201"/>
      <c r="AA313" s="201"/>
      <c r="AB313" s="201"/>
      <c r="AC313" s="201"/>
      <c r="AD313" s="201"/>
      <c r="AE313" s="201"/>
      <c r="AF313" s="201"/>
      <c r="AG313" s="201"/>
      <c r="AH313" s="201"/>
      <c r="AI313" s="201"/>
      <c r="AJ313" s="201"/>
      <c r="AK313" s="201"/>
      <c r="AL313" s="201"/>
      <c r="AM313" s="201"/>
    </row>
    <row r="314" spans="2:39" hidden="1" x14ac:dyDescent="0.3">
      <c r="B314" s="201" t="s">
        <v>43</v>
      </c>
      <c r="C314" s="205" t="s">
        <v>44</v>
      </c>
      <c r="D314" s="202" t="s">
        <v>52</v>
      </c>
      <c r="E314" s="201" t="s">
        <v>321</v>
      </c>
      <c r="F314" s="201" t="s">
        <v>328</v>
      </c>
      <c r="G314" s="201"/>
      <c r="H314" s="201"/>
      <c r="I314" s="201"/>
      <c r="J314" s="201"/>
      <c r="K314" s="201"/>
      <c r="L314" s="201"/>
      <c r="M314" s="201"/>
      <c r="N314" s="201"/>
      <c r="O314" s="201"/>
      <c r="P314" s="201"/>
      <c r="Q314" s="201"/>
      <c r="R314" s="201"/>
      <c r="S314" s="201"/>
      <c r="T314" s="201"/>
      <c r="U314" s="201"/>
      <c r="V314" s="201"/>
      <c r="W314" s="201"/>
      <c r="X314" s="201"/>
      <c r="Y314" s="201"/>
      <c r="Z314" s="201"/>
      <c r="AA314" s="201"/>
      <c r="AB314" s="201"/>
      <c r="AC314" s="201"/>
      <c r="AD314" s="201"/>
      <c r="AE314" s="201"/>
      <c r="AF314" s="201"/>
      <c r="AG314" s="201"/>
      <c r="AH314" s="201"/>
      <c r="AI314" s="201"/>
      <c r="AJ314" s="201"/>
      <c r="AK314" s="201"/>
      <c r="AL314" s="201"/>
      <c r="AM314" s="201"/>
    </row>
    <row r="315" spans="2:39" hidden="1" x14ac:dyDescent="0.3">
      <c r="B315" s="201" t="s">
        <v>46</v>
      </c>
      <c r="C315" s="205" t="s">
        <v>44</v>
      </c>
      <c r="D315" s="202" t="s">
        <v>45</v>
      </c>
      <c r="E315" s="201" t="s">
        <v>326</v>
      </c>
      <c r="F315" s="201" t="s">
        <v>329</v>
      </c>
      <c r="G315" s="201"/>
      <c r="H315" s="201"/>
      <c r="I315" s="201"/>
      <c r="J315" s="201"/>
      <c r="K315" s="201"/>
      <c r="L315" s="201"/>
      <c r="M315" s="201"/>
      <c r="N315" s="201"/>
      <c r="O315" s="201"/>
      <c r="P315" s="201"/>
      <c r="Q315" s="201"/>
      <c r="R315" s="201"/>
      <c r="S315" s="201"/>
      <c r="T315" s="201"/>
      <c r="U315" s="201"/>
      <c r="V315" s="201"/>
      <c r="W315" s="201"/>
      <c r="X315" s="201"/>
      <c r="Y315" s="201"/>
      <c r="Z315" s="201"/>
      <c r="AA315" s="201"/>
      <c r="AB315" s="201"/>
      <c r="AC315" s="201"/>
      <c r="AD315" s="201"/>
      <c r="AE315" s="201"/>
      <c r="AF315" s="201"/>
      <c r="AG315" s="201"/>
      <c r="AH315" s="201"/>
      <c r="AI315" s="201"/>
      <c r="AJ315" s="201"/>
      <c r="AK315" s="201"/>
      <c r="AL315" s="201"/>
      <c r="AM315" s="201"/>
    </row>
    <row r="316" spans="2:39" hidden="1" x14ac:dyDescent="0.3">
      <c r="B316" s="201" t="s">
        <v>46</v>
      </c>
      <c r="C316" s="205" t="s">
        <v>44</v>
      </c>
      <c r="D316" s="202" t="s">
        <v>45</v>
      </c>
      <c r="E316" s="201" t="s">
        <v>326</v>
      </c>
      <c r="F316" s="201" t="s">
        <v>328</v>
      </c>
      <c r="G316" s="201"/>
      <c r="H316" s="201"/>
      <c r="I316" s="201"/>
      <c r="J316" s="201"/>
      <c r="K316" s="201"/>
      <c r="L316" s="201"/>
      <c r="M316" s="201"/>
      <c r="N316" s="201"/>
      <c r="O316" s="201"/>
      <c r="P316" s="201"/>
      <c r="Q316" s="201"/>
      <c r="R316" s="201"/>
      <c r="S316" s="201"/>
      <c r="T316" s="201"/>
      <c r="U316" s="201"/>
      <c r="V316" s="201"/>
      <c r="W316" s="201"/>
      <c r="X316" s="201"/>
      <c r="Y316" s="201"/>
      <c r="Z316" s="201"/>
      <c r="AA316" s="201"/>
      <c r="AB316" s="201"/>
      <c r="AC316" s="201"/>
      <c r="AD316" s="201"/>
      <c r="AE316" s="201"/>
      <c r="AF316" s="201"/>
      <c r="AG316" s="201"/>
      <c r="AH316" s="201"/>
      <c r="AI316" s="201"/>
      <c r="AJ316" s="201"/>
      <c r="AK316" s="201"/>
      <c r="AL316" s="201"/>
      <c r="AM316" s="201"/>
    </row>
    <row r="317" spans="2:39" hidden="1" x14ac:dyDescent="0.3">
      <c r="B317" s="201" t="s">
        <v>46</v>
      </c>
      <c r="C317" s="205" t="s">
        <v>44</v>
      </c>
      <c r="D317" s="202" t="s">
        <v>45</v>
      </c>
      <c r="E317" s="201" t="s">
        <v>324</v>
      </c>
      <c r="F317" s="201" t="s">
        <v>329</v>
      </c>
      <c r="G317" s="201"/>
      <c r="H317" s="201"/>
      <c r="I317" s="201"/>
      <c r="J317" s="201"/>
      <c r="K317" s="201"/>
      <c r="L317" s="201"/>
      <c r="M317" s="201"/>
      <c r="N317" s="201"/>
      <c r="O317" s="201"/>
      <c r="P317" s="201"/>
      <c r="Q317" s="201"/>
      <c r="R317" s="201"/>
      <c r="S317" s="201"/>
      <c r="T317" s="201"/>
      <c r="U317" s="201"/>
      <c r="V317" s="201"/>
      <c r="W317" s="201"/>
      <c r="X317" s="201"/>
      <c r="Y317" s="201"/>
      <c r="Z317" s="201"/>
      <c r="AA317" s="201"/>
      <c r="AB317" s="201"/>
      <c r="AC317" s="201"/>
      <c r="AD317" s="201"/>
      <c r="AE317" s="201"/>
      <c r="AF317" s="201"/>
      <c r="AG317" s="201"/>
      <c r="AH317" s="201"/>
      <c r="AI317" s="201"/>
      <c r="AJ317" s="201"/>
      <c r="AK317" s="201"/>
      <c r="AL317" s="201"/>
      <c r="AM317" s="201"/>
    </row>
    <row r="318" spans="2:39" hidden="1" x14ac:dyDescent="0.3">
      <c r="B318" s="201" t="s">
        <v>46</v>
      </c>
      <c r="C318" s="205" t="s">
        <v>44</v>
      </c>
      <c r="D318" s="202" t="s">
        <v>45</v>
      </c>
      <c r="E318" s="201" t="s">
        <v>324</v>
      </c>
      <c r="F318" s="201" t="s">
        <v>328</v>
      </c>
      <c r="G318" s="201"/>
      <c r="H318" s="201"/>
      <c r="I318" s="201"/>
      <c r="J318" s="201"/>
      <c r="K318" s="201"/>
      <c r="L318" s="201"/>
      <c r="M318" s="201"/>
      <c r="N318" s="201"/>
      <c r="O318" s="201"/>
      <c r="P318" s="201"/>
      <c r="Q318" s="201"/>
      <c r="R318" s="201"/>
      <c r="S318" s="201"/>
      <c r="T318" s="201"/>
      <c r="U318" s="201"/>
      <c r="V318" s="201"/>
      <c r="W318" s="201"/>
      <c r="X318" s="201"/>
      <c r="Y318" s="201"/>
      <c r="Z318" s="201"/>
      <c r="AA318" s="201"/>
      <c r="AB318" s="201"/>
      <c r="AC318" s="201"/>
      <c r="AD318" s="201"/>
      <c r="AE318" s="201"/>
      <c r="AF318" s="201"/>
      <c r="AG318" s="201"/>
      <c r="AH318" s="201"/>
      <c r="AI318" s="201"/>
      <c r="AJ318" s="201"/>
      <c r="AK318" s="201"/>
      <c r="AL318" s="201"/>
      <c r="AM318" s="201"/>
    </row>
    <row r="319" spans="2:39" hidden="1" x14ac:dyDescent="0.3">
      <c r="B319" s="201" t="s">
        <v>46</v>
      </c>
      <c r="C319" s="205" t="s">
        <v>44</v>
      </c>
      <c r="D319" s="202" t="s">
        <v>45</v>
      </c>
      <c r="E319" s="201" t="s">
        <v>323</v>
      </c>
      <c r="F319" s="201" t="s">
        <v>329</v>
      </c>
      <c r="G319" s="201"/>
      <c r="H319" s="201"/>
      <c r="I319" s="201"/>
      <c r="J319" s="201"/>
      <c r="K319" s="201"/>
      <c r="L319" s="201"/>
      <c r="M319" s="201"/>
      <c r="N319" s="201"/>
      <c r="O319" s="201"/>
      <c r="P319" s="201"/>
      <c r="Q319" s="201"/>
      <c r="R319" s="201"/>
      <c r="S319" s="201"/>
      <c r="T319" s="201"/>
      <c r="U319" s="201"/>
      <c r="V319" s="201"/>
      <c r="W319" s="201"/>
      <c r="X319" s="201"/>
      <c r="Y319" s="201"/>
      <c r="Z319" s="201"/>
      <c r="AA319" s="201"/>
      <c r="AB319" s="201"/>
      <c r="AC319" s="201"/>
      <c r="AD319" s="201"/>
      <c r="AE319" s="201"/>
      <c r="AF319" s="201"/>
      <c r="AG319" s="201"/>
      <c r="AH319" s="201"/>
      <c r="AI319" s="201"/>
      <c r="AJ319" s="201"/>
      <c r="AK319" s="201"/>
      <c r="AL319" s="201"/>
      <c r="AM319" s="201"/>
    </row>
    <row r="320" spans="2:39" hidden="1" x14ac:dyDescent="0.3">
      <c r="B320" s="201" t="s">
        <v>46</v>
      </c>
      <c r="C320" s="205" t="s">
        <v>44</v>
      </c>
      <c r="D320" s="202" t="s">
        <v>45</v>
      </c>
      <c r="E320" s="201" t="s">
        <v>323</v>
      </c>
      <c r="F320" s="201" t="s">
        <v>328</v>
      </c>
      <c r="G320" s="201"/>
      <c r="H320" s="201"/>
      <c r="I320" s="201"/>
      <c r="J320" s="201"/>
      <c r="K320" s="201"/>
      <c r="L320" s="201"/>
      <c r="M320" s="201"/>
      <c r="N320" s="201"/>
      <c r="O320" s="201"/>
      <c r="P320" s="201"/>
      <c r="Q320" s="201"/>
      <c r="R320" s="201"/>
      <c r="S320" s="201"/>
      <c r="T320" s="201"/>
      <c r="U320" s="201"/>
      <c r="V320" s="201"/>
      <c r="W320" s="201"/>
      <c r="X320" s="201"/>
      <c r="Y320" s="201"/>
      <c r="Z320" s="201"/>
      <c r="AA320" s="201"/>
      <c r="AB320" s="201"/>
      <c r="AC320" s="201"/>
      <c r="AD320" s="201"/>
      <c r="AE320" s="201"/>
      <c r="AF320" s="201"/>
      <c r="AG320" s="201"/>
      <c r="AH320" s="201"/>
      <c r="AI320" s="201"/>
      <c r="AJ320" s="201"/>
      <c r="AK320" s="201"/>
      <c r="AL320" s="201"/>
      <c r="AM320" s="201"/>
    </row>
    <row r="321" spans="2:39" hidden="1" x14ac:dyDescent="0.3">
      <c r="B321" s="201" t="s">
        <v>46</v>
      </c>
      <c r="C321" s="205" t="s">
        <v>44</v>
      </c>
      <c r="D321" s="202" t="s">
        <v>45</v>
      </c>
      <c r="E321" s="201" t="s">
        <v>322</v>
      </c>
      <c r="F321" s="201" t="s">
        <v>329</v>
      </c>
      <c r="G321" s="201"/>
      <c r="H321" s="201"/>
      <c r="I321" s="201"/>
      <c r="J321" s="201"/>
      <c r="K321" s="201"/>
      <c r="L321" s="201"/>
      <c r="M321" s="201"/>
      <c r="N321" s="201"/>
      <c r="O321" s="201"/>
      <c r="P321" s="201"/>
      <c r="Q321" s="201"/>
      <c r="R321" s="201"/>
      <c r="S321" s="201"/>
      <c r="T321" s="201"/>
      <c r="U321" s="201"/>
      <c r="V321" s="201"/>
      <c r="W321" s="201"/>
      <c r="X321" s="201"/>
      <c r="Y321" s="201"/>
      <c r="Z321" s="201"/>
      <c r="AA321" s="201"/>
      <c r="AB321" s="201"/>
      <c r="AC321" s="201"/>
      <c r="AD321" s="201"/>
      <c r="AE321" s="201"/>
      <c r="AF321" s="201"/>
      <c r="AG321" s="201"/>
      <c r="AH321" s="201"/>
      <c r="AI321" s="201"/>
      <c r="AJ321" s="201"/>
      <c r="AK321" s="201"/>
      <c r="AL321" s="201"/>
      <c r="AM321" s="201"/>
    </row>
    <row r="322" spans="2:39" hidden="1" x14ac:dyDescent="0.3">
      <c r="B322" s="201" t="s">
        <v>46</v>
      </c>
      <c r="C322" s="205" t="s">
        <v>44</v>
      </c>
      <c r="D322" s="202" t="s">
        <v>45</v>
      </c>
      <c r="E322" s="201" t="s">
        <v>322</v>
      </c>
      <c r="F322" s="201" t="s">
        <v>328</v>
      </c>
      <c r="G322" s="201"/>
      <c r="H322" s="201"/>
      <c r="I322" s="201"/>
      <c r="J322" s="201"/>
      <c r="K322" s="201"/>
      <c r="L322" s="201"/>
      <c r="M322" s="201"/>
      <c r="N322" s="201"/>
      <c r="O322" s="201"/>
      <c r="P322" s="201"/>
      <c r="Q322" s="201"/>
      <c r="R322" s="201"/>
      <c r="S322" s="201"/>
      <c r="T322" s="201"/>
      <c r="U322" s="201"/>
      <c r="V322" s="201"/>
      <c r="W322" s="201"/>
      <c r="X322" s="201"/>
      <c r="Y322" s="201"/>
      <c r="Z322" s="201"/>
      <c r="AA322" s="201"/>
      <c r="AB322" s="201"/>
      <c r="AC322" s="201"/>
      <c r="AD322" s="201"/>
      <c r="AE322" s="201"/>
      <c r="AF322" s="201"/>
      <c r="AG322" s="201"/>
      <c r="AH322" s="201"/>
      <c r="AI322" s="201"/>
      <c r="AJ322" s="201"/>
      <c r="AK322" s="201"/>
      <c r="AL322" s="201"/>
      <c r="AM322" s="201"/>
    </row>
    <row r="323" spans="2:39" hidden="1" x14ac:dyDescent="0.3">
      <c r="B323" s="201" t="s">
        <v>46</v>
      </c>
      <c r="C323" s="205" t="s">
        <v>44</v>
      </c>
      <c r="D323" s="202" t="s">
        <v>45</v>
      </c>
      <c r="E323" s="201" t="s">
        <v>321</v>
      </c>
      <c r="F323" s="201" t="s">
        <v>329</v>
      </c>
      <c r="G323" s="201"/>
      <c r="H323" s="201"/>
      <c r="I323" s="201"/>
      <c r="J323" s="201"/>
      <c r="K323" s="201"/>
      <c r="L323" s="201"/>
      <c r="M323" s="201"/>
      <c r="N323" s="201"/>
      <c r="O323" s="201"/>
      <c r="P323" s="201"/>
      <c r="Q323" s="201"/>
      <c r="R323" s="201"/>
      <c r="S323" s="201"/>
      <c r="T323" s="201"/>
      <c r="U323" s="201"/>
      <c r="V323" s="201"/>
      <c r="W323" s="201"/>
      <c r="X323" s="201"/>
      <c r="Y323" s="201"/>
      <c r="Z323" s="201"/>
      <c r="AA323" s="201"/>
      <c r="AB323" s="201"/>
      <c r="AC323" s="201"/>
      <c r="AD323" s="201"/>
      <c r="AE323" s="201"/>
      <c r="AF323" s="201"/>
      <c r="AG323" s="201"/>
      <c r="AH323" s="201"/>
      <c r="AI323" s="201"/>
      <c r="AJ323" s="201"/>
      <c r="AK323" s="201"/>
      <c r="AL323" s="201"/>
      <c r="AM323" s="201"/>
    </row>
    <row r="324" spans="2:39" hidden="1" x14ac:dyDescent="0.3">
      <c r="B324" s="201" t="s">
        <v>46</v>
      </c>
      <c r="C324" s="205" t="s">
        <v>44</v>
      </c>
      <c r="D324" s="202" t="s">
        <v>45</v>
      </c>
      <c r="E324" s="201" t="s">
        <v>321</v>
      </c>
      <c r="F324" s="201" t="s">
        <v>328</v>
      </c>
      <c r="G324" s="201"/>
      <c r="H324" s="201"/>
      <c r="I324" s="201"/>
      <c r="J324" s="201"/>
      <c r="K324" s="201"/>
      <c r="L324" s="201"/>
      <c r="M324" s="201"/>
      <c r="N324" s="201"/>
      <c r="O324" s="201"/>
      <c r="P324" s="201"/>
      <c r="Q324" s="201"/>
      <c r="R324" s="201"/>
      <c r="S324" s="201"/>
      <c r="T324" s="201"/>
      <c r="U324" s="201"/>
      <c r="V324" s="201"/>
      <c r="W324" s="201"/>
      <c r="X324" s="201"/>
      <c r="Y324" s="201"/>
      <c r="Z324" s="201"/>
      <c r="AA324" s="201"/>
      <c r="AB324" s="201"/>
      <c r="AC324" s="201"/>
      <c r="AD324" s="201"/>
      <c r="AE324" s="201"/>
      <c r="AF324" s="201"/>
      <c r="AG324" s="201"/>
      <c r="AH324" s="201"/>
      <c r="AI324" s="201"/>
      <c r="AJ324" s="201"/>
      <c r="AK324" s="201"/>
      <c r="AL324" s="201"/>
      <c r="AM324" s="201"/>
    </row>
    <row r="325" spans="2:39" hidden="1" x14ac:dyDescent="0.3">
      <c r="B325" s="201" t="s">
        <v>46</v>
      </c>
      <c r="C325" s="205" t="s">
        <v>44</v>
      </c>
      <c r="D325" s="202" t="s">
        <v>52</v>
      </c>
      <c r="E325" s="201" t="s">
        <v>326</v>
      </c>
      <c r="F325" s="201" t="s">
        <v>329</v>
      </c>
      <c r="G325" s="201"/>
      <c r="H325" s="201"/>
      <c r="I325" s="201"/>
      <c r="J325" s="201"/>
      <c r="K325" s="201"/>
      <c r="L325" s="201"/>
      <c r="M325" s="201"/>
      <c r="N325" s="201"/>
      <c r="O325" s="201"/>
      <c r="P325" s="201"/>
      <c r="Q325" s="201"/>
      <c r="R325" s="201"/>
      <c r="S325" s="201"/>
      <c r="T325" s="201"/>
      <c r="U325" s="201"/>
      <c r="V325" s="201"/>
      <c r="W325" s="201"/>
      <c r="X325" s="201"/>
      <c r="Y325" s="201"/>
      <c r="Z325" s="201"/>
      <c r="AA325" s="201"/>
      <c r="AB325" s="201"/>
      <c r="AC325" s="201"/>
      <c r="AD325" s="201"/>
      <c r="AE325" s="201"/>
      <c r="AF325" s="201"/>
      <c r="AG325" s="201"/>
      <c r="AH325" s="201"/>
      <c r="AI325" s="201"/>
      <c r="AJ325" s="201"/>
      <c r="AK325" s="201"/>
      <c r="AL325" s="201"/>
      <c r="AM325" s="201"/>
    </row>
    <row r="326" spans="2:39" hidden="1" x14ac:dyDescent="0.3">
      <c r="B326" s="201" t="s">
        <v>46</v>
      </c>
      <c r="C326" s="205" t="s">
        <v>44</v>
      </c>
      <c r="D326" s="202" t="s">
        <v>52</v>
      </c>
      <c r="E326" s="201" t="s">
        <v>326</v>
      </c>
      <c r="F326" s="201" t="s">
        <v>328</v>
      </c>
      <c r="G326" s="201"/>
      <c r="H326" s="201"/>
      <c r="I326" s="201"/>
      <c r="J326" s="201"/>
      <c r="K326" s="201"/>
      <c r="L326" s="201"/>
      <c r="M326" s="201"/>
      <c r="N326" s="201"/>
      <c r="O326" s="201"/>
      <c r="P326" s="201"/>
      <c r="Q326" s="201"/>
      <c r="R326" s="201"/>
      <c r="S326" s="201"/>
      <c r="T326" s="201"/>
      <c r="U326" s="201"/>
      <c r="V326" s="201"/>
      <c r="W326" s="201"/>
      <c r="X326" s="201"/>
      <c r="Y326" s="201"/>
      <c r="Z326" s="201"/>
      <c r="AA326" s="201"/>
      <c r="AB326" s="201"/>
      <c r="AC326" s="201"/>
      <c r="AD326" s="201"/>
      <c r="AE326" s="201"/>
      <c r="AF326" s="201"/>
      <c r="AG326" s="201"/>
      <c r="AH326" s="201"/>
      <c r="AI326" s="201"/>
      <c r="AJ326" s="201"/>
      <c r="AK326" s="201"/>
      <c r="AL326" s="201"/>
      <c r="AM326" s="201"/>
    </row>
    <row r="327" spans="2:39" hidden="1" x14ac:dyDescent="0.3">
      <c r="B327" s="201" t="s">
        <v>46</v>
      </c>
      <c r="C327" s="205" t="s">
        <v>44</v>
      </c>
      <c r="D327" s="202" t="s">
        <v>52</v>
      </c>
      <c r="E327" s="201" t="s">
        <v>324</v>
      </c>
      <c r="F327" s="201" t="s">
        <v>329</v>
      </c>
      <c r="G327" s="201"/>
      <c r="H327" s="201"/>
      <c r="I327" s="201"/>
      <c r="J327" s="201"/>
      <c r="K327" s="201"/>
      <c r="L327" s="201"/>
      <c r="M327" s="201"/>
      <c r="N327" s="201"/>
      <c r="O327" s="201"/>
      <c r="P327" s="201"/>
      <c r="Q327" s="201"/>
      <c r="R327" s="201"/>
      <c r="S327" s="201"/>
      <c r="T327" s="201"/>
      <c r="U327" s="201"/>
      <c r="V327" s="201"/>
      <c r="W327" s="201"/>
      <c r="X327" s="201"/>
      <c r="Y327" s="201"/>
      <c r="Z327" s="201"/>
      <c r="AA327" s="201"/>
      <c r="AB327" s="201"/>
      <c r="AC327" s="201"/>
      <c r="AD327" s="201"/>
      <c r="AE327" s="201"/>
      <c r="AF327" s="201"/>
      <c r="AG327" s="201"/>
      <c r="AH327" s="201"/>
      <c r="AI327" s="201"/>
      <c r="AJ327" s="201"/>
      <c r="AK327" s="201"/>
      <c r="AL327" s="201"/>
      <c r="AM327" s="201"/>
    </row>
    <row r="328" spans="2:39" hidden="1" x14ac:dyDescent="0.3">
      <c r="B328" s="201" t="s">
        <v>46</v>
      </c>
      <c r="C328" s="205" t="s">
        <v>44</v>
      </c>
      <c r="D328" s="202" t="s">
        <v>52</v>
      </c>
      <c r="E328" s="201" t="s">
        <v>324</v>
      </c>
      <c r="F328" s="201" t="s">
        <v>328</v>
      </c>
      <c r="G328" s="201"/>
      <c r="H328" s="201"/>
      <c r="I328" s="201"/>
      <c r="J328" s="201"/>
      <c r="K328" s="201"/>
      <c r="L328" s="201"/>
      <c r="M328" s="201"/>
      <c r="N328" s="201"/>
      <c r="O328" s="201"/>
      <c r="P328" s="201"/>
      <c r="Q328" s="201"/>
      <c r="R328" s="201"/>
      <c r="S328" s="201"/>
      <c r="T328" s="201"/>
      <c r="U328" s="201"/>
      <c r="V328" s="201"/>
      <c r="W328" s="201"/>
      <c r="X328" s="201"/>
      <c r="Y328" s="201"/>
      <c r="Z328" s="201"/>
      <c r="AA328" s="201"/>
      <c r="AB328" s="201"/>
      <c r="AC328" s="201"/>
      <c r="AD328" s="201"/>
      <c r="AE328" s="201"/>
      <c r="AF328" s="201"/>
      <c r="AG328" s="201"/>
      <c r="AH328" s="201"/>
      <c r="AI328" s="201"/>
      <c r="AJ328" s="201"/>
      <c r="AK328" s="201"/>
      <c r="AL328" s="201"/>
      <c r="AM328" s="201"/>
    </row>
    <row r="329" spans="2:39" hidden="1" x14ac:dyDescent="0.3">
      <c r="B329" s="201" t="s">
        <v>46</v>
      </c>
      <c r="C329" s="205" t="s">
        <v>44</v>
      </c>
      <c r="D329" s="202" t="s">
        <v>52</v>
      </c>
      <c r="E329" s="201" t="s">
        <v>323</v>
      </c>
      <c r="F329" s="201" t="s">
        <v>329</v>
      </c>
      <c r="G329" s="201"/>
      <c r="H329" s="201"/>
      <c r="I329" s="201"/>
      <c r="J329" s="201"/>
      <c r="K329" s="201"/>
      <c r="L329" s="201"/>
      <c r="M329" s="201"/>
      <c r="N329" s="201"/>
      <c r="O329" s="201"/>
      <c r="P329" s="201"/>
      <c r="Q329" s="201"/>
      <c r="R329" s="201"/>
      <c r="S329" s="201"/>
      <c r="T329" s="201"/>
      <c r="U329" s="201"/>
      <c r="V329" s="201"/>
      <c r="W329" s="201"/>
      <c r="X329" s="201"/>
      <c r="Y329" s="201"/>
      <c r="Z329" s="201"/>
      <c r="AA329" s="201"/>
      <c r="AB329" s="201"/>
      <c r="AC329" s="201"/>
      <c r="AD329" s="201"/>
      <c r="AE329" s="201"/>
      <c r="AF329" s="201"/>
      <c r="AG329" s="201"/>
      <c r="AH329" s="201"/>
      <c r="AI329" s="201"/>
      <c r="AJ329" s="201"/>
      <c r="AK329" s="201"/>
      <c r="AL329" s="201"/>
      <c r="AM329" s="201"/>
    </row>
    <row r="330" spans="2:39" hidden="1" x14ac:dyDescent="0.3">
      <c r="B330" s="201" t="s">
        <v>46</v>
      </c>
      <c r="C330" s="205" t="s">
        <v>44</v>
      </c>
      <c r="D330" s="202" t="s">
        <v>52</v>
      </c>
      <c r="E330" s="201" t="s">
        <v>323</v>
      </c>
      <c r="F330" s="201" t="s">
        <v>328</v>
      </c>
      <c r="G330" s="201"/>
      <c r="H330" s="201"/>
      <c r="I330" s="201"/>
      <c r="J330" s="201"/>
      <c r="K330" s="201"/>
      <c r="L330" s="201"/>
      <c r="M330" s="201"/>
      <c r="N330" s="201"/>
      <c r="O330" s="201"/>
      <c r="P330" s="201"/>
      <c r="Q330" s="201"/>
      <c r="R330" s="201"/>
      <c r="S330" s="201"/>
      <c r="T330" s="201"/>
      <c r="U330" s="201"/>
      <c r="V330" s="201"/>
      <c r="W330" s="201"/>
      <c r="X330" s="201"/>
      <c r="Y330" s="201"/>
      <c r="Z330" s="201"/>
      <c r="AA330" s="201"/>
      <c r="AB330" s="201"/>
      <c r="AC330" s="201"/>
      <c r="AD330" s="201"/>
      <c r="AE330" s="201"/>
      <c r="AF330" s="201"/>
      <c r="AG330" s="201"/>
      <c r="AH330" s="201"/>
      <c r="AI330" s="201"/>
      <c r="AJ330" s="201"/>
      <c r="AK330" s="201"/>
      <c r="AL330" s="201"/>
      <c r="AM330" s="201"/>
    </row>
    <row r="331" spans="2:39" hidden="1" x14ac:dyDescent="0.3">
      <c r="B331" s="201" t="s">
        <v>46</v>
      </c>
      <c r="C331" s="205" t="s">
        <v>44</v>
      </c>
      <c r="D331" s="202" t="s">
        <v>52</v>
      </c>
      <c r="E331" s="201" t="s">
        <v>322</v>
      </c>
      <c r="F331" s="201" t="s">
        <v>329</v>
      </c>
      <c r="G331" s="201"/>
      <c r="H331" s="201"/>
      <c r="I331" s="201"/>
      <c r="J331" s="201"/>
      <c r="K331" s="201"/>
      <c r="L331" s="201"/>
      <c r="M331" s="201"/>
      <c r="N331" s="201"/>
      <c r="O331" s="201"/>
      <c r="P331" s="201"/>
      <c r="Q331" s="201"/>
      <c r="R331" s="201"/>
      <c r="S331" s="201"/>
      <c r="T331" s="201"/>
      <c r="U331" s="201"/>
      <c r="V331" s="201"/>
      <c r="W331" s="201"/>
      <c r="X331" s="201"/>
      <c r="Y331" s="201"/>
      <c r="Z331" s="201"/>
      <c r="AA331" s="201"/>
      <c r="AB331" s="201"/>
      <c r="AC331" s="201"/>
      <c r="AD331" s="201"/>
      <c r="AE331" s="201"/>
      <c r="AF331" s="201"/>
      <c r="AG331" s="201"/>
      <c r="AH331" s="201"/>
      <c r="AI331" s="201"/>
      <c r="AJ331" s="201"/>
      <c r="AK331" s="201"/>
      <c r="AL331" s="201"/>
      <c r="AM331" s="201"/>
    </row>
    <row r="332" spans="2:39" hidden="1" x14ac:dyDescent="0.3">
      <c r="B332" s="201" t="s">
        <v>46</v>
      </c>
      <c r="C332" s="205" t="s">
        <v>44</v>
      </c>
      <c r="D332" s="202" t="s">
        <v>52</v>
      </c>
      <c r="E332" s="201" t="s">
        <v>322</v>
      </c>
      <c r="F332" s="201" t="s">
        <v>328</v>
      </c>
      <c r="G332" s="201"/>
      <c r="H332" s="201"/>
      <c r="I332" s="201"/>
      <c r="J332" s="201"/>
      <c r="K332" s="201"/>
      <c r="L332" s="201"/>
      <c r="M332" s="201"/>
      <c r="N332" s="201"/>
      <c r="O332" s="201"/>
      <c r="P332" s="201"/>
      <c r="Q332" s="201"/>
      <c r="R332" s="201"/>
      <c r="S332" s="201"/>
      <c r="T332" s="201"/>
      <c r="U332" s="201"/>
      <c r="V332" s="201"/>
      <c r="W332" s="201"/>
      <c r="X332" s="201"/>
      <c r="Y332" s="201"/>
      <c r="Z332" s="201"/>
      <c r="AA332" s="201"/>
      <c r="AB332" s="201"/>
      <c r="AC332" s="201"/>
      <c r="AD332" s="201"/>
      <c r="AE332" s="201"/>
      <c r="AF332" s="201"/>
      <c r="AG332" s="201"/>
      <c r="AH332" s="201"/>
      <c r="AI332" s="201"/>
      <c r="AJ332" s="201"/>
      <c r="AK332" s="201"/>
      <c r="AL332" s="201"/>
      <c r="AM332" s="201"/>
    </row>
    <row r="333" spans="2:39" hidden="1" x14ac:dyDescent="0.3">
      <c r="B333" s="201" t="s">
        <v>46</v>
      </c>
      <c r="C333" s="205" t="s">
        <v>44</v>
      </c>
      <c r="D333" s="202" t="s">
        <v>52</v>
      </c>
      <c r="E333" s="201" t="s">
        <v>321</v>
      </c>
      <c r="F333" s="201" t="s">
        <v>329</v>
      </c>
      <c r="G333" s="201"/>
      <c r="H333" s="201"/>
      <c r="I333" s="201"/>
      <c r="J333" s="201"/>
      <c r="K333" s="201"/>
      <c r="L333" s="201"/>
      <c r="M333" s="201"/>
      <c r="N333" s="201"/>
      <c r="O333" s="201"/>
      <c r="P333" s="201"/>
      <c r="Q333" s="201"/>
      <c r="R333" s="201"/>
      <c r="S333" s="201"/>
      <c r="T333" s="201"/>
      <c r="U333" s="201"/>
      <c r="V333" s="201"/>
      <c r="W333" s="201"/>
      <c r="X333" s="201"/>
      <c r="Y333" s="201"/>
      <c r="Z333" s="201"/>
      <c r="AA333" s="201"/>
      <c r="AB333" s="201"/>
      <c r="AC333" s="201"/>
      <c r="AD333" s="201"/>
      <c r="AE333" s="201"/>
      <c r="AF333" s="201"/>
      <c r="AG333" s="201"/>
      <c r="AH333" s="201"/>
      <c r="AI333" s="201"/>
      <c r="AJ333" s="201"/>
      <c r="AK333" s="201"/>
      <c r="AL333" s="201"/>
      <c r="AM333" s="201"/>
    </row>
    <row r="334" spans="2:39" hidden="1" x14ac:dyDescent="0.3">
      <c r="B334" s="201" t="s">
        <v>46</v>
      </c>
      <c r="C334" s="205" t="s">
        <v>44</v>
      </c>
      <c r="D334" s="202" t="s">
        <v>52</v>
      </c>
      <c r="E334" s="201" t="s">
        <v>321</v>
      </c>
      <c r="F334" s="201" t="s">
        <v>328</v>
      </c>
      <c r="G334" s="201"/>
      <c r="H334" s="201"/>
      <c r="I334" s="201"/>
      <c r="J334" s="201"/>
      <c r="K334" s="201"/>
      <c r="L334" s="201"/>
      <c r="M334" s="201"/>
      <c r="N334" s="201"/>
      <c r="O334" s="201"/>
      <c r="P334" s="201"/>
      <c r="Q334" s="201"/>
      <c r="R334" s="201"/>
      <c r="S334" s="201"/>
      <c r="T334" s="201"/>
      <c r="U334" s="201"/>
      <c r="V334" s="201"/>
      <c r="W334" s="201"/>
      <c r="X334" s="201"/>
      <c r="Y334" s="201"/>
      <c r="Z334" s="201"/>
      <c r="AA334" s="201"/>
      <c r="AB334" s="201"/>
      <c r="AC334" s="201"/>
      <c r="AD334" s="201"/>
      <c r="AE334" s="201"/>
      <c r="AF334" s="201"/>
      <c r="AG334" s="201"/>
      <c r="AH334" s="201"/>
      <c r="AI334" s="201"/>
      <c r="AJ334" s="201"/>
      <c r="AK334" s="201"/>
      <c r="AL334" s="201"/>
      <c r="AM334" s="201"/>
    </row>
    <row r="335" spans="2:39" hidden="1" x14ac:dyDescent="0.3">
      <c r="B335" s="201" t="s">
        <v>47</v>
      </c>
      <c r="C335" s="205" t="s">
        <v>44</v>
      </c>
      <c r="D335" s="202" t="s">
        <v>45</v>
      </c>
      <c r="E335" s="201" t="s">
        <v>326</v>
      </c>
      <c r="F335" s="201" t="s">
        <v>329</v>
      </c>
      <c r="G335" s="201"/>
      <c r="H335" s="201"/>
      <c r="I335" s="201"/>
      <c r="J335" s="201"/>
      <c r="K335" s="201"/>
      <c r="L335" s="201"/>
      <c r="M335" s="201"/>
      <c r="N335" s="201"/>
      <c r="O335" s="201"/>
      <c r="P335" s="201"/>
      <c r="Q335" s="201"/>
      <c r="R335" s="201"/>
      <c r="S335" s="201"/>
      <c r="T335" s="201"/>
      <c r="U335" s="201"/>
      <c r="V335" s="201"/>
      <c r="W335" s="201"/>
      <c r="X335" s="201"/>
      <c r="Y335" s="201"/>
      <c r="Z335" s="201"/>
      <c r="AA335" s="201"/>
      <c r="AB335" s="201"/>
      <c r="AC335" s="201"/>
      <c r="AD335" s="201"/>
      <c r="AE335" s="201"/>
      <c r="AF335" s="201"/>
      <c r="AG335" s="201"/>
      <c r="AH335" s="201"/>
      <c r="AI335" s="201"/>
      <c r="AJ335" s="201"/>
      <c r="AK335" s="201"/>
      <c r="AL335" s="201"/>
      <c r="AM335" s="201"/>
    </row>
    <row r="336" spans="2:39" hidden="1" x14ac:dyDescent="0.3">
      <c r="B336" s="201" t="s">
        <v>47</v>
      </c>
      <c r="C336" s="205" t="s">
        <v>44</v>
      </c>
      <c r="D336" s="202" t="s">
        <v>45</v>
      </c>
      <c r="E336" s="201" t="s">
        <v>326</v>
      </c>
      <c r="F336" s="201" t="s">
        <v>328</v>
      </c>
      <c r="G336" s="201"/>
      <c r="H336" s="201"/>
      <c r="I336" s="201"/>
      <c r="J336" s="201"/>
      <c r="K336" s="201"/>
      <c r="L336" s="201"/>
      <c r="M336" s="201"/>
      <c r="N336" s="201"/>
      <c r="O336" s="201"/>
      <c r="P336" s="201"/>
      <c r="Q336" s="201"/>
      <c r="R336" s="201"/>
      <c r="S336" s="201"/>
      <c r="T336" s="201"/>
      <c r="U336" s="201"/>
      <c r="V336" s="201"/>
      <c r="W336" s="201"/>
      <c r="X336" s="201"/>
      <c r="Y336" s="201"/>
      <c r="Z336" s="201"/>
      <c r="AA336" s="201"/>
      <c r="AB336" s="201"/>
      <c r="AC336" s="201"/>
      <c r="AD336" s="201"/>
      <c r="AE336" s="201"/>
      <c r="AF336" s="201"/>
      <c r="AG336" s="201"/>
      <c r="AH336" s="201"/>
      <c r="AI336" s="201"/>
      <c r="AJ336" s="201"/>
      <c r="AK336" s="201"/>
      <c r="AL336" s="201"/>
      <c r="AM336" s="201"/>
    </row>
    <row r="337" spans="2:39" hidden="1" x14ac:dyDescent="0.3">
      <c r="B337" s="201" t="s">
        <v>47</v>
      </c>
      <c r="C337" s="205" t="s">
        <v>44</v>
      </c>
      <c r="D337" s="202" t="s">
        <v>45</v>
      </c>
      <c r="E337" s="201" t="s">
        <v>324</v>
      </c>
      <c r="F337" s="201" t="s">
        <v>329</v>
      </c>
      <c r="G337" s="201"/>
      <c r="H337" s="201"/>
      <c r="I337" s="201"/>
      <c r="J337" s="201"/>
      <c r="K337" s="201"/>
      <c r="L337" s="201"/>
      <c r="M337" s="201"/>
      <c r="N337" s="201"/>
      <c r="O337" s="201"/>
      <c r="P337" s="201"/>
      <c r="Q337" s="201"/>
      <c r="R337" s="201"/>
      <c r="S337" s="201"/>
      <c r="T337" s="201"/>
      <c r="U337" s="201"/>
      <c r="V337" s="201"/>
      <c r="W337" s="201"/>
      <c r="X337" s="201"/>
      <c r="Y337" s="201"/>
      <c r="Z337" s="201"/>
      <c r="AA337" s="201"/>
      <c r="AB337" s="201"/>
      <c r="AC337" s="201"/>
      <c r="AD337" s="201"/>
      <c r="AE337" s="201"/>
      <c r="AF337" s="201"/>
      <c r="AG337" s="201"/>
      <c r="AH337" s="201"/>
      <c r="AI337" s="201"/>
      <c r="AJ337" s="201"/>
      <c r="AK337" s="201"/>
      <c r="AL337" s="201"/>
      <c r="AM337" s="201"/>
    </row>
    <row r="338" spans="2:39" hidden="1" x14ac:dyDescent="0.3">
      <c r="B338" s="201" t="s">
        <v>47</v>
      </c>
      <c r="C338" s="205" t="s">
        <v>44</v>
      </c>
      <c r="D338" s="202" t="s">
        <v>45</v>
      </c>
      <c r="E338" s="201" t="s">
        <v>324</v>
      </c>
      <c r="F338" s="201" t="s">
        <v>328</v>
      </c>
      <c r="G338" s="201"/>
      <c r="H338" s="201"/>
      <c r="I338" s="201"/>
      <c r="J338" s="201"/>
      <c r="K338" s="201"/>
      <c r="L338" s="201"/>
      <c r="M338" s="201"/>
      <c r="N338" s="201"/>
      <c r="O338" s="201"/>
      <c r="P338" s="201"/>
      <c r="Q338" s="201"/>
      <c r="R338" s="201"/>
      <c r="S338" s="201"/>
      <c r="T338" s="201"/>
      <c r="U338" s="201"/>
      <c r="V338" s="201"/>
      <c r="W338" s="201"/>
      <c r="X338" s="201"/>
      <c r="Y338" s="201"/>
      <c r="Z338" s="201"/>
      <c r="AA338" s="201"/>
      <c r="AB338" s="201"/>
      <c r="AC338" s="201"/>
      <c r="AD338" s="201"/>
      <c r="AE338" s="201"/>
      <c r="AF338" s="201"/>
      <c r="AG338" s="201"/>
      <c r="AH338" s="201"/>
      <c r="AI338" s="201"/>
      <c r="AJ338" s="201"/>
      <c r="AK338" s="201"/>
      <c r="AL338" s="201"/>
      <c r="AM338" s="201"/>
    </row>
    <row r="339" spans="2:39" hidden="1" x14ac:dyDescent="0.3">
      <c r="B339" s="201" t="s">
        <v>47</v>
      </c>
      <c r="C339" s="205" t="s">
        <v>44</v>
      </c>
      <c r="D339" s="202" t="s">
        <v>45</v>
      </c>
      <c r="E339" s="201" t="s">
        <v>323</v>
      </c>
      <c r="F339" s="201" t="s">
        <v>329</v>
      </c>
      <c r="G339" s="201"/>
      <c r="H339" s="201"/>
      <c r="I339" s="201"/>
      <c r="J339" s="201"/>
      <c r="K339" s="201"/>
      <c r="L339" s="201"/>
      <c r="M339" s="201"/>
      <c r="N339" s="201"/>
      <c r="O339" s="201"/>
      <c r="P339" s="201"/>
      <c r="Q339" s="201"/>
      <c r="R339" s="201"/>
      <c r="S339" s="201"/>
      <c r="T339" s="201"/>
      <c r="U339" s="201"/>
      <c r="V339" s="201"/>
      <c r="W339" s="201"/>
      <c r="X339" s="201"/>
      <c r="Y339" s="201"/>
      <c r="Z339" s="201"/>
      <c r="AA339" s="201"/>
      <c r="AB339" s="201"/>
      <c r="AC339" s="201"/>
      <c r="AD339" s="201"/>
      <c r="AE339" s="201"/>
      <c r="AF339" s="201"/>
      <c r="AG339" s="201"/>
      <c r="AH339" s="201"/>
      <c r="AI339" s="201"/>
      <c r="AJ339" s="201"/>
      <c r="AK339" s="201"/>
      <c r="AL339" s="201"/>
      <c r="AM339" s="201"/>
    </row>
    <row r="340" spans="2:39" hidden="1" x14ac:dyDescent="0.3">
      <c r="B340" s="201" t="s">
        <v>47</v>
      </c>
      <c r="C340" s="205" t="s">
        <v>44</v>
      </c>
      <c r="D340" s="202" t="s">
        <v>45</v>
      </c>
      <c r="E340" s="201" t="s">
        <v>323</v>
      </c>
      <c r="F340" s="201" t="s">
        <v>328</v>
      </c>
      <c r="G340" s="201"/>
      <c r="H340" s="201"/>
      <c r="I340" s="201"/>
      <c r="J340" s="201"/>
      <c r="K340" s="201"/>
      <c r="L340" s="201"/>
      <c r="M340" s="201"/>
      <c r="N340" s="201"/>
      <c r="O340" s="201"/>
      <c r="P340" s="201"/>
      <c r="Q340" s="201"/>
      <c r="R340" s="201"/>
      <c r="S340" s="201"/>
      <c r="T340" s="201"/>
      <c r="U340" s="201"/>
      <c r="V340" s="201"/>
      <c r="W340" s="201"/>
      <c r="X340" s="201"/>
      <c r="Y340" s="201"/>
      <c r="Z340" s="201"/>
      <c r="AA340" s="201"/>
      <c r="AB340" s="201"/>
      <c r="AC340" s="201"/>
      <c r="AD340" s="201"/>
      <c r="AE340" s="201"/>
      <c r="AF340" s="201"/>
      <c r="AG340" s="201"/>
      <c r="AH340" s="201"/>
      <c r="AI340" s="201"/>
      <c r="AJ340" s="201"/>
      <c r="AK340" s="201"/>
      <c r="AL340" s="201"/>
      <c r="AM340" s="201"/>
    </row>
    <row r="341" spans="2:39" hidden="1" x14ac:dyDescent="0.3">
      <c r="B341" s="201" t="s">
        <v>47</v>
      </c>
      <c r="C341" s="205" t="s">
        <v>44</v>
      </c>
      <c r="D341" s="202" t="s">
        <v>45</v>
      </c>
      <c r="E341" s="201" t="s">
        <v>322</v>
      </c>
      <c r="F341" s="201" t="s">
        <v>329</v>
      </c>
      <c r="G341" s="201"/>
      <c r="H341" s="201"/>
      <c r="I341" s="201"/>
      <c r="J341" s="201"/>
      <c r="K341" s="201"/>
      <c r="L341" s="201"/>
      <c r="M341" s="201"/>
      <c r="N341" s="201"/>
      <c r="O341" s="201"/>
      <c r="P341" s="201"/>
      <c r="Q341" s="201"/>
      <c r="R341" s="201"/>
      <c r="S341" s="201"/>
      <c r="T341" s="201"/>
      <c r="U341" s="201"/>
      <c r="V341" s="201"/>
      <c r="W341" s="201"/>
      <c r="X341" s="201"/>
      <c r="Y341" s="201"/>
      <c r="Z341" s="201"/>
      <c r="AA341" s="201"/>
      <c r="AB341" s="201"/>
      <c r="AC341" s="201"/>
      <c r="AD341" s="201"/>
      <c r="AE341" s="201"/>
      <c r="AF341" s="201"/>
      <c r="AG341" s="201"/>
      <c r="AH341" s="201"/>
      <c r="AI341" s="201"/>
      <c r="AJ341" s="201"/>
      <c r="AK341" s="201"/>
      <c r="AL341" s="201"/>
      <c r="AM341" s="201"/>
    </row>
    <row r="342" spans="2:39" hidden="1" x14ac:dyDescent="0.3">
      <c r="B342" s="201" t="s">
        <v>47</v>
      </c>
      <c r="C342" s="205" t="s">
        <v>44</v>
      </c>
      <c r="D342" s="202" t="s">
        <v>45</v>
      </c>
      <c r="E342" s="201" t="s">
        <v>322</v>
      </c>
      <c r="F342" s="201" t="s">
        <v>328</v>
      </c>
      <c r="G342" s="201"/>
      <c r="H342" s="201"/>
      <c r="I342" s="201"/>
      <c r="J342" s="201"/>
      <c r="K342" s="201"/>
      <c r="L342" s="201"/>
      <c r="M342" s="201"/>
      <c r="N342" s="201"/>
      <c r="O342" s="201"/>
      <c r="P342" s="201"/>
      <c r="Q342" s="201"/>
      <c r="R342" s="201"/>
      <c r="S342" s="201"/>
      <c r="T342" s="201"/>
      <c r="U342" s="201"/>
      <c r="V342" s="201"/>
      <c r="W342" s="201"/>
      <c r="X342" s="201"/>
      <c r="Y342" s="201"/>
      <c r="Z342" s="201"/>
      <c r="AA342" s="201"/>
      <c r="AB342" s="201"/>
      <c r="AC342" s="201"/>
      <c r="AD342" s="201"/>
      <c r="AE342" s="201"/>
      <c r="AF342" s="201"/>
      <c r="AG342" s="201"/>
      <c r="AH342" s="201"/>
      <c r="AI342" s="201"/>
      <c r="AJ342" s="201"/>
      <c r="AK342" s="201"/>
      <c r="AL342" s="201"/>
      <c r="AM342" s="201"/>
    </row>
    <row r="343" spans="2:39" hidden="1" x14ac:dyDescent="0.3">
      <c r="B343" s="201" t="s">
        <v>47</v>
      </c>
      <c r="C343" s="205" t="s">
        <v>44</v>
      </c>
      <c r="D343" s="202" t="s">
        <v>45</v>
      </c>
      <c r="E343" s="201" t="s">
        <v>321</v>
      </c>
      <c r="F343" s="201" t="s">
        <v>329</v>
      </c>
      <c r="G343" s="201"/>
      <c r="H343" s="201"/>
      <c r="I343" s="201"/>
      <c r="J343" s="201"/>
      <c r="K343" s="201"/>
      <c r="L343" s="201"/>
      <c r="M343" s="201"/>
      <c r="N343" s="201"/>
      <c r="O343" s="201"/>
      <c r="P343" s="201"/>
      <c r="Q343" s="201"/>
      <c r="R343" s="201"/>
      <c r="S343" s="201"/>
      <c r="T343" s="201"/>
      <c r="U343" s="201"/>
      <c r="V343" s="201"/>
      <c r="W343" s="201"/>
      <c r="X343" s="201"/>
      <c r="Y343" s="201"/>
      <c r="Z343" s="201"/>
      <c r="AA343" s="201"/>
      <c r="AB343" s="201"/>
      <c r="AC343" s="201"/>
      <c r="AD343" s="201"/>
      <c r="AE343" s="201"/>
      <c r="AF343" s="201"/>
      <c r="AG343" s="201"/>
      <c r="AH343" s="201"/>
      <c r="AI343" s="201"/>
      <c r="AJ343" s="201"/>
      <c r="AK343" s="201"/>
      <c r="AL343" s="201"/>
      <c r="AM343" s="201"/>
    </row>
    <row r="344" spans="2:39" hidden="1" x14ac:dyDescent="0.3">
      <c r="B344" s="201" t="s">
        <v>47</v>
      </c>
      <c r="C344" s="205" t="s">
        <v>44</v>
      </c>
      <c r="D344" s="202" t="s">
        <v>45</v>
      </c>
      <c r="E344" s="201" t="s">
        <v>321</v>
      </c>
      <c r="F344" s="201" t="s">
        <v>328</v>
      </c>
      <c r="G344" s="201"/>
      <c r="H344" s="201"/>
      <c r="I344" s="201"/>
      <c r="J344" s="201"/>
      <c r="K344" s="201"/>
      <c r="L344" s="201"/>
      <c r="M344" s="201"/>
      <c r="N344" s="201"/>
      <c r="O344" s="201"/>
      <c r="P344" s="201"/>
      <c r="Q344" s="201"/>
      <c r="R344" s="201"/>
      <c r="S344" s="201"/>
      <c r="T344" s="201"/>
      <c r="U344" s="201"/>
      <c r="V344" s="201"/>
      <c r="W344" s="201"/>
      <c r="X344" s="201"/>
      <c r="Y344" s="201"/>
      <c r="Z344" s="201"/>
      <c r="AA344" s="201"/>
      <c r="AB344" s="201"/>
      <c r="AC344" s="201"/>
      <c r="AD344" s="201"/>
      <c r="AE344" s="201"/>
      <c r="AF344" s="201"/>
      <c r="AG344" s="201"/>
      <c r="AH344" s="201"/>
      <c r="AI344" s="201"/>
      <c r="AJ344" s="201"/>
      <c r="AK344" s="201"/>
      <c r="AL344" s="201"/>
      <c r="AM344" s="201"/>
    </row>
    <row r="345" spans="2:39" hidden="1" x14ac:dyDescent="0.3">
      <c r="B345" s="201" t="s">
        <v>47</v>
      </c>
      <c r="C345" s="205" t="s">
        <v>44</v>
      </c>
      <c r="D345" s="202" t="s">
        <v>52</v>
      </c>
      <c r="E345" s="201" t="s">
        <v>326</v>
      </c>
      <c r="F345" s="201" t="s">
        <v>329</v>
      </c>
      <c r="G345" s="201"/>
      <c r="H345" s="201"/>
      <c r="I345" s="201"/>
      <c r="J345" s="201"/>
      <c r="K345" s="201"/>
      <c r="L345" s="201"/>
      <c r="M345" s="201"/>
      <c r="N345" s="201"/>
      <c r="O345" s="201"/>
      <c r="P345" s="201"/>
      <c r="Q345" s="201"/>
      <c r="R345" s="201"/>
      <c r="S345" s="201"/>
      <c r="T345" s="201"/>
      <c r="U345" s="201"/>
      <c r="V345" s="201"/>
      <c r="W345" s="201"/>
      <c r="X345" s="201"/>
      <c r="Y345" s="201"/>
      <c r="Z345" s="201"/>
      <c r="AA345" s="201"/>
      <c r="AB345" s="201"/>
      <c r="AC345" s="201"/>
      <c r="AD345" s="201"/>
      <c r="AE345" s="201"/>
      <c r="AF345" s="201"/>
      <c r="AG345" s="201"/>
      <c r="AH345" s="201"/>
      <c r="AI345" s="201"/>
      <c r="AJ345" s="201"/>
      <c r="AK345" s="201"/>
      <c r="AL345" s="201"/>
      <c r="AM345" s="201"/>
    </row>
    <row r="346" spans="2:39" hidden="1" x14ac:dyDescent="0.3">
      <c r="B346" s="201" t="s">
        <v>47</v>
      </c>
      <c r="C346" s="205" t="s">
        <v>44</v>
      </c>
      <c r="D346" s="202" t="s">
        <v>52</v>
      </c>
      <c r="E346" s="201" t="s">
        <v>326</v>
      </c>
      <c r="F346" s="201" t="s">
        <v>328</v>
      </c>
      <c r="G346" s="201"/>
      <c r="H346" s="201"/>
      <c r="I346" s="201"/>
      <c r="J346" s="201"/>
      <c r="K346" s="201"/>
      <c r="L346" s="201"/>
      <c r="M346" s="201"/>
      <c r="N346" s="201"/>
      <c r="O346" s="201"/>
      <c r="P346" s="201"/>
      <c r="Q346" s="201"/>
      <c r="R346" s="201"/>
      <c r="S346" s="201"/>
      <c r="T346" s="201"/>
      <c r="U346" s="201"/>
      <c r="V346" s="201"/>
      <c r="W346" s="201"/>
      <c r="X346" s="201"/>
      <c r="Y346" s="201"/>
      <c r="Z346" s="201"/>
      <c r="AA346" s="201"/>
      <c r="AB346" s="201"/>
      <c r="AC346" s="201"/>
      <c r="AD346" s="201"/>
      <c r="AE346" s="201"/>
      <c r="AF346" s="201"/>
      <c r="AG346" s="201"/>
      <c r="AH346" s="201"/>
      <c r="AI346" s="201"/>
      <c r="AJ346" s="201"/>
      <c r="AK346" s="201"/>
      <c r="AL346" s="201"/>
      <c r="AM346" s="201"/>
    </row>
    <row r="347" spans="2:39" hidden="1" x14ac:dyDescent="0.3">
      <c r="B347" s="201" t="s">
        <v>47</v>
      </c>
      <c r="C347" s="205" t="s">
        <v>44</v>
      </c>
      <c r="D347" s="202" t="s">
        <v>52</v>
      </c>
      <c r="E347" s="201" t="s">
        <v>324</v>
      </c>
      <c r="F347" s="201" t="s">
        <v>329</v>
      </c>
      <c r="G347" s="201"/>
      <c r="H347" s="201"/>
      <c r="I347" s="201"/>
      <c r="J347" s="201"/>
      <c r="K347" s="201"/>
      <c r="L347" s="201"/>
      <c r="M347" s="201"/>
      <c r="N347" s="201"/>
      <c r="O347" s="201"/>
      <c r="P347" s="201"/>
      <c r="Q347" s="201"/>
      <c r="R347" s="201"/>
      <c r="S347" s="201"/>
      <c r="T347" s="201"/>
      <c r="U347" s="201"/>
      <c r="V347" s="201"/>
      <c r="W347" s="201"/>
      <c r="X347" s="201"/>
      <c r="Y347" s="201"/>
      <c r="Z347" s="201"/>
      <c r="AA347" s="201"/>
      <c r="AB347" s="201"/>
      <c r="AC347" s="201"/>
      <c r="AD347" s="201"/>
      <c r="AE347" s="201"/>
      <c r="AF347" s="201"/>
      <c r="AG347" s="201"/>
      <c r="AH347" s="201"/>
      <c r="AI347" s="201"/>
      <c r="AJ347" s="201"/>
      <c r="AK347" s="201"/>
      <c r="AL347" s="201"/>
      <c r="AM347" s="201"/>
    </row>
    <row r="348" spans="2:39" hidden="1" x14ac:dyDescent="0.3">
      <c r="B348" s="201" t="s">
        <v>47</v>
      </c>
      <c r="C348" s="205" t="s">
        <v>44</v>
      </c>
      <c r="D348" s="202" t="s">
        <v>52</v>
      </c>
      <c r="E348" s="201" t="s">
        <v>324</v>
      </c>
      <c r="F348" s="201" t="s">
        <v>328</v>
      </c>
      <c r="G348" s="201"/>
      <c r="H348" s="201"/>
      <c r="I348" s="201"/>
      <c r="J348" s="201"/>
      <c r="K348" s="201"/>
      <c r="L348" s="201"/>
      <c r="M348" s="201"/>
      <c r="N348" s="201"/>
      <c r="O348" s="201"/>
      <c r="P348" s="201"/>
      <c r="Q348" s="201"/>
      <c r="R348" s="201"/>
      <c r="S348" s="201"/>
      <c r="T348" s="201"/>
      <c r="U348" s="201"/>
      <c r="V348" s="201"/>
      <c r="W348" s="201"/>
      <c r="X348" s="201"/>
      <c r="Y348" s="201"/>
      <c r="Z348" s="201"/>
      <c r="AA348" s="201"/>
      <c r="AB348" s="201"/>
      <c r="AC348" s="201"/>
      <c r="AD348" s="201"/>
      <c r="AE348" s="201"/>
      <c r="AF348" s="201"/>
      <c r="AG348" s="201"/>
      <c r="AH348" s="201"/>
      <c r="AI348" s="201"/>
      <c r="AJ348" s="201"/>
      <c r="AK348" s="201"/>
      <c r="AL348" s="201"/>
      <c r="AM348" s="201"/>
    </row>
    <row r="349" spans="2:39" hidden="1" x14ac:dyDescent="0.3">
      <c r="B349" s="201" t="s">
        <v>47</v>
      </c>
      <c r="C349" s="205" t="s">
        <v>44</v>
      </c>
      <c r="D349" s="202" t="s">
        <v>52</v>
      </c>
      <c r="E349" s="201" t="s">
        <v>323</v>
      </c>
      <c r="F349" s="201" t="s">
        <v>329</v>
      </c>
      <c r="G349" s="201"/>
      <c r="H349" s="201"/>
      <c r="I349" s="201"/>
      <c r="J349" s="201"/>
      <c r="K349" s="201"/>
      <c r="L349" s="201"/>
      <c r="M349" s="201"/>
      <c r="N349" s="201"/>
      <c r="O349" s="201"/>
      <c r="P349" s="201"/>
      <c r="Q349" s="201"/>
      <c r="R349" s="201"/>
      <c r="S349" s="201"/>
      <c r="T349" s="201"/>
      <c r="U349" s="201"/>
      <c r="V349" s="201"/>
      <c r="W349" s="201"/>
      <c r="X349" s="201"/>
      <c r="Y349" s="201"/>
      <c r="Z349" s="201"/>
      <c r="AA349" s="201"/>
      <c r="AB349" s="201"/>
      <c r="AC349" s="201"/>
      <c r="AD349" s="201"/>
      <c r="AE349" s="201"/>
      <c r="AF349" s="201"/>
      <c r="AG349" s="201"/>
      <c r="AH349" s="201"/>
      <c r="AI349" s="201"/>
      <c r="AJ349" s="201"/>
      <c r="AK349" s="201"/>
      <c r="AL349" s="201"/>
      <c r="AM349" s="201"/>
    </row>
    <row r="350" spans="2:39" hidden="1" x14ac:dyDescent="0.3">
      <c r="B350" s="201" t="s">
        <v>47</v>
      </c>
      <c r="C350" s="205" t="s">
        <v>44</v>
      </c>
      <c r="D350" s="202" t="s">
        <v>52</v>
      </c>
      <c r="E350" s="201" t="s">
        <v>323</v>
      </c>
      <c r="F350" s="201" t="s">
        <v>328</v>
      </c>
      <c r="G350" s="201"/>
      <c r="H350" s="201"/>
      <c r="I350" s="201"/>
      <c r="J350" s="201"/>
      <c r="K350" s="201"/>
      <c r="L350" s="201"/>
      <c r="M350" s="201"/>
      <c r="N350" s="201"/>
      <c r="O350" s="201"/>
      <c r="P350" s="201"/>
      <c r="Q350" s="201"/>
      <c r="R350" s="201"/>
      <c r="S350" s="201"/>
      <c r="T350" s="201"/>
      <c r="U350" s="201"/>
      <c r="V350" s="201"/>
      <c r="W350" s="201"/>
      <c r="X350" s="201"/>
      <c r="Y350" s="201"/>
      <c r="Z350" s="201"/>
      <c r="AA350" s="201"/>
      <c r="AB350" s="201"/>
      <c r="AC350" s="201"/>
      <c r="AD350" s="201"/>
      <c r="AE350" s="201"/>
      <c r="AF350" s="201"/>
      <c r="AG350" s="201"/>
      <c r="AH350" s="201"/>
      <c r="AI350" s="201"/>
      <c r="AJ350" s="201"/>
      <c r="AK350" s="201"/>
      <c r="AL350" s="201"/>
      <c r="AM350" s="201"/>
    </row>
    <row r="351" spans="2:39" hidden="1" x14ac:dyDescent="0.3">
      <c r="B351" s="201" t="s">
        <v>47</v>
      </c>
      <c r="C351" s="205" t="s">
        <v>44</v>
      </c>
      <c r="D351" s="202" t="s">
        <v>52</v>
      </c>
      <c r="E351" s="201" t="s">
        <v>322</v>
      </c>
      <c r="F351" s="201" t="s">
        <v>329</v>
      </c>
      <c r="G351" s="201"/>
      <c r="H351" s="201"/>
      <c r="I351" s="201"/>
      <c r="J351" s="201"/>
      <c r="K351" s="201"/>
      <c r="L351" s="201"/>
      <c r="M351" s="201"/>
      <c r="N351" s="201"/>
      <c r="O351" s="201"/>
      <c r="P351" s="201"/>
      <c r="Q351" s="201"/>
      <c r="R351" s="201"/>
      <c r="S351" s="201"/>
      <c r="T351" s="201"/>
      <c r="U351" s="201"/>
      <c r="V351" s="201"/>
      <c r="W351" s="201"/>
      <c r="X351" s="201"/>
      <c r="Y351" s="201"/>
      <c r="Z351" s="201"/>
      <c r="AA351" s="201"/>
      <c r="AB351" s="201"/>
      <c r="AC351" s="201"/>
      <c r="AD351" s="201"/>
      <c r="AE351" s="201"/>
      <c r="AF351" s="201"/>
      <c r="AG351" s="201"/>
      <c r="AH351" s="201"/>
      <c r="AI351" s="201"/>
      <c r="AJ351" s="201"/>
      <c r="AK351" s="201"/>
      <c r="AL351" s="201"/>
      <c r="AM351" s="201"/>
    </row>
    <row r="352" spans="2:39" hidden="1" x14ac:dyDescent="0.3">
      <c r="B352" s="201" t="s">
        <v>47</v>
      </c>
      <c r="C352" s="205" t="s">
        <v>44</v>
      </c>
      <c r="D352" s="202" t="s">
        <v>52</v>
      </c>
      <c r="E352" s="201" t="s">
        <v>322</v>
      </c>
      <c r="F352" s="201" t="s">
        <v>328</v>
      </c>
      <c r="G352" s="201"/>
      <c r="H352" s="201"/>
      <c r="I352" s="201"/>
      <c r="J352" s="201"/>
      <c r="K352" s="201"/>
      <c r="L352" s="201"/>
      <c r="M352" s="201"/>
      <c r="N352" s="201"/>
      <c r="O352" s="201"/>
      <c r="P352" s="201"/>
      <c r="Q352" s="201"/>
      <c r="R352" s="201"/>
      <c r="S352" s="201"/>
      <c r="T352" s="201"/>
      <c r="U352" s="201"/>
      <c r="V352" s="201"/>
      <c r="W352" s="201"/>
      <c r="X352" s="201"/>
      <c r="Y352" s="201"/>
      <c r="Z352" s="201"/>
      <c r="AA352" s="201"/>
      <c r="AB352" s="201"/>
      <c r="AC352" s="201"/>
      <c r="AD352" s="201"/>
      <c r="AE352" s="201"/>
      <c r="AF352" s="201"/>
      <c r="AG352" s="201"/>
      <c r="AH352" s="201"/>
      <c r="AI352" s="201"/>
      <c r="AJ352" s="201"/>
      <c r="AK352" s="201"/>
      <c r="AL352" s="201"/>
      <c r="AM352" s="201"/>
    </row>
    <row r="353" spans="2:39" hidden="1" x14ac:dyDescent="0.3">
      <c r="B353" s="201" t="s">
        <v>47</v>
      </c>
      <c r="C353" s="205" t="s">
        <v>44</v>
      </c>
      <c r="D353" s="202" t="s">
        <v>52</v>
      </c>
      <c r="E353" s="201" t="s">
        <v>321</v>
      </c>
      <c r="F353" s="201" t="s">
        <v>329</v>
      </c>
      <c r="G353" s="201"/>
      <c r="H353" s="201"/>
      <c r="I353" s="201"/>
      <c r="J353" s="201"/>
      <c r="K353" s="201"/>
      <c r="L353" s="201"/>
      <c r="M353" s="201"/>
      <c r="N353" s="201"/>
      <c r="O353" s="201"/>
      <c r="P353" s="201"/>
      <c r="Q353" s="201"/>
      <c r="R353" s="201"/>
      <c r="S353" s="201"/>
      <c r="T353" s="201"/>
      <c r="U353" s="201"/>
      <c r="V353" s="201"/>
      <c r="W353" s="201"/>
      <c r="X353" s="201"/>
      <c r="Y353" s="201"/>
      <c r="Z353" s="201"/>
      <c r="AA353" s="201"/>
      <c r="AB353" s="201"/>
      <c r="AC353" s="201"/>
      <c r="AD353" s="201"/>
      <c r="AE353" s="201"/>
      <c r="AF353" s="201"/>
      <c r="AG353" s="201"/>
      <c r="AH353" s="201"/>
      <c r="AI353" s="201"/>
      <c r="AJ353" s="201"/>
      <c r="AK353" s="201"/>
      <c r="AL353" s="201"/>
      <c r="AM353" s="201"/>
    </row>
    <row r="354" spans="2:39" hidden="1" x14ac:dyDescent="0.3">
      <c r="B354" s="201" t="s">
        <v>47</v>
      </c>
      <c r="C354" s="205" t="s">
        <v>44</v>
      </c>
      <c r="D354" s="202" t="s">
        <v>52</v>
      </c>
      <c r="E354" s="201" t="s">
        <v>321</v>
      </c>
      <c r="F354" s="201" t="s">
        <v>328</v>
      </c>
      <c r="G354" s="201"/>
      <c r="H354" s="201"/>
      <c r="I354" s="201"/>
      <c r="J354" s="201"/>
      <c r="K354" s="201"/>
      <c r="L354" s="201"/>
      <c r="M354" s="201"/>
      <c r="N354" s="201"/>
      <c r="O354" s="201"/>
      <c r="P354" s="201"/>
      <c r="Q354" s="201"/>
      <c r="R354" s="201"/>
      <c r="S354" s="201"/>
      <c r="T354" s="201"/>
      <c r="U354" s="201"/>
      <c r="V354" s="201"/>
      <c r="W354" s="201"/>
      <c r="X354" s="201"/>
      <c r="Y354" s="201"/>
      <c r="Z354" s="201"/>
      <c r="AA354" s="201"/>
      <c r="AB354" s="201"/>
      <c r="AC354" s="201"/>
      <c r="AD354" s="201"/>
      <c r="AE354" s="201"/>
      <c r="AF354" s="201"/>
      <c r="AG354" s="201"/>
      <c r="AH354" s="201"/>
      <c r="AI354" s="201"/>
      <c r="AJ354" s="201"/>
      <c r="AK354" s="201"/>
      <c r="AL354" s="201"/>
      <c r="AM354" s="201"/>
    </row>
    <row r="355" spans="2:39" hidden="1" x14ac:dyDescent="0.3">
      <c r="B355" s="204" t="s">
        <v>48</v>
      </c>
      <c r="C355" s="203" t="s">
        <v>49</v>
      </c>
      <c r="D355" s="202" t="s">
        <v>45</v>
      </c>
      <c r="E355" s="201" t="s">
        <v>326</v>
      </c>
      <c r="F355" s="201" t="s">
        <v>329</v>
      </c>
      <c r="G355" s="201"/>
      <c r="H355" s="201"/>
      <c r="I355" s="201"/>
      <c r="J355" s="201"/>
      <c r="K355" s="201"/>
      <c r="L355" s="201"/>
      <c r="M355" s="201"/>
      <c r="N355" s="201"/>
      <c r="O355" s="201"/>
      <c r="P355" s="201"/>
      <c r="Q355" s="201"/>
      <c r="R355" s="201"/>
      <c r="S355" s="201"/>
      <c r="T355" s="201"/>
      <c r="U355" s="201"/>
      <c r="V355" s="201"/>
      <c r="W355" s="201"/>
      <c r="X355" s="201"/>
      <c r="Y355" s="201"/>
      <c r="Z355" s="201"/>
      <c r="AA355" s="201"/>
      <c r="AB355" s="201"/>
      <c r="AC355" s="201"/>
      <c r="AD355" s="201"/>
      <c r="AE355" s="201"/>
      <c r="AF355" s="201"/>
      <c r="AG355" s="201"/>
      <c r="AH355" s="201"/>
      <c r="AI355" s="201"/>
      <c r="AJ355" s="201"/>
      <c r="AK355" s="201"/>
      <c r="AL355" s="201"/>
      <c r="AM355" s="201"/>
    </row>
    <row r="356" spans="2:39" hidden="1" x14ac:dyDescent="0.3">
      <c r="B356" s="204" t="s">
        <v>48</v>
      </c>
      <c r="C356" s="203" t="s">
        <v>49</v>
      </c>
      <c r="D356" s="202" t="s">
        <v>45</v>
      </c>
      <c r="E356" s="201" t="s">
        <v>326</v>
      </c>
      <c r="F356" s="201" t="s">
        <v>328</v>
      </c>
      <c r="G356" s="201"/>
      <c r="H356" s="201"/>
      <c r="I356" s="201"/>
      <c r="J356" s="201"/>
      <c r="K356" s="201"/>
      <c r="L356" s="201"/>
      <c r="M356" s="201"/>
      <c r="N356" s="201"/>
      <c r="O356" s="201"/>
      <c r="P356" s="201"/>
      <c r="Q356" s="201"/>
      <c r="R356" s="201"/>
      <c r="S356" s="201"/>
      <c r="T356" s="201"/>
      <c r="U356" s="201"/>
      <c r="V356" s="201"/>
      <c r="W356" s="201"/>
      <c r="X356" s="201"/>
      <c r="Y356" s="201"/>
      <c r="Z356" s="201"/>
      <c r="AA356" s="201"/>
      <c r="AB356" s="201"/>
      <c r="AC356" s="201"/>
      <c r="AD356" s="201"/>
      <c r="AE356" s="201"/>
      <c r="AF356" s="201"/>
      <c r="AG356" s="201"/>
      <c r="AH356" s="201"/>
      <c r="AI356" s="201"/>
      <c r="AJ356" s="201"/>
      <c r="AK356" s="201"/>
      <c r="AL356" s="201"/>
      <c r="AM356" s="201"/>
    </row>
    <row r="357" spans="2:39" hidden="1" x14ac:dyDescent="0.3">
      <c r="B357" s="204" t="s">
        <v>48</v>
      </c>
      <c r="C357" s="203" t="s">
        <v>49</v>
      </c>
      <c r="D357" s="202" t="s">
        <v>45</v>
      </c>
      <c r="E357" s="201" t="s">
        <v>324</v>
      </c>
      <c r="F357" s="201" t="s">
        <v>329</v>
      </c>
      <c r="G357" s="201"/>
      <c r="H357" s="201"/>
      <c r="I357" s="201"/>
      <c r="J357" s="201"/>
      <c r="K357" s="201"/>
      <c r="L357" s="201"/>
      <c r="M357" s="201"/>
      <c r="N357" s="201"/>
      <c r="O357" s="201"/>
      <c r="P357" s="201"/>
      <c r="Q357" s="201"/>
      <c r="R357" s="201"/>
      <c r="S357" s="201"/>
      <c r="T357" s="201"/>
      <c r="U357" s="201"/>
      <c r="V357" s="201"/>
      <c r="W357" s="201"/>
      <c r="X357" s="201"/>
      <c r="Y357" s="201"/>
      <c r="Z357" s="201"/>
      <c r="AA357" s="201"/>
      <c r="AB357" s="201"/>
      <c r="AC357" s="201"/>
      <c r="AD357" s="201"/>
      <c r="AE357" s="201"/>
      <c r="AF357" s="201"/>
      <c r="AG357" s="201"/>
      <c r="AH357" s="201"/>
      <c r="AI357" s="201"/>
      <c r="AJ357" s="201"/>
      <c r="AK357" s="201"/>
      <c r="AL357" s="201"/>
      <c r="AM357" s="201"/>
    </row>
    <row r="358" spans="2:39" hidden="1" x14ac:dyDescent="0.3">
      <c r="B358" s="204" t="s">
        <v>48</v>
      </c>
      <c r="C358" s="203" t="s">
        <v>49</v>
      </c>
      <c r="D358" s="202" t="s">
        <v>45</v>
      </c>
      <c r="E358" s="201" t="s">
        <v>324</v>
      </c>
      <c r="F358" s="201" t="s">
        <v>328</v>
      </c>
      <c r="G358" s="201"/>
      <c r="H358" s="201"/>
      <c r="I358" s="201"/>
      <c r="J358" s="201"/>
      <c r="K358" s="201"/>
      <c r="L358" s="201"/>
      <c r="M358" s="201"/>
      <c r="N358" s="201"/>
      <c r="O358" s="201"/>
      <c r="P358" s="201"/>
      <c r="Q358" s="201"/>
      <c r="R358" s="201"/>
      <c r="S358" s="201"/>
      <c r="T358" s="201"/>
      <c r="U358" s="201"/>
      <c r="V358" s="201"/>
      <c r="W358" s="201"/>
      <c r="X358" s="201"/>
      <c r="Y358" s="201"/>
      <c r="Z358" s="201"/>
      <c r="AA358" s="201"/>
      <c r="AB358" s="201"/>
      <c r="AC358" s="201"/>
      <c r="AD358" s="201"/>
      <c r="AE358" s="201"/>
      <c r="AF358" s="201"/>
      <c r="AG358" s="201"/>
      <c r="AH358" s="201"/>
      <c r="AI358" s="201"/>
      <c r="AJ358" s="201"/>
      <c r="AK358" s="201"/>
      <c r="AL358" s="201"/>
      <c r="AM358" s="201"/>
    </row>
    <row r="359" spans="2:39" hidden="1" x14ac:dyDescent="0.3">
      <c r="B359" s="204" t="s">
        <v>48</v>
      </c>
      <c r="C359" s="203" t="s">
        <v>49</v>
      </c>
      <c r="D359" s="202" t="s">
        <v>45</v>
      </c>
      <c r="E359" s="201" t="s">
        <v>323</v>
      </c>
      <c r="F359" s="201" t="s">
        <v>329</v>
      </c>
      <c r="G359" s="201"/>
      <c r="H359" s="201"/>
      <c r="I359" s="201"/>
      <c r="J359" s="201"/>
      <c r="K359" s="201"/>
      <c r="L359" s="201"/>
      <c r="M359" s="201"/>
      <c r="N359" s="201"/>
      <c r="O359" s="201"/>
      <c r="P359" s="201"/>
      <c r="Q359" s="201"/>
      <c r="R359" s="201"/>
      <c r="S359" s="201"/>
      <c r="T359" s="201"/>
      <c r="U359" s="201"/>
      <c r="V359" s="201"/>
      <c r="W359" s="201"/>
      <c r="X359" s="201"/>
      <c r="Y359" s="201"/>
      <c r="Z359" s="201"/>
      <c r="AA359" s="201"/>
      <c r="AB359" s="201"/>
      <c r="AC359" s="201"/>
      <c r="AD359" s="201"/>
      <c r="AE359" s="201"/>
      <c r="AF359" s="201"/>
      <c r="AG359" s="201"/>
      <c r="AH359" s="201"/>
      <c r="AI359" s="201"/>
      <c r="AJ359" s="201"/>
      <c r="AK359" s="201"/>
      <c r="AL359" s="201"/>
      <c r="AM359" s="201"/>
    </row>
    <row r="360" spans="2:39" hidden="1" x14ac:dyDescent="0.3">
      <c r="B360" s="204" t="s">
        <v>48</v>
      </c>
      <c r="C360" s="203" t="s">
        <v>49</v>
      </c>
      <c r="D360" s="202" t="s">
        <v>45</v>
      </c>
      <c r="E360" s="201" t="s">
        <v>323</v>
      </c>
      <c r="F360" s="201" t="s">
        <v>328</v>
      </c>
      <c r="G360" s="201"/>
      <c r="H360" s="201"/>
      <c r="I360" s="201"/>
      <c r="J360" s="201"/>
      <c r="K360" s="201"/>
      <c r="L360" s="201"/>
      <c r="M360" s="201"/>
      <c r="N360" s="201"/>
      <c r="O360" s="201"/>
      <c r="P360" s="201"/>
      <c r="Q360" s="201"/>
      <c r="R360" s="201"/>
      <c r="S360" s="201"/>
      <c r="T360" s="201"/>
      <c r="U360" s="201"/>
      <c r="V360" s="201"/>
      <c r="W360" s="201"/>
      <c r="X360" s="201"/>
      <c r="Y360" s="201"/>
      <c r="Z360" s="201"/>
      <c r="AA360" s="201"/>
      <c r="AB360" s="201"/>
      <c r="AC360" s="201"/>
      <c r="AD360" s="201"/>
      <c r="AE360" s="201"/>
      <c r="AF360" s="201"/>
      <c r="AG360" s="201"/>
      <c r="AH360" s="201"/>
      <c r="AI360" s="201"/>
      <c r="AJ360" s="201"/>
      <c r="AK360" s="201"/>
      <c r="AL360" s="201"/>
      <c r="AM360" s="201"/>
    </row>
    <row r="361" spans="2:39" hidden="1" x14ac:dyDescent="0.3">
      <c r="B361" s="204" t="s">
        <v>48</v>
      </c>
      <c r="C361" s="203" t="s">
        <v>49</v>
      </c>
      <c r="D361" s="202" t="s">
        <v>45</v>
      </c>
      <c r="E361" s="201" t="s">
        <v>322</v>
      </c>
      <c r="F361" s="201" t="s">
        <v>329</v>
      </c>
      <c r="G361" s="201"/>
      <c r="H361" s="201"/>
      <c r="I361" s="201"/>
      <c r="J361" s="201"/>
      <c r="K361" s="201"/>
      <c r="L361" s="201"/>
      <c r="M361" s="201"/>
      <c r="N361" s="201"/>
      <c r="O361" s="201"/>
      <c r="P361" s="201"/>
      <c r="Q361" s="201"/>
      <c r="R361" s="201"/>
      <c r="S361" s="201"/>
      <c r="T361" s="201"/>
      <c r="U361" s="201"/>
      <c r="V361" s="201"/>
      <c r="W361" s="201"/>
      <c r="X361" s="201"/>
      <c r="Y361" s="201"/>
      <c r="Z361" s="201"/>
      <c r="AA361" s="201"/>
      <c r="AB361" s="201"/>
      <c r="AC361" s="201"/>
      <c r="AD361" s="201"/>
      <c r="AE361" s="201"/>
      <c r="AF361" s="201"/>
      <c r="AG361" s="201"/>
      <c r="AH361" s="201"/>
      <c r="AI361" s="201"/>
      <c r="AJ361" s="201"/>
      <c r="AK361" s="201"/>
      <c r="AL361" s="201"/>
      <c r="AM361" s="201"/>
    </row>
    <row r="362" spans="2:39" hidden="1" x14ac:dyDescent="0.3">
      <c r="B362" s="204" t="s">
        <v>48</v>
      </c>
      <c r="C362" s="203" t="s">
        <v>49</v>
      </c>
      <c r="D362" s="202" t="s">
        <v>45</v>
      </c>
      <c r="E362" s="201" t="s">
        <v>322</v>
      </c>
      <c r="F362" s="201" t="s">
        <v>328</v>
      </c>
      <c r="G362" s="201"/>
      <c r="H362" s="201"/>
      <c r="I362" s="201"/>
      <c r="J362" s="201"/>
      <c r="K362" s="201"/>
      <c r="L362" s="201"/>
      <c r="M362" s="201"/>
      <c r="N362" s="201"/>
      <c r="O362" s="201"/>
      <c r="P362" s="201"/>
      <c r="Q362" s="201"/>
      <c r="R362" s="201"/>
      <c r="S362" s="201"/>
      <c r="T362" s="201"/>
      <c r="U362" s="201"/>
      <c r="V362" s="201"/>
      <c r="W362" s="201"/>
      <c r="X362" s="201"/>
      <c r="Y362" s="201"/>
      <c r="Z362" s="201"/>
      <c r="AA362" s="201"/>
      <c r="AB362" s="201"/>
      <c r="AC362" s="201"/>
      <c r="AD362" s="201"/>
      <c r="AE362" s="201"/>
      <c r="AF362" s="201"/>
      <c r="AG362" s="201"/>
      <c r="AH362" s="201"/>
      <c r="AI362" s="201"/>
      <c r="AJ362" s="201"/>
      <c r="AK362" s="201"/>
      <c r="AL362" s="201"/>
      <c r="AM362" s="201"/>
    </row>
    <row r="363" spans="2:39" hidden="1" x14ac:dyDescent="0.3">
      <c r="B363" s="204" t="s">
        <v>48</v>
      </c>
      <c r="C363" s="203" t="s">
        <v>49</v>
      </c>
      <c r="D363" s="202" t="s">
        <v>45</v>
      </c>
      <c r="E363" s="201" t="s">
        <v>321</v>
      </c>
      <c r="F363" s="201" t="s">
        <v>329</v>
      </c>
      <c r="G363" s="201"/>
      <c r="H363" s="201"/>
      <c r="I363" s="201"/>
      <c r="J363" s="201"/>
      <c r="K363" s="201"/>
      <c r="L363" s="201"/>
      <c r="M363" s="201"/>
      <c r="N363" s="201"/>
      <c r="O363" s="201"/>
      <c r="P363" s="201"/>
      <c r="Q363" s="201"/>
      <c r="R363" s="201"/>
      <c r="S363" s="201"/>
      <c r="T363" s="201"/>
      <c r="U363" s="201"/>
      <c r="V363" s="201"/>
      <c r="W363" s="201"/>
      <c r="X363" s="201"/>
      <c r="Y363" s="201"/>
      <c r="Z363" s="201"/>
      <c r="AA363" s="201"/>
      <c r="AB363" s="201"/>
      <c r="AC363" s="201"/>
      <c r="AD363" s="201"/>
      <c r="AE363" s="201"/>
      <c r="AF363" s="201"/>
      <c r="AG363" s="201"/>
      <c r="AH363" s="201"/>
      <c r="AI363" s="201"/>
      <c r="AJ363" s="201"/>
      <c r="AK363" s="201"/>
      <c r="AL363" s="201"/>
      <c r="AM363" s="201"/>
    </row>
    <row r="364" spans="2:39" hidden="1" x14ac:dyDescent="0.3">
      <c r="B364" s="204" t="s">
        <v>48</v>
      </c>
      <c r="C364" s="203" t="s">
        <v>49</v>
      </c>
      <c r="D364" s="202" t="s">
        <v>45</v>
      </c>
      <c r="E364" s="201" t="s">
        <v>321</v>
      </c>
      <c r="F364" s="201" t="s">
        <v>328</v>
      </c>
      <c r="G364" s="201"/>
      <c r="H364" s="201"/>
      <c r="I364" s="201"/>
      <c r="J364" s="201"/>
      <c r="K364" s="201"/>
      <c r="L364" s="201"/>
      <c r="M364" s="201"/>
      <c r="N364" s="201"/>
      <c r="O364" s="201"/>
      <c r="P364" s="201"/>
      <c r="Q364" s="201"/>
      <c r="R364" s="201"/>
      <c r="S364" s="201"/>
      <c r="T364" s="201"/>
      <c r="U364" s="201"/>
      <c r="V364" s="201"/>
      <c r="W364" s="201"/>
      <c r="X364" s="201"/>
      <c r="Y364" s="201"/>
      <c r="Z364" s="201"/>
      <c r="AA364" s="201"/>
      <c r="AB364" s="201"/>
      <c r="AC364" s="201"/>
      <c r="AD364" s="201"/>
      <c r="AE364" s="201"/>
      <c r="AF364" s="201"/>
      <c r="AG364" s="201"/>
      <c r="AH364" s="201"/>
      <c r="AI364" s="201"/>
      <c r="AJ364" s="201"/>
      <c r="AK364" s="201"/>
      <c r="AL364" s="201"/>
      <c r="AM364" s="201"/>
    </row>
    <row r="365" spans="2:39" hidden="1" x14ac:dyDescent="0.3">
      <c r="B365" s="204" t="s">
        <v>48</v>
      </c>
      <c r="C365" s="203" t="s">
        <v>49</v>
      </c>
      <c r="D365" s="202" t="s">
        <v>52</v>
      </c>
      <c r="E365" s="201" t="s">
        <v>326</v>
      </c>
      <c r="F365" s="201" t="s">
        <v>329</v>
      </c>
      <c r="G365" s="201"/>
      <c r="H365" s="201"/>
      <c r="I365" s="201"/>
      <c r="J365" s="201"/>
      <c r="K365" s="201"/>
      <c r="L365" s="201"/>
      <c r="M365" s="201"/>
      <c r="N365" s="201"/>
      <c r="O365" s="201"/>
      <c r="P365" s="201"/>
      <c r="Q365" s="201"/>
      <c r="R365" s="201"/>
      <c r="S365" s="201"/>
      <c r="T365" s="201"/>
      <c r="U365" s="201"/>
      <c r="V365" s="201"/>
      <c r="W365" s="201"/>
      <c r="X365" s="201"/>
      <c r="Y365" s="201"/>
      <c r="Z365" s="201"/>
      <c r="AA365" s="201"/>
      <c r="AB365" s="201"/>
      <c r="AC365" s="201"/>
      <c r="AD365" s="201"/>
      <c r="AE365" s="201"/>
      <c r="AF365" s="201"/>
      <c r="AG365" s="201"/>
      <c r="AH365" s="201"/>
      <c r="AI365" s="201"/>
      <c r="AJ365" s="201"/>
      <c r="AK365" s="201"/>
      <c r="AL365" s="201"/>
      <c r="AM365" s="201"/>
    </row>
    <row r="366" spans="2:39" hidden="1" x14ac:dyDescent="0.3">
      <c r="B366" s="204" t="s">
        <v>48</v>
      </c>
      <c r="C366" s="203" t="s">
        <v>49</v>
      </c>
      <c r="D366" s="202" t="s">
        <v>52</v>
      </c>
      <c r="E366" s="201" t="s">
        <v>326</v>
      </c>
      <c r="F366" s="201" t="s">
        <v>328</v>
      </c>
      <c r="G366" s="201"/>
      <c r="H366" s="201"/>
      <c r="I366" s="201"/>
      <c r="J366" s="201"/>
      <c r="K366" s="201"/>
      <c r="L366" s="201"/>
      <c r="M366" s="201"/>
      <c r="N366" s="201"/>
      <c r="O366" s="201"/>
      <c r="P366" s="201"/>
      <c r="Q366" s="201"/>
      <c r="R366" s="201"/>
      <c r="S366" s="201"/>
      <c r="T366" s="201"/>
      <c r="U366" s="201"/>
      <c r="V366" s="201"/>
      <c r="W366" s="201"/>
      <c r="X366" s="201"/>
      <c r="Y366" s="201"/>
      <c r="Z366" s="201"/>
      <c r="AA366" s="201"/>
      <c r="AB366" s="201"/>
      <c r="AC366" s="201"/>
      <c r="AD366" s="201"/>
      <c r="AE366" s="201"/>
      <c r="AF366" s="201"/>
      <c r="AG366" s="201"/>
      <c r="AH366" s="201"/>
      <c r="AI366" s="201"/>
      <c r="AJ366" s="201"/>
      <c r="AK366" s="201"/>
      <c r="AL366" s="201"/>
      <c r="AM366" s="201"/>
    </row>
    <row r="367" spans="2:39" hidden="1" x14ac:dyDescent="0.3">
      <c r="B367" s="204" t="s">
        <v>48</v>
      </c>
      <c r="C367" s="203" t="s">
        <v>49</v>
      </c>
      <c r="D367" s="202" t="s">
        <v>52</v>
      </c>
      <c r="E367" s="201" t="s">
        <v>324</v>
      </c>
      <c r="F367" s="201" t="s">
        <v>329</v>
      </c>
      <c r="G367" s="201"/>
      <c r="H367" s="201"/>
      <c r="I367" s="201"/>
      <c r="J367" s="201"/>
      <c r="K367" s="201"/>
      <c r="L367" s="201"/>
      <c r="M367" s="201"/>
      <c r="N367" s="201"/>
      <c r="O367" s="201"/>
      <c r="P367" s="201"/>
      <c r="Q367" s="201"/>
      <c r="R367" s="201"/>
      <c r="S367" s="201"/>
      <c r="T367" s="201"/>
      <c r="U367" s="201"/>
      <c r="V367" s="201"/>
      <c r="W367" s="201"/>
      <c r="X367" s="201"/>
      <c r="Y367" s="201"/>
      <c r="Z367" s="201"/>
      <c r="AA367" s="201"/>
      <c r="AB367" s="201"/>
      <c r="AC367" s="201"/>
      <c r="AD367" s="201"/>
      <c r="AE367" s="201"/>
      <c r="AF367" s="201"/>
      <c r="AG367" s="201"/>
      <c r="AH367" s="201"/>
      <c r="AI367" s="201"/>
      <c r="AJ367" s="201"/>
      <c r="AK367" s="201"/>
      <c r="AL367" s="201"/>
      <c r="AM367" s="201"/>
    </row>
    <row r="368" spans="2:39" hidden="1" x14ac:dyDescent="0.3">
      <c r="B368" s="204" t="s">
        <v>48</v>
      </c>
      <c r="C368" s="203" t="s">
        <v>49</v>
      </c>
      <c r="D368" s="202" t="s">
        <v>52</v>
      </c>
      <c r="E368" s="201" t="s">
        <v>324</v>
      </c>
      <c r="F368" s="201" t="s">
        <v>328</v>
      </c>
      <c r="G368" s="201"/>
      <c r="H368" s="201"/>
      <c r="I368" s="201"/>
      <c r="J368" s="201"/>
      <c r="K368" s="201"/>
      <c r="L368" s="201"/>
      <c r="M368" s="201"/>
      <c r="N368" s="201"/>
      <c r="O368" s="201"/>
      <c r="P368" s="201"/>
      <c r="Q368" s="201"/>
      <c r="R368" s="201"/>
      <c r="S368" s="201"/>
      <c r="T368" s="201"/>
      <c r="U368" s="201"/>
      <c r="V368" s="201"/>
      <c r="W368" s="201"/>
      <c r="X368" s="201"/>
      <c r="Y368" s="201"/>
      <c r="Z368" s="201"/>
      <c r="AA368" s="201"/>
      <c r="AB368" s="201"/>
      <c r="AC368" s="201"/>
      <c r="AD368" s="201"/>
      <c r="AE368" s="201"/>
      <c r="AF368" s="201"/>
      <c r="AG368" s="201"/>
      <c r="AH368" s="201"/>
      <c r="AI368" s="201"/>
      <c r="AJ368" s="201"/>
      <c r="AK368" s="201"/>
      <c r="AL368" s="201"/>
      <c r="AM368" s="201"/>
    </row>
    <row r="369" spans="2:39" hidden="1" x14ac:dyDescent="0.3">
      <c r="B369" s="204" t="s">
        <v>48</v>
      </c>
      <c r="C369" s="203" t="s">
        <v>49</v>
      </c>
      <c r="D369" s="202" t="s">
        <v>52</v>
      </c>
      <c r="E369" s="201" t="s">
        <v>323</v>
      </c>
      <c r="F369" s="201" t="s">
        <v>329</v>
      </c>
      <c r="G369" s="201"/>
      <c r="H369" s="201"/>
      <c r="I369" s="201"/>
      <c r="J369" s="201"/>
      <c r="K369" s="201"/>
      <c r="L369" s="201"/>
      <c r="M369" s="201"/>
      <c r="N369" s="201"/>
      <c r="O369" s="201"/>
      <c r="P369" s="201"/>
      <c r="Q369" s="201"/>
      <c r="R369" s="201"/>
      <c r="S369" s="201"/>
      <c r="T369" s="201"/>
      <c r="U369" s="201"/>
      <c r="V369" s="201"/>
      <c r="W369" s="201"/>
      <c r="X369" s="201"/>
      <c r="Y369" s="201"/>
      <c r="Z369" s="201"/>
      <c r="AA369" s="201"/>
      <c r="AB369" s="201"/>
      <c r="AC369" s="201"/>
      <c r="AD369" s="201"/>
      <c r="AE369" s="201"/>
      <c r="AF369" s="201"/>
      <c r="AG369" s="201"/>
      <c r="AH369" s="201"/>
      <c r="AI369" s="201"/>
      <c r="AJ369" s="201"/>
      <c r="AK369" s="201"/>
      <c r="AL369" s="201"/>
      <c r="AM369" s="201"/>
    </row>
    <row r="370" spans="2:39" hidden="1" x14ac:dyDescent="0.3">
      <c r="B370" s="204" t="s">
        <v>48</v>
      </c>
      <c r="C370" s="203" t="s">
        <v>49</v>
      </c>
      <c r="D370" s="202" t="s">
        <v>52</v>
      </c>
      <c r="E370" s="201" t="s">
        <v>323</v>
      </c>
      <c r="F370" s="201" t="s">
        <v>328</v>
      </c>
      <c r="G370" s="201"/>
      <c r="H370" s="201"/>
      <c r="I370" s="201"/>
      <c r="J370" s="201"/>
      <c r="K370" s="201"/>
      <c r="L370" s="201"/>
      <c r="M370" s="201"/>
      <c r="N370" s="201"/>
      <c r="O370" s="201"/>
      <c r="P370" s="201"/>
      <c r="Q370" s="201"/>
      <c r="R370" s="201"/>
      <c r="S370" s="201"/>
      <c r="T370" s="201"/>
      <c r="U370" s="201"/>
      <c r="V370" s="201"/>
      <c r="W370" s="201"/>
      <c r="X370" s="201"/>
      <c r="Y370" s="201"/>
      <c r="Z370" s="201"/>
      <c r="AA370" s="201"/>
      <c r="AB370" s="201"/>
      <c r="AC370" s="201"/>
      <c r="AD370" s="201"/>
      <c r="AE370" s="201"/>
      <c r="AF370" s="201"/>
      <c r="AG370" s="201"/>
      <c r="AH370" s="201"/>
      <c r="AI370" s="201"/>
      <c r="AJ370" s="201"/>
      <c r="AK370" s="201"/>
      <c r="AL370" s="201"/>
      <c r="AM370" s="201"/>
    </row>
    <row r="371" spans="2:39" hidden="1" x14ac:dyDescent="0.3">
      <c r="B371" s="204" t="s">
        <v>48</v>
      </c>
      <c r="C371" s="203" t="s">
        <v>49</v>
      </c>
      <c r="D371" s="202" t="s">
        <v>52</v>
      </c>
      <c r="E371" s="201" t="s">
        <v>322</v>
      </c>
      <c r="F371" s="201" t="s">
        <v>329</v>
      </c>
      <c r="G371" s="201"/>
      <c r="H371" s="201"/>
      <c r="I371" s="201"/>
      <c r="J371" s="201"/>
      <c r="K371" s="201"/>
      <c r="L371" s="201"/>
      <c r="M371" s="201"/>
      <c r="N371" s="201"/>
      <c r="O371" s="201"/>
      <c r="P371" s="201"/>
      <c r="Q371" s="201"/>
      <c r="R371" s="201"/>
      <c r="S371" s="201"/>
      <c r="T371" s="201"/>
      <c r="U371" s="201"/>
      <c r="V371" s="201"/>
      <c r="W371" s="201"/>
      <c r="X371" s="201"/>
      <c r="Y371" s="201"/>
      <c r="Z371" s="201"/>
      <c r="AA371" s="201"/>
      <c r="AB371" s="201"/>
      <c r="AC371" s="201"/>
      <c r="AD371" s="201"/>
      <c r="AE371" s="201"/>
      <c r="AF371" s="201"/>
      <c r="AG371" s="201"/>
      <c r="AH371" s="201"/>
      <c r="AI371" s="201"/>
      <c r="AJ371" s="201"/>
      <c r="AK371" s="201"/>
      <c r="AL371" s="201"/>
      <c r="AM371" s="201"/>
    </row>
    <row r="372" spans="2:39" hidden="1" x14ac:dyDescent="0.3">
      <c r="B372" s="204" t="s">
        <v>48</v>
      </c>
      <c r="C372" s="203" t="s">
        <v>49</v>
      </c>
      <c r="D372" s="202" t="s">
        <v>52</v>
      </c>
      <c r="E372" s="201" t="s">
        <v>322</v>
      </c>
      <c r="F372" s="201" t="s">
        <v>328</v>
      </c>
      <c r="G372" s="201"/>
      <c r="H372" s="201"/>
      <c r="I372" s="201"/>
      <c r="J372" s="201"/>
      <c r="K372" s="201"/>
      <c r="L372" s="201"/>
      <c r="M372" s="201"/>
      <c r="N372" s="201"/>
      <c r="O372" s="201"/>
      <c r="P372" s="201"/>
      <c r="Q372" s="201"/>
      <c r="R372" s="201"/>
      <c r="S372" s="201"/>
      <c r="T372" s="201"/>
      <c r="U372" s="201"/>
      <c r="V372" s="201"/>
      <c r="W372" s="201"/>
      <c r="X372" s="201"/>
      <c r="Y372" s="201"/>
      <c r="Z372" s="201"/>
      <c r="AA372" s="201"/>
      <c r="AB372" s="201"/>
      <c r="AC372" s="201"/>
      <c r="AD372" s="201"/>
      <c r="AE372" s="201"/>
      <c r="AF372" s="201"/>
      <c r="AG372" s="201"/>
      <c r="AH372" s="201"/>
      <c r="AI372" s="201"/>
      <c r="AJ372" s="201"/>
      <c r="AK372" s="201"/>
      <c r="AL372" s="201"/>
      <c r="AM372" s="201"/>
    </row>
    <row r="373" spans="2:39" hidden="1" x14ac:dyDescent="0.3">
      <c r="B373" s="204" t="s">
        <v>48</v>
      </c>
      <c r="C373" s="203" t="s">
        <v>49</v>
      </c>
      <c r="D373" s="202" t="s">
        <v>52</v>
      </c>
      <c r="E373" s="201" t="s">
        <v>321</v>
      </c>
      <c r="F373" s="201" t="s">
        <v>329</v>
      </c>
      <c r="G373" s="201"/>
      <c r="H373" s="201"/>
      <c r="I373" s="201"/>
      <c r="J373" s="201"/>
      <c r="K373" s="201"/>
      <c r="L373" s="201"/>
      <c r="M373" s="201"/>
      <c r="N373" s="201"/>
      <c r="O373" s="201"/>
      <c r="P373" s="201"/>
      <c r="Q373" s="201"/>
      <c r="R373" s="201"/>
      <c r="S373" s="201"/>
      <c r="T373" s="201"/>
      <c r="U373" s="201"/>
      <c r="V373" s="201"/>
      <c r="W373" s="201"/>
      <c r="X373" s="201"/>
      <c r="Y373" s="201"/>
      <c r="Z373" s="201"/>
      <c r="AA373" s="201"/>
      <c r="AB373" s="201"/>
      <c r="AC373" s="201"/>
      <c r="AD373" s="201"/>
      <c r="AE373" s="201"/>
      <c r="AF373" s="201"/>
      <c r="AG373" s="201"/>
      <c r="AH373" s="201"/>
      <c r="AI373" s="201"/>
      <c r="AJ373" s="201"/>
      <c r="AK373" s="201"/>
      <c r="AL373" s="201"/>
      <c r="AM373" s="201"/>
    </row>
    <row r="374" spans="2:39" hidden="1" x14ac:dyDescent="0.3">
      <c r="B374" s="204" t="s">
        <v>48</v>
      </c>
      <c r="C374" s="203" t="s">
        <v>49</v>
      </c>
      <c r="D374" s="202" t="s">
        <v>52</v>
      </c>
      <c r="E374" s="201" t="s">
        <v>321</v>
      </c>
      <c r="F374" s="201" t="s">
        <v>328</v>
      </c>
      <c r="G374" s="201"/>
      <c r="H374" s="201"/>
      <c r="I374" s="201"/>
      <c r="J374" s="201"/>
      <c r="K374" s="201"/>
      <c r="L374" s="201"/>
      <c r="M374" s="201"/>
      <c r="N374" s="201"/>
      <c r="O374" s="201"/>
      <c r="P374" s="201"/>
      <c r="Q374" s="201"/>
      <c r="R374" s="201"/>
      <c r="S374" s="201"/>
      <c r="T374" s="201"/>
      <c r="U374" s="201"/>
      <c r="V374" s="201"/>
      <c r="W374" s="201"/>
      <c r="X374" s="201"/>
      <c r="Y374" s="201"/>
      <c r="Z374" s="201"/>
      <c r="AA374" s="201"/>
      <c r="AB374" s="201"/>
      <c r="AC374" s="201"/>
      <c r="AD374" s="201"/>
      <c r="AE374" s="201"/>
      <c r="AF374" s="201"/>
      <c r="AG374" s="201"/>
      <c r="AH374" s="201"/>
      <c r="AI374" s="201"/>
      <c r="AJ374" s="201"/>
      <c r="AK374" s="201"/>
      <c r="AL374" s="201"/>
      <c r="AM374" s="201"/>
    </row>
    <row r="375" spans="2:39" hidden="1" x14ac:dyDescent="0.3">
      <c r="B375" s="204" t="s">
        <v>48</v>
      </c>
      <c r="C375" s="203" t="s">
        <v>50</v>
      </c>
      <c r="D375" s="202" t="s">
        <v>45</v>
      </c>
      <c r="E375" s="201" t="s">
        <v>326</v>
      </c>
      <c r="F375" s="201" t="s">
        <v>329</v>
      </c>
      <c r="G375" s="201"/>
      <c r="H375" s="201"/>
      <c r="I375" s="201"/>
      <c r="J375" s="201"/>
      <c r="K375" s="201"/>
      <c r="L375" s="201"/>
      <c r="M375" s="201"/>
      <c r="N375" s="201"/>
      <c r="O375" s="201"/>
      <c r="P375" s="201"/>
      <c r="Q375" s="201"/>
      <c r="R375" s="201"/>
      <c r="S375" s="201"/>
      <c r="T375" s="201"/>
      <c r="U375" s="201"/>
      <c r="V375" s="201"/>
      <c r="W375" s="201"/>
      <c r="X375" s="201"/>
      <c r="Y375" s="201"/>
      <c r="Z375" s="201"/>
      <c r="AA375" s="201"/>
      <c r="AB375" s="201"/>
      <c r="AC375" s="201"/>
      <c r="AD375" s="201"/>
      <c r="AE375" s="201"/>
      <c r="AF375" s="201"/>
      <c r="AG375" s="201"/>
      <c r="AH375" s="201"/>
      <c r="AI375" s="201"/>
      <c r="AJ375" s="201"/>
      <c r="AK375" s="201"/>
      <c r="AL375" s="201"/>
      <c r="AM375" s="201"/>
    </row>
    <row r="376" spans="2:39" hidden="1" x14ac:dyDescent="0.3">
      <c r="B376" s="204" t="s">
        <v>48</v>
      </c>
      <c r="C376" s="203" t="s">
        <v>50</v>
      </c>
      <c r="D376" s="202" t="s">
        <v>45</v>
      </c>
      <c r="E376" s="201" t="s">
        <v>326</v>
      </c>
      <c r="F376" s="201" t="s">
        <v>328</v>
      </c>
      <c r="G376" s="201"/>
      <c r="H376" s="201"/>
      <c r="I376" s="201"/>
      <c r="J376" s="201"/>
      <c r="K376" s="201"/>
      <c r="L376" s="201"/>
      <c r="M376" s="201"/>
      <c r="N376" s="201"/>
      <c r="O376" s="201"/>
      <c r="P376" s="201"/>
      <c r="Q376" s="201"/>
      <c r="R376" s="201"/>
      <c r="S376" s="201"/>
      <c r="T376" s="201"/>
      <c r="U376" s="201"/>
      <c r="V376" s="201"/>
      <c r="W376" s="201"/>
      <c r="X376" s="201"/>
      <c r="Y376" s="201"/>
      <c r="Z376" s="201"/>
      <c r="AA376" s="201"/>
      <c r="AB376" s="201"/>
      <c r="AC376" s="201"/>
      <c r="AD376" s="201"/>
      <c r="AE376" s="201"/>
      <c r="AF376" s="201"/>
      <c r="AG376" s="201"/>
      <c r="AH376" s="201"/>
      <c r="AI376" s="201"/>
      <c r="AJ376" s="201"/>
      <c r="AK376" s="201"/>
      <c r="AL376" s="201"/>
      <c r="AM376" s="201"/>
    </row>
    <row r="377" spans="2:39" hidden="1" x14ac:dyDescent="0.3">
      <c r="B377" s="204" t="s">
        <v>48</v>
      </c>
      <c r="C377" s="203" t="s">
        <v>50</v>
      </c>
      <c r="D377" s="202" t="s">
        <v>45</v>
      </c>
      <c r="E377" s="201" t="s">
        <v>324</v>
      </c>
      <c r="F377" s="201" t="s">
        <v>329</v>
      </c>
      <c r="G377" s="201"/>
      <c r="H377" s="201"/>
      <c r="I377" s="201"/>
      <c r="J377" s="201"/>
      <c r="K377" s="201"/>
      <c r="L377" s="201"/>
      <c r="M377" s="201"/>
      <c r="N377" s="201"/>
      <c r="O377" s="201"/>
      <c r="P377" s="201"/>
      <c r="Q377" s="201"/>
      <c r="R377" s="201"/>
      <c r="S377" s="201"/>
      <c r="T377" s="201"/>
      <c r="U377" s="201"/>
      <c r="V377" s="201"/>
      <c r="W377" s="201"/>
      <c r="X377" s="201"/>
      <c r="Y377" s="201"/>
      <c r="Z377" s="201"/>
      <c r="AA377" s="201"/>
      <c r="AB377" s="201"/>
      <c r="AC377" s="201"/>
      <c r="AD377" s="201"/>
      <c r="AE377" s="201"/>
      <c r="AF377" s="201"/>
      <c r="AG377" s="201"/>
      <c r="AH377" s="201"/>
      <c r="AI377" s="201"/>
      <c r="AJ377" s="201"/>
      <c r="AK377" s="201"/>
      <c r="AL377" s="201"/>
      <c r="AM377" s="201"/>
    </row>
    <row r="378" spans="2:39" hidden="1" x14ac:dyDescent="0.3">
      <c r="B378" s="204" t="s">
        <v>48</v>
      </c>
      <c r="C378" s="203" t="s">
        <v>50</v>
      </c>
      <c r="D378" s="202" t="s">
        <v>45</v>
      </c>
      <c r="E378" s="201" t="s">
        <v>324</v>
      </c>
      <c r="F378" s="201" t="s">
        <v>328</v>
      </c>
      <c r="G378" s="201"/>
      <c r="H378" s="201"/>
      <c r="I378" s="201"/>
      <c r="J378" s="201"/>
      <c r="K378" s="201"/>
      <c r="L378" s="201"/>
      <c r="M378" s="201"/>
      <c r="N378" s="201"/>
      <c r="O378" s="201"/>
      <c r="P378" s="201"/>
      <c r="Q378" s="201"/>
      <c r="R378" s="201"/>
      <c r="S378" s="201"/>
      <c r="T378" s="201"/>
      <c r="U378" s="201"/>
      <c r="V378" s="201"/>
      <c r="W378" s="201"/>
      <c r="X378" s="201"/>
      <c r="Y378" s="201"/>
      <c r="Z378" s="201"/>
      <c r="AA378" s="201"/>
      <c r="AB378" s="201"/>
      <c r="AC378" s="201"/>
      <c r="AD378" s="201"/>
      <c r="AE378" s="201"/>
      <c r="AF378" s="201"/>
      <c r="AG378" s="201"/>
      <c r="AH378" s="201"/>
      <c r="AI378" s="201"/>
      <c r="AJ378" s="201"/>
      <c r="AK378" s="201"/>
      <c r="AL378" s="201"/>
      <c r="AM378" s="201"/>
    </row>
    <row r="379" spans="2:39" hidden="1" x14ac:dyDescent="0.3">
      <c r="B379" s="204" t="s">
        <v>48</v>
      </c>
      <c r="C379" s="203" t="s">
        <v>50</v>
      </c>
      <c r="D379" s="202" t="s">
        <v>45</v>
      </c>
      <c r="E379" s="201" t="s">
        <v>323</v>
      </c>
      <c r="F379" s="201" t="s">
        <v>329</v>
      </c>
      <c r="G379" s="201"/>
      <c r="H379" s="201"/>
      <c r="I379" s="201"/>
      <c r="J379" s="201"/>
      <c r="K379" s="201"/>
      <c r="L379" s="201"/>
      <c r="M379" s="201"/>
      <c r="N379" s="201"/>
      <c r="O379" s="201"/>
      <c r="P379" s="201"/>
      <c r="Q379" s="201"/>
      <c r="R379" s="201"/>
      <c r="S379" s="201"/>
      <c r="T379" s="201"/>
      <c r="U379" s="201"/>
      <c r="V379" s="201"/>
      <c r="W379" s="201"/>
      <c r="X379" s="201"/>
      <c r="Y379" s="201"/>
      <c r="Z379" s="201"/>
      <c r="AA379" s="201"/>
      <c r="AB379" s="201"/>
      <c r="AC379" s="201"/>
      <c r="AD379" s="201"/>
      <c r="AE379" s="201"/>
      <c r="AF379" s="201"/>
      <c r="AG379" s="201"/>
      <c r="AH379" s="201"/>
      <c r="AI379" s="201"/>
      <c r="AJ379" s="201"/>
      <c r="AK379" s="201"/>
      <c r="AL379" s="201"/>
      <c r="AM379" s="201"/>
    </row>
    <row r="380" spans="2:39" hidden="1" x14ac:dyDescent="0.3">
      <c r="B380" s="204" t="s">
        <v>48</v>
      </c>
      <c r="C380" s="203" t="s">
        <v>50</v>
      </c>
      <c r="D380" s="202" t="s">
        <v>45</v>
      </c>
      <c r="E380" s="201" t="s">
        <v>323</v>
      </c>
      <c r="F380" s="201" t="s">
        <v>328</v>
      </c>
      <c r="G380" s="201"/>
      <c r="H380" s="201"/>
      <c r="I380" s="201"/>
      <c r="J380" s="201"/>
      <c r="K380" s="201"/>
      <c r="L380" s="201"/>
      <c r="M380" s="201"/>
      <c r="N380" s="201"/>
      <c r="O380" s="201"/>
      <c r="P380" s="201"/>
      <c r="Q380" s="201"/>
      <c r="R380" s="201"/>
      <c r="S380" s="201"/>
      <c r="T380" s="201"/>
      <c r="U380" s="201"/>
      <c r="V380" s="201"/>
      <c r="W380" s="201"/>
      <c r="X380" s="201"/>
      <c r="Y380" s="201"/>
      <c r="Z380" s="201"/>
      <c r="AA380" s="201"/>
      <c r="AB380" s="201"/>
      <c r="AC380" s="201"/>
      <c r="AD380" s="201"/>
      <c r="AE380" s="201"/>
      <c r="AF380" s="201"/>
      <c r="AG380" s="201"/>
      <c r="AH380" s="201"/>
      <c r="AI380" s="201"/>
      <c r="AJ380" s="201"/>
      <c r="AK380" s="201"/>
      <c r="AL380" s="201"/>
      <c r="AM380" s="201"/>
    </row>
    <row r="381" spans="2:39" hidden="1" x14ac:dyDescent="0.3">
      <c r="B381" s="204" t="s">
        <v>48</v>
      </c>
      <c r="C381" s="203" t="s">
        <v>50</v>
      </c>
      <c r="D381" s="202" t="s">
        <v>45</v>
      </c>
      <c r="E381" s="201" t="s">
        <v>322</v>
      </c>
      <c r="F381" s="201" t="s">
        <v>329</v>
      </c>
      <c r="G381" s="201"/>
      <c r="H381" s="201"/>
      <c r="I381" s="201"/>
      <c r="J381" s="201"/>
      <c r="K381" s="201"/>
      <c r="L381" s="201"/>
      <c r="M381" s="201"/>
      <c r="N381" s="201"/>
      <c r="O381" s="201"/>
      <c r="P381" s="201"/>
      <c r="Q381" s="201"/>
      <c r="R381" s="201"/>
      <c r="S381" s="201"/>
      <c r="T381" s="201"/>
      <c r="U381" s="201"/>
      <c r="V381" s="201"/>
      <c r="W381" s="201"/>
      <c r="X381" s="201"/>
      <c r="Y381" s="201"/>
      <c r="Z381" s="201"/>
      <c r="AA381" s="201"/>
      <c r="AB381" s="201"/>
      <c r="AC381" s="201"/>
      <c r="AD381" s="201"/>
      <c r="AE381" s="201"/>
      <c r="AF381" s="201"/>
      <c r="AG381" s="201"/>
      <c r="AH381" s="201"/>
      <c r="AI381" s="201"/>
      <c r="AJ381" s="201"/>
      <c r="AK381" s="201"/>
      <c r="AL381" s="201"/>
      <c r="AM381" s="201"/>
    </row>
    <row r="382" spans="2:39" hidden="1" x14ac:dyDescent="0.3">
      <c r="B382" s="204" t="s">
        <v>48</v>
      </c>
      <c r="C382" s="203" t="s">
        <v>50</v>
      </c>
      <c r="D382" s="202" t="s">
        <v>45</v>
      </c>
      <c r="E382" s="201" t="s">
        <v>322</v>
      </c>
      <c r="F382" s="201" t="s">
        <v>328</v>
      </c>
      <c r="G382" s="201"/>
      <c r="H382" s="201"/>
      <c r="I382" s="201"/>
      <c r="J382" s="201"/>
      <c r="K382" s="201"/>
      <c r="L382" s="201"/>
      <c r="M382" s="201"/>
      <c r="N382" s="201"/>
      <c r="O382" s="201"/>
      <c r="P382" s="201"/>
      <c r="Q382" s="201"/>
      <c r="R382" s="201"/>
      <c r="S382" s="201"/>
      <c r="T382" s="201"/>
      <c r="U382" s="201"/>
      <c r="V382" s="201"/>
      <c r="W382" s="201"/>
      <c r="X382" s="201"/>
      <c r="Y382" s="201"/>
      <c r="Z382" s="201"/>
      <c r="AA382" s="201"/>
      <c r="AB382" s="201"/>
      <c r="AC382" s="201"/>
      <c r="AD382" s="201"/>
      <c r="AE382" s="201"/>
      <c r="AF382" s="201"/>
      <c r="AG382" s="201"/>
      <c r="AH382" s="201"/>
      <c r="AI382" s="201"/>
      <c r="AJ382" s="201"/>
      <c r="AK382" s="201"/>
      <c r="AL382" s="201"/>
      <c r="AM382" s="201"/>
    </row>
    <row r="383" spans="2:39" hidden="1" x14ac:dyDescent="0.3">
      <c r="B383" s="204" t="s">
        <v>48</v>
      </c>
      <c r="C383" s="203" t="s">
        <v>50</v>
      </c>
      <c r="D383" s="202" t="s">
        <v>45</v>
      </c>
      <c r="E383" s="201" t="s">
        <v>321</v>
      </c>
      <c r="F383" s="201" t="s">
        <v>329</v>
      </c>
      <c r="G383" s="201"/>
      <c r="H383" s="201"/>
      <c r="I383" s="201"/>
      <c r="J383" s="201"/>
      <c r="K383" s="201"/>
      <c r="L383" s="201"/>
      <c r="M383" s="201"/>
      <c r="N383" s="201"/>
      <c r="O383" s="201"/>
      <c r="P383" s="201"/>
      <c r="Q383" s="201"/>
      <c r="R383" s="201"/>
      <c r="S383" s="201"/>
      <c r="T383" s="201"/>
      <c r="U383" s="201"/>
      <c r="V383" s="201"/>
      <c r="W383" s="201"/>
      <c r="X383" s="201"/>
      <c r="Y383" s="201"/>
      <c r="Z383" s="201"/>
      <c r="AA383" s="201"/>
      <c r="AB383" s="201"/>
      <c r="AC383" s="201"/>
      <c r="AD383" s="201"/>
      <c r="AE383" s="201"/>
      <c r="AF383" s="201"/>
      <c r="AG383" s="201"/>
      <c r="AH383" s="201"/>
      <c r="AI383" s="201"/>
      <c r="AJ383" s="201"/>
      <c r="AK383" s="201"/>
      <c r="AL383" s="201"/>
      <c r="AM383" s="201"/>
    </row>
    <row r="384" spans="2:39" hidden="1" x14ac:dyDescent="0.3">
      <c r="B384" s="204" t="s">
        <v>48</v>
      </c>
      <c r="C384" s="203" t="s">
        <v>50</v>
      </c>
      <c r="D384" s="202" t="s">
        <v>45</v>
      </c>
      <c r="E384" s="201" t="s">
        <v>321</v>
      </c>
      <c r="F384" s="201" t="s">
        <v>328</v>
      </c>
      <c r="G384" s="201"/>
      <c r="H384" s="201"/>
      <c r="I384" s="201"/>
      <c r="J384" s="201"/>
      <c r="K384" s="201"/>
      <c r="L384" s="201"/>
      <c r="M384" s="201"/>
      <c r="N384" s="201"/>
      <c r="O384" s="201"/>
      <c r="P384" s="201"/>
      <c r="Q384" s="201"/>
      <c r="R384" s="201"/>
      <c r="S384" s="201"/>
      <c r="T384" s="201"/>
      <c r="U384" s="201"/>
      <c r="V384" s="201"/>
      <c r="W384" s="201"/>
      <c r="X384" s="201"/>
      <c r="Y384" s="201"/>
      <c r="Z384" s="201"/>
      <c r="AA384" s="201"/>
      <c r="AB384" s="201"/>
      <c r="AC384" s="201"/>
      <c r="AD384" s="201"/>
      <c r="AE384" s="201"/>
      <c r="AF384" s="201"/>
      <c r="AG384" s="201"/>
      <c r="AH384" s="201"/>
      <c r="AI384" s="201"/>
      <c r="AJ384" s="201"/>
      <c r="AK384" s="201"/>
      <c r="AL384" s="201"/>
      <c r="AM384" s="201"/>
    </row>
    <row r="385" spans="2:39" hidden="1" x14ac:dyDescent="0.3">
      <c r="B385" s="204" t="s">
        <v>48</v>
      </c>
      <c r="C385" s="203" t="s">
        <v>50</v>
      </c>
      <c r="D385" s="202" t="s">
        <v>52</v>
      </c>
      <c r="E385" s="201" t="s">
        <v>326</v>
      </c>
      <c r="F385" s="201" t="s">
        <v>329</v>
      </c>
      <c r="G385" s="201"/>
      <c r="H385" s="201"/>
      <c r="I385" s="201"/>
      <c r="J385" s="201"/>
      <c r="K385" s="201"/>
      <c r="L385" s="201"/>
      <c r="M385" s="201"/>
      <c r="N385" s="201"/>
      <c r="O385" s="201"/>
      <c r="P385" s="201"/>
      <c r="Q385" s="201"/>
      <c r="R385" s="201"/>
      <c r="S385" s="201"/>
      <c r="T385" s="201"/>
      <c r="U385" s="201"/>
      <c r="V385" s="201"/>
      <c r="W385" s="201"/>
      <c r="X385" s="201"/>
      <c r="Y385" s="201"/>
      <c r="Z385" s="201"/>
      <c r="AA385" s="201"/>
      <c r="AB385" s="201"/>
      <c r="AC385" s="201"/>
      <c r="AD385" s="201"/>
      <c r="AE385" s="201"/>
      <c r="AF385" s="201"/>
      <c r="AG385" s="201"/>
      <c r="AH385" s="201"/>
      <c r="AI385" s="201"/>
      <c r="AJ385" s="201"/>
      <c r="AK385" s="201"/>
      <c r="AL385" s="201"/>
      <c r="AM385" s="201"/>
    </row>
    <row r="386" spans="2:39" hidden="1" x14ac:dyDescent="0.3">
      <c r="B386" s="204" t="s">
        <v>48</v>
      </c>
      <c r="C386" s="203" t="s">
        <v>50</v>
      </c>
      <c r="D386" s="202" t="s">
        <v>52</v>
      </c>
      <c r="E386" s="201" t="s">
        <v>326</v>
      </c>
      <c r="F386" s="201" t="s">
        <v>328</v>
      </c>
      <c r="G386" s="201"/>
      <c r="H386" s="201"/>
      <c r="I386" s="201"/>
      <c r="J386" s="201"/>
      <c r="K386" s="201"/>
      <c r="L386" s="201"/>
      <c r="M386" s="201"/>
      <c r="N386" s="201"/>
      <c r="O386" s="201"/>
      <c r="P386" s="201"/>
      <c r="Q386" s="201"/>
      <c r="R386" s="201"/>
      <c r="S386" s="201"/>
      <c r="T386" s="201"/>
      <c r="U386" s="201"/>
      <c r="V386" s="201"/>
      <c r="W386" s="201"/>
      <c r="X386" s="201"/>
      <c r="Y386" s="201"/>
      <c r="Z386" s="201"/>
      <c r="AA386" s="201"/>
      <c r="AB386" s="201"/>
      <c r="AC386" s="201"/>
      <c r="AD386" s="201"/>
      <c r="AE386" s="201"/>
      <c r="AF386" s="201"/>
      <c r="AG386" s="201"/>
      <c r="AH386" s="201"/>
      <c r="AI386" s="201"/>
      <c r="AJ386" s="201"/>
      <c r="AK386" s="201"/>
      <c r="AL386" s="201"/>
      <c r="AM386" s="201"/>
    </row>
    <row r="387" spans="2:39" hidden="1" x14ac:dyDescent="0.3">
      <c r="B387" s="204" t="s">
        <v>48</v>
      </c>
      <c r="C387" s="203" t="s">
        <v>50</v>
      </c>
      <c r="D387" s="202" t="s">
        <v>52</v>
      </c>
      <c r="E387" s="201" t="s">
        <v>324</v>
      </c>
      <c r="F387" s="201" t="s">
        <v>329</v>
      </c>
      <c r="G387" s="201"/>
      <c r="H387" s="201"/>
      <c r="I387" s="201"/>
      <c r="J387" s="201"/>
      <c r="K387" s="201"/>
      <c r="L387" s="201"/>
      <c r="M387" s="201"/>
      <c r="N387" s="201"/>
      <c r="O387" s="201"/>
      <c r="P387" s="201"/>
      <c r="Q387" s="201"/>
      <c r="R387" s="201"/>
      <c r="S387" s="201"/>
      <c r="T387" s="201"/>
      <c r="U387" s="201"/>
      <c r="V387" s="201"/>
      <c r="W387" s="201"/>
      <c r="X387" s="201"/>
      <c r="Y387" s="201"/>
      <c r="Z387" s="201"/>
      <c r="AA387" s="201"/>
      <c r="AB387" s="201"/>
      <c r="AC387" s="201"/>
      <c r="AD387" s="201"/>
      <c r="AE387" s="201"/>
      <c r="AF387" s="201"/>
      <c r="AG387" s="201"/>
      <c r="AH387" s="201"/>
      <c r="AI387" s="201"/>
      <c r="AJ387" s="201"/>
      <c r="AK387" s="201"/>
      <c r="AL387" s="201"/>
      <c r="AM387" s="201"/>
    </row>
    <row r="388" spans="2:39" hidden="1" x14ac:dyDescent="0.3">
      <c r="B388" s="204" t="s">
        <v>48</v>
      </c>
      <c r="C388" s="203" t="s">
        <v>50</v>
      </c>
      <c r="D388" s="202" t="s">
        <v>52</v>
      </c>
      <c r="E388" s="201" t="s">
        <v>324</v>
      </c>
      <c r="F388" s="201" t="s">
        <v>328</v>
      </c>
      <c r="G388" s="201"/>
      <c r="H388" s="201"/>
      <c r="I388" s="201"/>
      <c r="J388" s="201"/>
      <c r="K388" s="201"/>
      <c r="L388" s="201"/>
      <c r="M388" s="201"/>
      <c r="N388" s="201"/>
      <c r="O388" s="201"/>
      <c r="P388" s="201"/>
      <c r="Q388" s="201"/>
      <c r="R388" s="201"/>
      <c r="S388" s="201"/>
      <c r="T388" s="201"/>
      <c r="U388" s="201"/>
      <c r="V388" s="201"/>
      <c r="W388" s="201"/>
      <c r="X388" s="201"/>
      <c r="Y388" s="201"/>
      <c r="Z388" s="201"/>
      <c r="AA388" s="201"/>
      <c r="AB388" s="201"/>
      <c r="AC388" s="201"/>
      <c r="AD388" s="201"/>
      <c r="AE388" s="201"/>
      <c r="AF388" s="201"/>
      <c r="AG388" s="201"/>
      <c r="AH388" s="201"/>
      <c r="AI388" s="201"/>
      <c r="AJ388" s="201"/>
      <c r="AK388" s="201"/>
      <c r="AL388" s="201"/>
      <c r="AM388" s="201"/>
    </row>
    <row r="389" spans="2:39" hidden="1" x14ac:dyDescent="0.3">
      <c r="B389" s="204" t="s">
        <v>48</v>
      </c>
      <c r="C389" s="203" t="s">
        <v>50</v>
      </c>
      <c r="D389" s="202" t="s">
        <v>52</v>
      </c>
      <c r="E389" s="201" t="s">
        <v>323</v>
      </c>
      <c r="F389" s="201" t="s">
        <v>329</v>
      </c>
      <c r="G389" s="201"/>
      <c r="H389" s="201"/>
      <c r="I389" s="201"/>
      <c r="J389" s="201"/>
      <c r="K389" s="201"/>
      <c r="L389" s="201"/>
      <c r="M389" s="201"/>
      <c r="N389" s="201"/>
      <c r="O389" s="201"/>
      <c r="P389" s="201"/>
      <c r="Q389" s="201"/>
      <c r="R389" s="201"/>
      <c r="S389" s="201"/>
      <c r="T389" s="201"/>
      <c r="U389" s="201"/>
      <c r="V389" s="201"/>
      <c r="W389" s="201"/>
      <c r="X389" s="201"/>
      <c r="Y389" s="201"/>
      <c r="Z389" s="201"/>
      <c r="AA389" s="201"/>
      <c r="AB389" s="201"/>
      <c r="AC389" s="201"/>
      <c r="AD389" s="201"/>
      <c r="AE389" s="201"/>
      <c r="AF389" s="201"/>
      <c r="AG389" s="201"/>
      <c r="AH389" s="201"/>
      <c r="AI389" s="201"/>
      <c r="AJ389" s="201"/>
      <c r="AK389" s="201"/>
      <c r="AL389" s="201"/>
      <c r="AM389" s="201"/>
    </row>
    <row r="390" spans="2:39" hidden="1" x14ac:dyDescent="0.3">
      <c r="B390" s="204" t="s">
        <v>48</v>
      </c>
      <c r="C390" s="203" t="s">
        <v>50</v>
      </c>
      <c r="D390" s="202" t="s">
        <v>52</v>
      </c>
      <c r="E390" s="201" t="s">
        <v>323</v>
      </c>
      <c r="F390" s="201" t="s">
        <v>328</v>
      </c>
      <c r="G390" s="201"/>
      <c r="H390" s="201"/>
      <c r="I390" s="201"/>
      <c r="J390" s="201"/>
      <c r="K390" s="201"/>
      <c r="L390" s="201"/>
      <c r="M390" s="201"/>
      <c r="N390" s="201"/>
      <c r="O390" s="201"/>
      <c r="P390" s="201"/>
      <c r="Q390" s="201"/>
      <c r="R390" s="201"/>
      <c r="S390" s="201"/>
      <c r="T390" s="201"/>
      <c r="U390" s="201"/>
      <c r="V390" s="201"/>
      <c r="W390" s="201"/>
      <c r="X390" s="201"/>
      <c r="Y390" s="201"/>
      <c r="Z390" s="201"/>
      <c r="AA390" s="201"/>
      <c r="AB390" s="201"/>
      <c r="AC390" s="201"/>
      <c r="AD390" s="201"/>
      <c r="AE390" s="201"/>
      <c r="AF390" s="201"/>
      <c r="AG390" s="201"/>
      <c r="AH390" s="201"/>
      <c r="AI390" s="201"/>
      <c r="AJ390" s="201"/>
      <c r="AK390" s="201"/>
      <c r="AL390" s="201"/>
      <c r="AM390" s="201"/>
    </row>
    <row r="391" spans="2:39" hidden="1" x14ac:dyDescent="0.3">
      <c r="B391" s="204" t="s">
        <v>48</v>
      </c>
      <c r="C391" s="203" t="s">
        <v>50</v>
      </c>
      <c r="D391" s="202" t="s">
        <v>52</v>
      </c>
      <c r="E391" s="201" t="s">
        <v>322</v>
      </c>
      <c r="F391" s="201" t="s">
        <v>329</v>
      </c>
      <c r="G391" s="201"/>
      <c r="H391" s="201"/>
      <c r="I391" s="201"/>
      <c r="J391" s="201"/>
      <c r="K391" s="201"/>
      <c r="L391" s="201"/>
      <c r="M391" s="201"/>
      <c r="N391" s="201"/>
      <c r="O391" s="201"/>
      <c r="P391" s="201"/>
      <c r="Q391" s="201"/>
      <c r="R391" s="201"/>
      <c r="S391" s="201"/>
      <c r="T391" s="201"/>
      <c r="U391" s="201"/>
      <c r="V391" s="201"/>
      <c r="W391" s="201"/>
      <c r="X391" s="201"/>
      <c r="Y391" s="201"/>
      <c r="Z391" s="201"/>
      <c r="AA391" s="201"/>
      <c r="AB391" s="201"/>
      <c r="AC391" s="201"/>
      <c r="AD391" s="201"/>
      <c r="AE391" s="201"/>
      <c r="AF391" s="201"/>
      <c r="AG391" s="201"/>
      <c r="AH391" s="201"/>
      <c r="AI391" s="201"/>
      <c r="AJ391" s="201"/>
      <c r="AK391" s="201"/>
      <c r="AL391" s="201"/>
      <c r="AM391" s="201"/>
    </row>
    <row r="392" spans="2:39" hidden="1" x14ac:dyDescent="0.3">
      <c r="B392" s="204" t="s">
        <v>48</v>
      </c>
      <c r="C392" s="203" t="s">
        <v>50</v>
      </c>
      <c r="D392" s="202" t="s">
        <v>52</v>
      </c>
      <c r="E392" s="201" t="s">
        <v>322</v>
      </c>
      <c r="F392" s="201" t="s">
        <v>328</v>
      </c>
      <c r="G392" s="201"/>
      <c r="H392" s="201"/>
      <c r="I392" s="201"/>
      <c r="J392" s="201"/>
      <c r="K392" s="201"/>
      <c r="L392" s="201"/>
      <c r="M392" s="201"/>
      <c r="N392" s="201"/>
      <c r="O392" s="201"/>
      <c r="P392" s="201"/>
      <c r="Q392" s="201"/>
      <c r="R392" s="201"/>
      <c r="S392" s="201"/>
      <c r="T392" s="201"/>
      <c r="U392" s="201"/>
      <c r="V392" s="201"/>
      <c r="W392" s="201"/>
      <c r="X392" s="201"/>
      <c r="Y392" s="201"/>
      <c r="Z392" s="201"/>
      <c r="AA392" s="201"/>
      <c r="AB392" s="201"/>
      <c r="AC392" s="201"/>
      <c r="AD392" s="201"/>
      <c r="AE392" s="201"/>
      <c r="AF392" s="201"/>
      <c r="AG392" s="201"/>
      <c r="AH392" s="201"/>
      <c r="AI392" s="201"/>
      <c r="AJ392" s="201"/>
      <c r="AK392" s="201"/>
      <c r="AL392" s="201"/>
      <c r="AM392" s="201"/>
    </row>
    <row r="393" spans="2:39" hidden="1" x14ac:dyDescent="0.3">
      <c r="B393" s="204" t="s">
        <v>48</v>
      </c>
      <c r="C393" s="203" t="s">
        <v>50</v>
      </c>
      <c r="D393" s="202" t="s">
        <v>52</v>
      </c>
      <c r="E393" s="201" t="s">
        <v>321</v>
      </c>
      <c r="F393" s="201" t="s">
        <v>329</v>
      </c>
      <c r="G393" s="201"/>
      <c r="H393" s="201"/>
      <c r="I393" s="201"/>
      <c r="J393" s="201"/>
      <c r="K393" s="201"/>
      <c r="L393" s="201"/>
      <c r="M393" s="201"/>
      <c r="N393" s="201"/>
      <c r="O393" s="201"/>
      <c r="P393" s="201"/>
      <c r="Q393" s="201"/>
      <c r="R393" s="201"/>
      <c r="S393" s="201"/>
      <c r="T393" s="201"/>
      <c r="U393" s="201"/>
      <c r="V393" s="201"/>
      <c r="W393" s="201"/>
      <c r="X393" s="201"/>
      <c r="Y393" s="201"/>
      <c r="Z393" s="201"/>
      <c r="AA393" s="201"/>
      <c r="AB393" s="201"/>
      <c r="AC393" s="201"/>
      <c r="AD393" s="201"/>
      <c r="AE393" s="201"/>
      <c r="AF393" s="201"/>
      <c r="AG393" s="201"/>
      <c r="AH393" s="201"/>
      <c r="AI393" s="201"/>
      <c r="AJ393" s="201"/>
      <c r="AK393" s="201"/>
      <c r="AL393" s="201"/>
      <c r="AM393" s="201"/>
    </row>
    <row r="394" spans="2:39" hidden="1" x14ac:dyDescent="0.3">
      <c r="B394" s="204" t="s">
        <v>48</v>
      </c>
      <c r="C394" s="203" t="s">
        <v>50</v>
      </c>
      <c r="D394" s="202" t="s">
        <v>52</v>
      </c>
      <c r="E394" s="201" t="s">
        <v>321</v>
      </c>
      <c r="F394" s="201" t="s">
        <v>328</v>
      </c>
      <c r="G394" s="201"/>
      <c r="H394" s="201"/>
      <c r="I394" s="201"/>
      <c r="J394" s="201"/>
      <c r="K394" s="201"/>
      <c r="L394" s="201"/>
      <c r="M394" s="201"/>
      <c r="N394" s="201"/>
      <c r="O394" s="201"/>
      <c r="P394" s="201"/>
      <c r="Q394" s="201"/>
      <c r="R394" s="201"/>
      <c r="S394" s="201"/>
      <c r="T394" s="201"/>
      <c r="U394" s="201"/>
      <c r="V394" s="201"/>
      <c r="W394" s="201"/>
      <c r="X394" s="201"/>
      <c r="Y394" s="201"/>
      <c r="Z394" s="201"/>
      <c r="AA394" s="201"/>
      <c r="AB394" s="201"/>
      <c r="AC394" s="201"/>
      <c r="AD394" s="201"/>
      <c r="AE394" s="201"/>
      <c r="AF394" s="201"/>
      <c r="AG394" s="201"/>
      <c r="AH394" s="201"/>
      <c r="AI394" s="201"/>
      <c r="AJ394" s="201"/>
      <c r="AK394" s="201"/>
      <c r="AL394" s="201"/>
      <c r="AM394" s="201"/>
    </row>
    <row r="395" spans="2:39" hidden="1" x14ac:dyDescent="0.3">
      <c r="B395" s="199" t="s">
        <v>48</v>
      </c>
      <c r="C395" s="200" t="s">
        <v>44</v>
      </c>
      <c r="D395" s="37" t="s">
        <v>45</v>
      </c>
      <c r="E395" s="36" t="s">
        <v>326</v>
      </c>
      <c r="F395" s="36" t="s">
        <v>329</v>
      </c>
      <c r="G395" s="36"/>
      <c r="H395" s="36"/>
      <c r="I395" s="36"/>
      <c r="J395" s="36"/>
      <c r="K395" s="36"/>
      <c r="L395" s="36"/>
      <c r="M395" s="36"/>
      <c r="N395" s="36"/>
      <c r="O395" s="36"/>
      <c r="P395" s="36"/>
      <c r="Q395" s="36"/>
      <c r="R395" s="36"/>
      <c r="S395" s="36"/>
      <c r="T395" s="36"/>
      <c r="U395" s="36"/>
      <c r="V395" s="36"/>
      <c r="W395" s="36"/>
      <c r="X395" s="36"/>
      <c r="Y395" s="36"/>
      <c r="Z395" s="36"/>
      <c r="AA395" s="36"/>
      <c r="AB395" s="36"/>
      <c r="AC395" s="36"/>
      <c r="AD395" s="36"/>
      <c r="AE395" s="36"/>
      <c r="AF395" s="36"/>
      <c r="AG395" s="36"/>
      <c r="AH395" s="36"/>
      <c r="AI395" s="36"/>
      <c r="AJ395" s="36"/>
      <c r="AK395" s="36"/>
      <c r="AL395" s="36"/>
      <c r="AM395" s="36"/>
    </row>
    <row r="396" spans="2:39" hidden="1" x14ac:dyDescent="0.3">
      <c r="B396" s="199" t="s">
        <v>48</v>
      </c>
      <c r="C396" s="200" t="s">
        <v>44</v>
      </c>
      <c r="D396" s="37" t="s">
        <v>45</v>
      </c>
      <c r="E396" s="36" t="s">
        <v>326</v>
      </c>
      <c r="F396" s="36" t="s">
        <v>328</v>
      </c>
      <c r="G396" s="36"/>
      <c r="H396" s="36"/>
      <c r="I396" s="36"/>
      <c r="J396" s="36"/>
      <c r="K396" s="36"/>
      <c r="L396" s="36"/>
      <c r="M396" s="36"/>
      <c r="N396" s="36"/>
      <c r="O396" s="36"/>
      <c r="P396" s="36"/>
      <c r="Q396" s="36"/>
      <c r="R396" s="36"/>
      <c r="S396" s="36"/>
      <c r="T396" s="36"/>
      <c r="U396" s="36"/>
      <c r="V396" s="36"/>
      <c r="W396" s="36"/>
      <c r="X396" s="36"/>
      <c r="Y396" s="36"/>
      <c r="Z396" s="36"/>
      <c r="AA396" s="36"/>
      <c r="AB396" s="36"/>
      <c r="AC396" s="36"/>
      <c r="AD396" s="36"/>
      <c r="AE396" s="36"/>
      <c r="AF396" s="36"/>
      <c r="AG396" s="36"/>
      <c r="AH396" s="36"/>
      <c r="AI396" s="36"/>
      <c r="AJ396" s="36"/>
      <c r="AK396" s="36"/>
      <c r="AL396" s="36"/>
      <c r="AM396" s="36"/>
    </row>
    <row r="397" spans="2:39" hidden="1" x14ac:dyDescent="0.3">
      <c r="B397" s="199" t="s">
        <v>48</v>
      </c>
      <c r="C397" s="200" t="s">
        <v>44</v>
      </c>
      <c r="D397" s="37" t="s">
        <v>45</v>
      </c>
      <c r="E397" s="36" t="s">
        <v>324</v>
      </c>
      <c r="F397" s="36" t="s">
        <v>329</v>
      </c>
      <c r="G397" s="36"/>
      <c r="H397" s="36"/>
      <c r="I397" s="36"/>
      <c r="J397" s="36"/>
      <c r="K397" s="36"/>
      <c r="L397" s="36"/>
      <c r="M397" s="36"/>
      <c r="N397" s="36"/>
      <c r="O397" s="36"/>
      <c r="P397" s="36"/>
      <c r="Q397" s="36"/>
      <c r="R397" s="36"/>
      <c r="S397" s="36"/>
      <c r="T397" s="36"/>
      <c r="U397" s="36"/>
      <c r="V397" s="36"/>
      <c r="W397" s="36"/>
      <c r="X397" s="36"/>
      <c r="Y397" s="36"/>
      <c r="Z397" s="36"/>
      <c r="AA397" s="36"/>
      <c r="AB397" s="36"/>
      <c r="AC397" s="36"/>
      <c r="AD397" s="36"/>
      <c r="AE397" s="36"/>
      <c r="AF397" s="36"/>
      <c r="AG397" s="36"/>
      <c r="AH397" s="36"/>
      <c r="AI397" s="36"/>
      <c r="AJ397" s="36"/>
      <c r="AK397" s="36"/>
      <c r="AL397" s="36"/>
      <c r="AM397" s="36"/>
    </row>
    <row r="398" spans="2:39" hidden="1" x14ac:dyDescent="0.3">
      <c r="B398" s="199" t="s">
        <v>48</v>
      </c>
      <c r="C398" s="200" t="s">
        <v>44</v>
      </c>
      <c r="D398" s="37" t="s">
        <v>45</v>
      </c>
      <c r="E398" s="36" t="s">
        <v>324</v>
      </c>
      <c r="F398" s="36" t="s">
        <v>328</v>
      </c>
      <c r="G398" s="36"/>
      <c r="H398" s="36"/>
      <c r="I398" s="36"/>
      <c r="J398" s="36"/>
      <c r="K398" s="36"/>
      <c r="L398" s="36"/>
      <c r="M398" s="36"/>
      <c r="N398" s="36"/>
      <c r="O398" s="36"/>
      <c r="P398" s="36"/>
      <c r="Q398" s="36"/>
      <c r="R398" s="36"/>
      <c r="S398" s="36"/>
      <c r="T398" s="36"/>
      <c r="U398" s="36"/>
      <c r="V398" s="36"/>
      <c r="W398" s="36"/>
      <c r="X398" s="36"/>
      <c r="Y398" s="36"/>
      <c r="Z398" s="36"/>
      <c r="AA398" s="36"/>
      <c r="AB398" s="36"/>
      <c r="AC398" s="36"/>
      <c r="AD398" s="36"/>
      <c r="AE398" s="36"/>
      <c r="AF398" s="36"/>
      <c r="AG398" s="36"/>
      <c r="AH398" s="36"/>
      <c r="AI398" s="36"/>
      <c r="AJ398" s="36"/>
      <c r="AK398" s="36"/>
      <c r="AL398" s="36"/>
      <c r="AM398" s="36"/>
    </row>
    <row r="399" spans="2:39" hidden="1" x14ac:dyDescent="0.3">
      <c r="B399" s="199" t="s">
        <v>48</v>
      </c>
      <c r="C399" s="200" t="s">
        <v>44</v>
      </c>
      <c r="D399" s="37" t="s">
        <v>45</v>
      </c>
      <c r="E399" s="36" t="s">
        <v>323</v>
      </c>
      <c r="F399" s="36" t="s">
        <v>329</v>
      </c>
      <c r="G399" s="36"/>
      <c r="H399" s="36"/>
      <c r="I399" s="36"/>
      <c r="J399" s="36"/>
      <c r="K399" s="36"/>
      <c r="L399" s="36"/>
      <c r="M399" s="36"/>
      <c r="N399" s="36"/>
      <c r="O399" s="36"/>
      <c r="P399" s="36"/>
      <c r="Q399" s="36"/>
      <c r="R399" s="36"/>
      <c r="S399" s="36"/>
      <c r="T399" s="36"/>
      <c r="U399" s="36"/>
      <c r="V399" s="36"/>
      <c r="W399" s="36"/>
      <c r="X399" s="36"/>
      <c r="Y399" s="36"/>
      <c r="Z399" s="36"/>
      <c r="AA399" s="36"/>
      <c r="AB399" s="36"/>
      <c r="AC399" s="36"/>
      <c r="AD399" s="36"/>
      <c r="AE399" s="36"/>
      <c r="AF399" s="36"/>
      <c r="AG399" s="36"/>
      <c r="AH399" s="36"/>
      <c r="AI399" s="36"/>
      <c r="AJ399" s="36"/>
      <c r="AK399" s="36"/>
      <c r="AL399" s="36"/>
      <c r="AM399" s="36"/>
    </row>
    <row r="400" spans="2:39" hidden="1" x14ac:dyDescent="0.3">
      <c r="B400" s="199" t="s">
        <v>48</v>
      </c>
      <c r="C400" s="200" t="s">
        <v>44</v>
      </c>
      <c r="D400" s="37" t="s">
        <v>45</v>
      </c>
      <c r="E400" s="36" t="s">
        <v>323</v>
      </c>
      <c r="F400" s="36" t="s">
        <v>328</v>
      </c>
      <c r="G400" s="36"/>
      <c r="H400" s="36"/>
      <c r="I400" s="36"/>
      <c r="J400" s="36"/>
      <c r="K400" s="36"/>
      <c r="L400" s="36"/>
      <c r="M400" s="36"/>
      <c r="N400" s="36"/>
      <c r="O400" s="36"/>
      <c r="P400" s="36"/>
      <c r="Q400" s="36"/>
      <c r="R400" s="36"/>
      <c r="S400" s="36"/>
      <c r="T400" s="36"/>
      <c r="U400" s="36"/>
      <c r="V400" s="36"/>
      <c r="W400" s="36"/>
      <c r="X400" s="36"/>
      <c r="Y400" s="36"/>
      <c r="Z400" s="36"/>
      <c r="AA400" s="36"/>
      <c r="AB400" s="36"/>
      <c r="AC400" s="36"/>
      <c r="AD400" s="36"/>
      <c r="AE400" s="36"/>
      <c r="AF400" s="36"/>
      <c r="AG400" s="36"/>
      <c r="AH400" s="36"/>
      <c r="AI400" s="36"/>
      <c r="AJ400" s="36"/>
      <c r="AK400" s="36"/>
      <c r="AL400" s="36"/>
      <c r="AM400" s="36"/>
    </row>
    <row r="401" spans="2:39" hidden="1" x14ac:dyDescent="0.3">
      <c r="B401" s="199" t="s">
        <v>48</v>
      </c>
      <c r="C401" s="200" t="s">
        <v>44</v>
      </c>
      <c r="D401" s="37" t="s">
        <v>45</v>
      </c>
      <c r="E401" s="36" t="s">
        <v>322</v>
      </c>
      <c r="F401" s="36" t="s">
        <v>329</v>
      </c>
      <c r="G401" s="36"/>
      <c r="H401" s="36"/>
      <c r="I401" s="36"/>
      <c r="J401" s="36"/>
      <c r="K401" s="36"/>
      <c r="L401" s="36"/>
      <c r="M401" s="36"/>
      <c r="N401" s="36"/>
      <c r="O401" s="36"/>
      <c r="P401" s="36"/>
      <c r="Q401" s="36"/>
      <c r="R401" s="36"/>
      <c r="S401" s="36"/>
      <c r="T401" s="36"/>
      <c r="U401" s="36"/>
      <c r="V401" s="36"/>
      <c r="W401" s="36"/>
      <c r="X401" s="36"/>
      <c r="Y401" s="36"/>
      <c r="Z401" s="36"/>
      <c r="AA401" s="36"/>
      <c r="AB401" s="36"/>
      <c r="AC401" s="36"/>
      <c r="AD401" s="36"/>
      <c r="AE401" s="36"/>
      <c r="AF401" s="36"/>
      <c r="AG401" s="36"/>
      <c r="AH401" s="36"/>
      <c r="AI401" s="36"/>
      <c r="AJ401" s="36"/>
      <c r="AK401" s="36"/>
      <c r="AL401" s="36"/>
      <c r="AM401" s="36"/>
    </row>
    <row r="402" spans="2:39" hidden="1" x14ac:dyDescent="0.3">
      <c r="B402" s="199" t="s">
        <v>48</v>
      </c>
      <c r="C402" s="200" t="s">
        <v>44</v>
      </c>
      <c r="D402" s="37" t="s">
        <v>45</v>
      </c>
      <c r="E402" s="36" t="s">
        <v>322</v>
      </c>
      <c r="F402" s="36" t="s">
        <v>328</v>
      </c>
      <c r="G402" s="36"/>
      <c r="H402" s="36"/>
      <c r="I402" s="36"/>
      <c r="J402" s="36"/>
      <c r="K402" s="36"/>
      <c r="L402" s="36"/>
      <c r="M402" s="36"/>
      <c r="N402" s="36"/>
      <c r="O402" s="36"/>
      <c r="P402" s="36"/>
      <c r="Q402" s="36"/>
      <c r="R402" s="36"/>
      <c r="S402" s="36"/>
      <c r="T402" s="36"/>
      <c r="U402" s="36"/>
      <c r="V402" s="36"/>
      <c r="W402" s="36"/>
      <c r="X402" s="36"/>
      <c r="Y402" s="36"/>
      <c r="Z402" s="36"/>
      <c r="AA402" s="36"/>
      <c r="AB402" s="36"/>
      <c r="AC402" s="36"/>
      <c r="AD402" s="36"/>
      <c r="AE402" s="36"/>
      <c r="AF402" s="36"/>
      <c r="AG402" s="36"/>
      <c r="AH402" s="36"/>
      <c r="AI402" s="36"/>
      <c r="AJ402" s="36"/>
      <c r="AK402" s="36"/>
      <c r="AL402" s="36"/>
      <c r="AM402" s="36"/>
    </row>
    <row r="403" spans="2:39" hidden="1" x14ac:dyDescent="0.3">
      <c r="B403" s="199" t="s">
        <v>48</v>
      </c>
      <c r="C403" s="200" t="s">
        <v>44</v>
      </c>
      <c r="D403" s="37" t="s">
        <v>45</v>
      </c>
      <c r="E403" s="36" t="s">
        <v>321</v>
      </c>
      <c r="F403" s="36" t="s">
        <v>329</v>
      </c>
      <c r="G403" s="36"/>
      <c r="H403" s="36"/>
      <c r="I403" s="36"/>
      <c r="J403" s="36"/>
      <c r="K403" s="36"/>
      <c r="L403" s="36"/>
      <c r="M403" s="36"/>
      <c r="N403" s="36"/>
      <c r="O403" s="36"/>
      <c r="P403" s="36"/>
      <c r="Q403" s="36"/>
      <c r="R403" s="36"/>
      <c r="S403" s="36"/>
      <c r="T403" s="36"/>
      <c r="U403" s="36"/>
      <c r="V403" s="36"/>
      <c r="W403" s="36"/>
      <c r="X403" s="36"/>
      <c r="Y403" s="36"/>
      <c r="Z403" s="36"/>
      <c r="AA403" s="36"/>
      <c r="AB403" s="36"/>
      <c r="AC403" s="36"/>
      <c r="AD403" s="36"/>
      <c r="AE403" s="36"/>
      <c r="AF403" s="36"/>
      <c r="AG403" s="36"/>
      <c r="AH403" s="36"/>
      <c r="AI403" s="36"/>
      <c r="AJ403" s="36"/>
      <c r="AK403" s="36"/>
      <c r="AL403" s="36"/>
      <c r="AM403" s="36"/>
    </row>
    <row r="404" spans="2:39" hidden="1" x14ac:dyDescent="0.3">
      <c r="B404" s="199" t="s">
        <v>48</v>
      </c>
      <c r="C404" s="200" t="s">
        <v>44</v>
      </c>
      <c r="D404" s="37" t="s">
        <v>45</v>
      </c>
      <c r="E404" s="36" t="s">
        <v>321</v>
      </c>
      <c r="F404" s="36" t="s">
        <v>328</v>
      </c>
      <c r="G404" s="36"/>
      <c r="H404" s="36"/>
      <c r="I404" s="36"/>
      <c r="J404" s="36"/>
      <c r="K404" s="36"/>
      <c r="L404" s="36"/>
      <c r="M404" s="36"/>
      <c r="N404" s="36"/>
      <c r="O404" s="36"/>
      <c r="P404" s="36"/>
      <c r="Q404" s="36"/>
      <c r="R404" s="36"/>
      <c r="S404" s="36"/>
      <c r="T404" s="36"/>
      <c r="U404" s="36"/>
      <c r="V404" s="36"/>
      <c r="W404" s="36"/>
      <c r="X404" s="36"/>
      <c r="Y404" s="36"/>
      <c r="Z404" s="36"/>
      <c r="AA404" s="36"/>
      <c r="AB404" s="36"/>
      <c r="AC404" s="36"/>
      <c r="AD404" s="36"/>
      <c r="AE404" s="36"/>
      <c r="AF404" s="36"/>
      <c r="AG404" s="36"/>
      <c r="AH404" s="36"/>
      <c r="AI404" s="36"/>
      <c r="AJ404" s="36"/>
      <c r="AK404" s="36"/>
      <c r="AL404" s="36"/>
      <c r="AM404" s="36"/>
    </row>
    <row r="405" spans="2:39" hidden="1" x14ac:dyDescent="0.3">
      <c r="B405" s="199" t="s">
        <v>48</v>
      </c>
      <c r="C405" s="200" t="s">
        <v>44</v>
      </c>
      <c r="D405" s="37" t="s">
        <v>52</v>
      </c>
      <c r="E405" s="36" t="s">
        <v>326</v>
      </c>
      <c r="F405" s="36" t="s">
        <v>329</v>
      </c>
      <c r="G405" s="36"/>
      <c r="H405" s="36"/>
      <c r="I405" s="36"/>
      <c r="J405" s="36"/>
      <c r="K405" s="36"/>
      <c r="L405" s="36"/>
      <c r="M405" s="36"/>
      <c r="N405" s="36"/>
      <c r="O405" s="36"/>
      <c r="P405" s="36"/>
      <c r="Q405" s="36"/>
      <c r="R405" s="36"/>
      <c r="S405" s="36"/>
      <c r="T405" s="36"/>
      <c r="U405" s="36"/>
      <c r="V405" s="36"/>
      <c r="W405" s="36"/>
      <c r="X405" s="36"/>
      <c r="Y405" s="36"/>
      <c r="Z405" s="36"/>
      <c r="AA405" s="36"/>
      <c r="AB405" s="36"/>
      <c r="AC405" s="36"/>
      <c r="AD405" s="36"/>
      <c r="AE405" s="36"/>
      <c r="AF405" s="36"/>
      <c r="AG405" s="36"/>
      <c r="AH405" s="36"/>
      <c r="AI405" s="36"/>
      <c r="AJ405" s="36"/>
      <c r="AK405" s="36"/>
      <c r="AL405" s="36"/>
      <c r="AM405" s="36"/>
    </row>
    <row r="406" spans="2:39" hidden="1" x14ac:dyDescent="0.3">
      <c r="B406" s="199" t="s">
        <v>48</v>
      </c>
      <c r="C406" s="200" t="s">
        <v>44</v>
      </c>
      <c r="D406" s="37" t="s">
        <v>52</v>
      </c>
      <c r="E406" s="36" t="s">
        <v>326</v>
      </c>
      <c r="F406" s="36" t="s">
        <v>328</v>
      </c>
      <c r="G406" s="36"/>
      <c r="H406" s="36"/>
      <c r="I406" s="36"/>
      <c r="J406" s="36"/>
      <c r="K406" s="36"/>
      <c r="L406" s="36"/>
      <c r="M406" s="36"/>
      <c r="N406" s="36"/>
      <c r="O406" s="36"/>
      <c r="P406" s="36"/>
      <c r="Q406" s="36"/>
      <c r="R406" s="36"/>
      <c r="S406" s="36"/>
      <c r="T406" s="36"/>
      <c r="U406" s="36"/>
      <c r="V406" s="36"/>
      <c r="W406" s="36"/>
      <c r="X406" s="36"/>
      <c r="Y406" s="36"/>
      <c r="Z406" s="36"/>
      <c r="AA406" s="36"/>
      <c r="AB406" s="36"/>
      <c r="AC406" s="36"/>
      <c r="AD406" s="36"/>
      <c r="AE406" s="36"/>
      <c r="AF406" s="36"/>
      <c r="AG406" s="36"/>
      <c r="AH406" s="36"/>
      <c r="AI406" s="36"/>
      <c r="AJ406" s="36"/>
      <c r="AK406" s="36"/>
      <c r="AL406" s="36"/>
      <c r="AM406" s="36"/>
    </row>
    <row r="407" spans="2:39" hidden="1" x14ac:dyDescent="0.3">
      <c r="B407" s="199" t="s">
        <v>48</v>
      </c>
      <c r="C407" s="200" t="s">
        <v>44</v>
      </c>
      <c r="D407" s="37" t="s">
        <v>52</v>
      </c>
      <c r="E407" s="36" t="s">
        <v>324</v>
      </c>
      <c r="F407" s="36" t="s">
        <v>329</v>
      </c>
      <c r="G407" s="36"/>
      <c r="H407" s="36"/>
      <c r="I407" s="36"/>
      <c r="J407" s="36"/>
      <c r="K407" s="36"/>
      <c r="L407" s="36"/>
      <c r="M407" s="36"/>
      <c r="N407" s="36"/>
      <c r="O407" s="36"/>
      <c r="P407" s="36"/>
      <c r="Q407" s="36"/>
      <c r="R407" s="36"/>
      <c r="S407" s="36"/>
      <c r="T407" s="36"/>
      <c r="U407" s="36"/>
      <c r="V407" s="36"/>
      <c r="W407" s="36"/>
      <c r="X407" s="36"/>
      <c r="Y407" s="36"/>
      <c r="Z407" s="36"/>
      <c r="AA407" s="36"/>
      <c r="AB407" s="36"/>
      <c r="AC407" s="36"/>
      <c r="AD407" s="36"/>
      <c r="AE407" s="36"/>
      <c r="AF407" s="36"/>
      <c r="AG407" s="36"/>
      <c r="AH407" s="36"/>
      <c r="AI407" s="36"/>
      <c r="AJ407" s="36"/>
      <c r="AK407" s="36"/>
      <c r="AL407" s="36"/>
      <c r="AM407" s="36"/>
    </row>
    <row r="408" spans="2:39" hidden="1" x14ac:dyDescent="0.3">
      <c r="B408" s="199" t="s">
        <v>48</v>
      </c>
      <c r="C408" s="200" t="s">
        <v>44</v>
      </c>
      <c r="D408" s="37" t="s">
        <v>52</v>
      </c>
      <c r="E408" s="36" t="s">
        <v>324</v>
      </c>
      <c r="F408" s="36" t="s">
        <v>328</v>
      </c>
      <c r="G408" s="36"/>
      <c r="H408" s="36"/>
      <c r="I408" s="36"/>
      <c r="J408" s="36"/>
      <c r="K408" s="36"/>
      <c r="L408" s="36"/>
      <c r="M408" s="36"/>
      <c r="N408" s="36"/>
      <c r="O408" s="36"/>
      <c r="P408" s="36"/>
      <c r="Q408" s="36"/>
      <c r="R408" s="36"/>
      <c r="S408" s="36"/>
      <c r="T408" s="36"/>
      <c r="U408" s="36"/>
      <c r="V408" s="36"/>
      <c r="W408" s="36"/>
      <c r="X408" s="36"/>
      <c r="Y408" s="36"/>
      <c r="Z408" s="36"/>
      <c r="AA408" s="36"/>
      <c r="AB408" s="36"/>
      <c r="AC408" s="36"/>
      <c r="AD408" s="36"/>
      <c r="AE408" s="36"/>
      <c r="AF408" s="36"/>
      <c r="AG408" s="36"/>
      <c r="AH408" s="36"/>
      <c r="AI408" s="36"/>
      <c r="AJ408" s="36"/>
      <c r="AK408" s="36"/>
      <c r="AL408" s="36"/>
      <c r="AM408" s="36"/>
    </row>
    <row r="409" spans="2:39" hidden="1" x14ac:dyDescent="0.3">
      <c r="B409" s="199" t="s">
        <v>48</v>
      </c>
      <c r="C409" s="200" t="s">
        <v>44</v>
      </c>
      <c r="D409" s="37" t="s">
        <v>52</v>
      </c>
      <c r="E409" s="36" t="s">
        <v>323</v>
      </c>
      <c r="F409" s="36" t="s">
        <v>329</v>
      </c>
      <c r="G409" s="36"/>
      <c r="H409" s="36"/>
      <c r="I409" s="36"/>
      <c r="J409" s="36"/>
      <c r="K409" s="36"/>
      <c r="L409" s="36"/>
      <c r="M409" s="36"/>
      <c r="N409" s="36"/>
      <c r="O409" s="36"/>
      <c r="P409" s="36"/>
      <c r="Q409" s="36"/>
      <c r="R409" s="36"/>
      <c r="S409" s="36"/>
      <c r="T409" s="36"/>
      <c r="U409" s="36"/>
      <c r="V409" s="36"/>
      <c r="W409" s="36"/>
      <c r="X409" s="36"/>
      <c r="Y409" s="36"/>
      <c r="Z409" s="36"/>
      <c r="AA409" s="36"/>
      <c r="AB409" s="36"/>
      <c r="AC409" s="36"/>
      <c r="AD409" s="36"/>
      <c r="AE409" s="36"/>
      <c r="AF409" s="36"/>
      <c r="AG409" s="36"/>
      <c r="AH409" s="36"/>
      <c r="AI409" s="36"/>
      <c r="AJ409" s="36"/>
      <c r="AK409" s="36"/>
      <c r="AL409" s="36"/>
      <c r="AM409" s="36"/>
    </row>
    <row r="410" spans="2:39" hidden="1" x14ac:dyDescent="0.3">
      <c r="B410" s="199" t="s">
        <v>48</v>
      </c>
      <c r="C410" s="200" t="s">
        <v>44</v>
      </c>
      <c r="D410" s="37" t="s">
        <v>52</v>
      </c>
      <c r="E410" s="36" t="s">
        <v>323</v>
      </c>
      <c r="F410" s="36" t="s">
        <v>328</v>
      </c>
      <c r="G410" s="36"/>
      <c r="H410" s="36"/>
      <c r="I410" s="36"/>
      <c r="J410" s="36"/>
      <c r="K410" s="36"/>
      <c r="L410" s="36"/>
      <c r="M410" s="36"/>
      <c r="N410" s="36"/>
      <c r="O410" s="36"/>
      <c r="P410" s="36"/>
      <c r="Q410" s="36"/>
      <c r="R410" s="36"/>
      <c r="S410" s="36"/>
      <c r="T410" s="36"/>
      <c r="U410" s="36"/>
      <c r="V410" s="36"/>
      <c r="W410" s="36"/>
      <c r="X410" s="36"/>
      <c r="Y410" s="36"/>
      <c r="Z410" s="36"/>
      <c r="AA410" s="36"/>
      <c r="AB410" s="36"/>
      <c r="AC410" s="36"/>
      <c r="AD410" s="36"/>
      <c r="AE410" s="36"/>
      <c r="AF410" s="36"/>
      <c r="AG410" s="36"/>
      <c r="AH410" s="36"/>
      <c r="AI410" s="36"/>
      <c r="AJ410" s="36"/>
      <c r="AK410" s="36"/>
      <c r="AL410" s="36"/>
      <c r="AM410" s="36"/>
    </row>
    <row r="411" spans="2:39" hidden="1" x14ac:dyDescent="0.3">
      <c r="B411" s="199" t="s">
        <v>48</v>
      </c>
      <c r="C411" s="200" t="s">
        <v>44</v>
      </c>
      <c r="D411" s="37" t="s">
        <v>52</v>
      </c>
      <c r="E411" s="36" t="s">
        <v>322</v>
      </c>
      <c r="F411" s="36" t="s">
        <v>329</v>
      </c>
      <c r="G411" s="36"/>
      <c r="H411" s="36"/>
      <c r="I411" s="36"/>
      <c r="J411" s="36"/>
      <c r="K411" s="36"/>
      <c r="L411" s="36"/>
      <c r="M411" s="36"/>
      <c r="N411" s="36"/>
      <c r="O411" s="36"/>
      <c r="P411" s="36"/>
      <c r="Q411" s="36"/>
      <c r="R411" s="36"/>
      <c r="S411" s="36"/>
      <c r="T411" s="36"/>
      <c r="U411" s="36"/>
      <c r="V411" s="36"/>
      <c r="W411" s="36"/>
      <c r="X411" s="36"/>
      <c r="Y411" s="36"/>
      <c r="Z411" s="36"/>
      <c r="AA411" s="36"/>
      <c r="AB411" s="36"/>
      <c r="AC411" s="36"/>
      <c r="AD411" s="36"/>
      <c r="AE411" s="36"/>
      <c r="AF411" s="36"/>
      <c r="AG411" s="36"/>
      <c r="AH411" s="36"/>
      <c r="AI411" s="36"/>
      <c r="AJ411" s="36"/>
      <c r="AK411" s="36"/>
      <c r="AL411" s="36"/>
      <c r="AM411" s="36"/>
    </row>
    <row r="412" spans="2:39" hidden="1" x14ac:dyDescent="0.3">
      <c r="B412" s="199" t="s">
        <v>48</v>
      </c>
      <c r="C412" s="200" t="s">
        <v>44</v>
      </c>
      <c r="D412" s="37" t="s">
        <v>52</v>
      </c>
      <c r="E412" s="36" t="s">
        <v>322</v>
      </c>
      <c r="F412" s="36" t="s">
        <v>328</v>
      </c>
      <c r="G412" s="36"/>
      <c r="H412" s="36"/>
      <c r="I412" s="36"/>
      <c r="J412" s="36"/>
      <c r="K412" s="36"/>
      <c r="L412" s="36"/>
      <c r="M412" s="36"/>
      <c r="N412" s="36"/>
      <c r="O412" s="36"/>
      <c r="P412" s="36"/>
      <c r="Q412" s="36"/>
      <c r="R412" s="36"/>
      <c r="S412" s="36"/>
      <c r="T412" s="36"/>
      <c r="U412" s="36"/>
      <c r="V412" s="36"/>
      <c r="W412" s="36"/>
      <c r="X412" s="36"/>
      <c r="Y412" s="36"/>
      <c r="Z412" s="36"/>
      <c r="AA412" s="36"/>
      <c r="AB412" s="36"/>
      <c r="AC412" s="36"/>
      <c r="AD412" s="36"/>
      <c r="AE412" s="36"/>
      <c r="AF412" s="36"/>
      <c r="AG412" s="36"/>
      <c r="AH412" s="36"/>
      <c r="AI412" s="36"/>
      <c r="AJ412" s="36"/>
      <c r="AK412" s="36"/>
      <c r="AL412" s="36"/>
      <c r="AM412" s="36"/>
    </row>
    <row r="413" spans="2:39" hidden="1" x14ac:dyDescent="0.3">
      <c r="B413" s="199" t="s">
        <v>48</v>
      </c>
      <c r="C413" s="200" t="s">
        <v>44</v>
      </c>
      <c r="D413" s="37" t="s">
        <v>52</v>
      </c>
      <c r="E413" s="36" t="s">
        <v>321</v>
      </c>
      <c r="F413" s="36" t="s">
        <v>329</v>
      </c>
      <c r="G413" s="36"/>
      <c r="H413" s="36"/>
      <c r="I413" s="36"/>
      <c r="J413" s="36"/>
      <c r="K413" s="36"/>
      <c r="L413" s="36"/>
      <c r="M413" s="36"/>
      <c r="N413" s="36"/>
      <c r="O413" s="36"/>
      <c r="P413" s="36"/>
      <c r="Q413" s="36"/>
      <c r="R413" s="36"/>
      <c r="S413" s="36"/>
      <c r="T413" s="36"/>
      <c r="U413" s="36"/>
      <c r="V413" s="36"/>
      <c r="W413" s="36"/>
      <c r="X413" s="36"/>
      <c r="Y413" s="36"/>
      <c r="Z413" s="36"/>
      <c r="AA413" s="36"/>
      <c r="AB413" s="36"/>
      <c r="AC413" s="36"/>
      <c r="AD413" s="36"/>
      <c r="AE413" s="36"/>
      <c r="AF413" s="36"/>
      <c r="AG413" s="36"/>
      <c r="AH413" s="36"/>
      <c r="AI413" s="36"/>
      <c r="AJ413" s="36"/>
      <c r="AK413" s="36"/>
      <c r="AL413" s="36"/>
      <c r="AM413" s="36"/>
    </row>
    <row r="414" spans="2:39" hidden="1" x14ac:dyDescent="0.3">
      <c r="B414" s="199" t="s">
        <v>48</v>
      </c>
      <c r="C414" s="200" t="s">
        <v>44</v>
      </c>
      <c r="D414" s="37" t="s">
        <v>52</v>
      </c>
      <c r="E414" s="36" t="s">
        <v>321</v>
      </c>
      <c r="F414" s="36" t="s">
        <v>328</v>
      </c>
      <c r="G414" s="36"/>
      <c r="H414" s="36"/>
      <c r="I414" s="36"/>
      <c r="J414" s="36"/>
      <c r="K414" s="36"/>
      <c r="L414" s="36"/>
      <c r="M414" s="36"/>
      <c r="N414" s="36"/>
      <c r="O414" s="36"/>
      <c r="P414" s="36"/>
      <c r="Q414" s="36"/>
      <c r="R414" s="36"/>
      <c r="S414" s="36"/>
      <c r="T414" s="36"/>
      <c r="U414" s="36"/>
      <c r="V414" s="36"/>
      <c r="W414" s="36"/>
      <c r="X414" s="36"/>
      <c r="Y414" s="36"/>
      <c r="Z414" s="36"/>
      <c r="AA414" s="36"/>
      <c r="AB414" s="36"/>
      <c r="AC414" s="36"/>
      <c r="AD414" s="36"/>
      <c r="AE414" s="36"/>
      <c r="AF414" s="36"/>
      <c r="AG414" s="36"/>
      <c r="AH414" s="36"/>
      <c r="AI414" s="36"/>
      <c r="AJ414" s="36"/>
      <c r="AK414" s="36"/>
      <c r="AL414" s="36"/>
      <c r="AM414" s="36"/>
    </row>
    <row r="415" spans="2:39" hidden="1" x14ac:dyDescent="0.3">
      <c r="B415" s="199" t="s">
        <v>48</v>
      </c>
      <c r="C415" s="37" t="s">
        <v>53</v>
      </c>
      <c r="D415" s="199" t="s">
        <v>54</v>
      </c>
      <c r="E415" s="36" t="s">
        <v>326</v>
      </c>
      <c r="F415" s="36" t="s">
        <v>329</v>
      </c>
      <c r="G415" s="36"/>
      <c r="H415" s="36"/>
      <c r="I415" s="36"/>
      <c r="J415" s="36"/>
      <c r="K415" s="36"/>
      <c r="L415" s="36"/>
      <c r="M415" s="36"/>
      <c r="N415" s="36"/>
      <c r="O415" s="36"/>
      <c r="P415" s="36"/>
      <c r="Q415" s="36"/>
      <c r="R415" s="36"/>
      <c r="S415" s="36"/>
      <c r="T415" s="36"/>
      <c r="U415" s="36"/>
      <c r="V415" s="36"/>
      <c r="W415" s="36"/>
      <c r="X415" s="36"/>
      <c r="Y415" s="36"/>
      <c r="Z415" s="36"/>
      <c r="AA415" s="36"/>
      <c r="AB415" s="36"/>
      <c r="AC415" s="36"/>
      <c r="AD415" s="36"/>
      <c r="AE415" s="36"/>
      <c r="AF415" s="36"/>
      <c r="AG415" s="36"/>
      <c r="AH415" s="36"/>
      <c r="AI415" s="36"/>
      <c r="AJ415" s="36"/>
      <c r="AK415" s="36"/>
      <c r="AL415" s="36"/>
      <c r="AM415" s="36"/>
    </row>
    <row r="416" spans="2:39" hidden="1" x14ac:dyDescent="0.3">
      <c r="B416" s="199" t="s">
        <v>48</v>
      </c>
      <c r="C416" s="37" t="s">
        <v>53</v>
      </c>
      <c r="D416" s="199" t="s">
        <v>54</v>
      </c>
      <c r="E416" s="36" t="s">
        <v>326</v>
      </c>
      <c r="F416" s="36" t="s">
        <v>328</v>
      </c>
      <c r="G416" s="36"/>
      <c r="H416" s="36"/>
      <c r="I416" s="36"/>
      <c r="J416" s="36"/>
      <c r="K416" s="36"/>
      <c r="L416" s="36"/>
      <c r="M416" s="36"/>
      <c r="N416" s="36"/>
      <c r="O416" s="36"/>
      <c r="P416" s="36"/>
      <c r="Q416" s="36"/>
      <c r="R416" s="36"/>
      <c r="S416" s="36"/>
      <c r="T416" s="36"/>
      <c r="U416" s="36"/>
      <c r="V416" s="36"/>
      <c r="W416" s="36"/>
      <c r="X416" s="36"/>
      <c r="Y416" s="36"/>
      <c r="Z416" s="36"/>
      <c r="AA416" s="36"/>
      <c r="AB416" s="36"/>
      <c r="AC416" s="36"/>
      <c r="AD416" s="36"/>
      <c r="AE416" s="36"/>
      <c r="AF416" s="36"/>
      <c r="AG416" s="36"/>
      <c r="AH416" s="36"/>
      <c r="AI416" s="36"/>
      <c r="AJ416" s="36"/>
      <c r="AK416" s="36"/>
      <c r="AL416" s="36"/>
      <c r="AM416" s="36"/>
    </row>
    <row r="417" spans="2:39" hidden="1" x14ac:dyDescent="0.3">
      <c r="B417" s="199" t="s">
        <v>48</v>
      </c>
      <c r="C417" s="37" t="s">
        <v>53</v>
      </c>
      <c r="D417" s="199" t="s">
        <v>54</v>
      </c>
      <c r="E417" s="36" t="s">
        <v>324</v>
      </c>
      <c r="F417" s="36" t="s">
        <v>329</v>
      </c>
      <c r="G417" s="36"/>
      <c r="H417" s="36"/>
      <c r="I417" s="36"/>
      <c r="J417" s="36"/>
      <c r="K417" s="36"/>
      <c r="L417" s="36"/>
      <c r="M417" s="36"/>
      <c r="N417" s="36"/>
      <c r="O417" s="36"/>
      <c r="P417" s="36"/>
      <c r="Q417" s="36"/>
      <c r="R417" s="36"/>
      <c r="S417" s="36"/>
      <c r="T417" s="36"/>
      <c r="U417" s="36"/>
      <c r="V417" s="36"/>
      <c r="W417" s="36"/>
      <c r="X417" s="36"/>
      <c r="Y417" s="36"/>
      <c r="Z417" s="36"/>
      <c r="AA417" s="36"/>
      <c r="AB417" s="36"/>
      <c r="AC417" s="36"/>
      <c r="AD417" s="36"/>
      <c r="AE417" s="36"/>
      <c r="AF417" s="36"/>
      <c r="AG417" s="36"/>
      <c r="AH417" s="36"/>
      <c r="AI417" s="36"/>
      <c r="AJ417" s="36"/>
      <c r="AK417" s="36"/>
      <c r="AL417" s="36"/>
      <c r="AM417" s="36"/>
    </row>
    <row r="418" spans="2:39" hidden="1" x14ac:dyDescent="0.3">
      <c r="B418" s="199" t="s">
        <v>48</v>
      </c>
      <c r="C418" s="37" t="s">
        <v>53</v>
      </c>
      <c r="D418" s="199" t="s">
        <v>54</v>
      </c>
      <c r="E418" s="36" t="s">
        <v>324</v>
      </c>
      <c r="F418" s="36" t="s">
        <v>328</v>
      </c>
      <c r="G418" s="36"/>
      <c r="H418" s="36"/>
      <c r="I418" s="36"/>
      <c r="J418" s="36"/>
      <c r="K418" s="36"/>
      <c r="L418" s="36"/>
      <c r="M418" s="36"/>
      <c r="N418" s="36"/>
      <c r="O418" s="36"/>
      <c r="P418" s="36"/>
      <c r="Q418" s="36"/>
      <c r="R418" s="36"/>
      <c r="S418" s="36"/>
      <c r="T418" s="36"/>
      <c r="U418" s="36"/>
      <c r="V418" s="36"/>
      <c r="W418" s="36"/>
      <c r="X418" s="36"/>
      <c r="Y418" s="36"/>
      <c r="Z418" s="36"/>
      <c r="AA418" s="36"/>
      <c r="AB418" s="36"/>
      <c r="AC418" s="36"/>
      <c r="AD418" s="36"/>
      <c r="AE418" s="36"/>
      <c r="AF418" s="36"/>
      <c r="AG418" s="36"/>
      <c r="AH418" s="36"/>
      <c r="AI418" s="36"/>
      <c r="AJ418" s="36"/>
      <c r="AK418" s="36"/>
      <c r="AL418" s="36"/>
      <c r="AM418" s="36"/>
    </row>
    <row r="419" spans="2:39" hidden="1" x14ac:dyDescent="0.3">
      <c r="B419" s="199" t="s">
        <v>48</v>
      </c>
      <c r="C419" s="37" t="s">
        <v>53</v>
      </c>
      <c r="D419" s="199" t="s">
        <v>54</v>
      </c>
      <c r="E419" s="36" t="s">
        <v>323</v>
      </c>
      <c r="F419" s="36" t="s">
        <v>329</v>
      </c>
      <c r="G419" s="36"/>
      <c r="H419" s="36"/>
      <c r="I419" s="36"/>
      <c r="J419" s="36"/>
      <c r="K419" s="36"/>
      <c r="L419" s="36"/>
      <c r="M419" s="36"/>
      <c r="N419" s="36"/>
      <c r="O419" s="36"/>
      <c r="P419" s="36"/>
      <c r="Q419" s="36"/>
      <c r="R419" s="36"/>
      <c r="S419" s="36"/>
      <c r="T419" s="36"/>
      <c r="U419" s="36"/>
      <c r="V419" s="36"/>
      <c r="W419" s="36"/>
      <c r="X419" s="36"/>
      <c r="Y419" s="36"/>
      <c r="Z419" s="36"/>
      <c r="AA419" s="36"/>
      <c r="AB419" s="36"/>
      <c r="AC419" s="36"/>
      <c r="AD419" s="36"/>
      <c r="AE419" s="36"/>
      <c r="AF419" s="36"/>
      <c r="AG419" s="36"/>
      <c r="AH419" s="36"/>
      <c r="AI419" s="36"/>
      <c r="AJ419" s="36"/>
      <c r="AK419" s="36"/>
      <c r="AL419" s="36"/>
      <c r="AM419" s="36"/>
    </row>
    <row r="420" spans="2:39" hidden="1" x14ac:dyDescent="0.3">
      <c r="B420" s="199" t="s">
        <v>48</v>
      </c>
      <c r="C420" s="37" t="s">
        <v>53</v>
      </c>
      <c r="D420" s="199" t="s">
        <v>54</v>
      </c>
      <c r="E420" s="36" t="s">
        <v>323</v>
      </c>
      <c r="F420" s="36" t="s">
        <v>328</v>
      </c>
      <c r="G420" s="36"/>
      <c r="H420" s="36"/>
      <c r="I420" s="36"/>
      <c r="J420" s="36"/>
      <c r="K420" s="36"/>
      <c r="L420" s="36"/>
      <c r="M420" s="36"/>
      <c r="N420" s="36"/>
      <c r="O420" s="36"/>
      <c r="P420" s="36"/>
      <c r="Q420" s="36"/>
      <c r="R420" s="36"/>
      <c r="S420" s="36"/>
      <c r="T420" s="36"/>
      <c r="U420" s="36"/>
      <c r="V420" s="36"/>
      <c r="W420" s="36"/>
      <c r="X420" s="36"/>
      <c r="Y420" s="36"/>
      <c r="Z420" s="36"/>
      <c r="AA420" s="36"/>
      <c r="AB420" s="36"/>
      <c r="AC420" s="36"/>
      <c r="AD420" s="36"/>
      <c r="AE420" s="36"/>
      <c r="AF420" s="36"/>
      <c r="AG420" s="36"/>
      <c r="AH420" s="36"/>
      <c r="AI420" s="36"/>
      <c r="AJ420" s="36"/>
      <c r="AK420" s="36"/>
      <c r="AL420" s="36"/>
      <c r="AM420" s="36"/>
    </row>
    <row r="421" spans="2:39" hidden="1" x14ac:dyDescent="0.3">
      <c r="B421" s="199" t="s">
        <v>48</v>
      </c>
      <c r="C421" s="37" t="s">
        <v>53</v>
      </c>
      <c r="D421" s="199" t="s">
        <v>54</v>
      </c>
      <c r="E421" s="36" t="s">
        <v>322</v>
      </c>
      <c r="F421" s="36" t="s">
        <v>329</v>
      </c>
      <c r="G421" s="36"/>
      <c r="H421" s="36"/>
      <c r="I421" s="36"/>
      <c r="J421" s="36"/>
      <c r="K421" s="36"/>
      <c r="L421" s="36"/>
      <c r="M421" s="36"/>
      <c r="N421" s="36"/>
      <c r="O421" s="36"/>
      <c r="P421" s="36"/>
      <c r="Q421" s="36"/>
      <c r="R421" s="36"/>
      <c r="S421" s="36"/>
      <c r="T421" s="36"/>
      <c r="U421" s="36"/>
      <c r="V421" s="36"/>
      <c r="W421" s="36"/>
      <c r="X421" s="36"/>
      <c r="Y421" s="36"/>
      <c r="Z421" s="36"/>
      <c r="AA421" s="36"/>
      <c r="AB421" s="36"/>
      <c r="AC421" s="36"/>
      <c r="AD421" s="36"/>
      <c r="AE421" s="36"/>
      <c r="AF421" s="36"/>
      <c r="AG421" s="36"/>
      <c r="AH421" s="36"/>
      <c r="AI421" s="36"/>
      <c r="AJ421" s="36"/>
      <c r="AK421" s="36"/>
      <c r="AL421" s="36"/>
      <c r="AM421" s="36"/>
    </row>
    <row r="422" spans="2:39" hidden="1" x14ac:dyDescent="0.3">
      <c r="B422" s="199" t="s">
        <v>48</v>
      </c>
      <c r="C422" s="37" t="s">
        <v>53</v>
      </c>
      <c r="D422" s="199" t="s">
        <v>54</v>
      </c>
      <c r="E422" s="36" t="s">
        <v>322</v>
      </c>
      <c r="F422" s="36" t="s">
        <v>328</v>
      </c>
      <c r="G422" s="36"/>
      <c r="H422" s="36"/>
      <c r="I422" s="36"/>
      <c r="J422" s="36"/>
      <c r="K422" s="36"/>
      <c r="L422" s="36"/>
      <c r="M422" s="36"/>
      <c r="N422" s="36"/>
      <c r="O422" s="36"/>
      <c r="P422" s="36"/>
      <c r="Q422" s="36"/>
      <c r="R422" s="36"/>
      <c r="S422" s="36"/>
      <c r="T422" s="36"/>
      <c r="U422" s="36"/>
      <c r="V422" s="36"/>
      <c r="W422" s="36"/>
      <c r="X422" s="36"/>
      <c r="Y422" s="36"/>
      <c r="Z422" s="36"/>
      <c r="AA422" s="36"/>
      <c r="AB422" s="36"/>
      <c r="AC422" s="36"/>
      <c r="AD422" s="36"/>
      <c r="AE422" s="36"/>
      <c r="AF422" s="36"/>
      <c r="AG422" s="36"/>
      <c r="AH422" s="36"/>
      <c r="AI422" s="36"/>
      <c r="AJ422" s="36"/>
      <c r="AK422" s="36"/>
      <c r="AL422" s="36"/>
      <c r="AM422" s="36"/>
    </row>
    <row r="423" spans="2:39" hidden="1" x14ac:dyDescent="0.3">
      <c r="B423" s="199" t="s">
        <v>48</v>
      </c>
      <c r="C423" s="37" t="s">
        <v>53</v>
      </c>
      <c r="D423" s="199" t="s">
        <v>54</v>
      </c>
      <c r="E423" s="36" t="s">
        <v>321</v>
      </c>
      <c r="F423" s="36" t="s">
        <v>329</v>
      </c>
      <c r="G423" s="36"/>
      <c r="H423" s="36"/>
      <c r="I423" s="36"/>
      <c r="J423" s="36"/>
      <c r="K423" s="36"/>
      <c r="L423" s="36"/>
      <c r="M423" s="36"/>
      <c r="N423" s="36"/>
      <c r="O423" s="36"/>
      <c r="P423" s="36"/>
      <c r="Q423" s="36"/>
      <c r="R423" s="36"/>
      <c r="S423" s="36"/>
      <c r="T423" s="36"/>
      <c r="U423" s="36"/>
      <c r="V423" s="36"/>
      <c r="W423" s="36"/>
      <c r="X423" s="36"/>
      <c r="Y423" s="36"/>
      <c r="Z423" s="36"/>
      <c r="AA423" s="36"/>
      <c r="AB423" s="36"/>
      <c r="AC423" s="36"/>
      <c r="AD423" s="36"/>
      <c r="AE423" s="36"/>
      <c r="AF423" s="36"/>
      <c r="AG423" s="36"/>
      <c r="AH423" s="36"/>
      <c r="AI423" s="36"/>
      <c r="AJ423" s="36"/>
      <c r="AK423" s="36"/>
      <c r="AL423" s="36"/>
      <c r="AM423" s="36"/>
    </row>
    <row r="424" spans="2:39" hidden="1" x14ac:dyDescent="0.3">
      <c r="B424" s="199" t="s">
        <v>48</v>
      </c>
      <c r="C424" s="37" t="s">
        <v>53</v>
      </c>
      <c r="D424" s="199" t="s">
        <v>54</v>
      </c>
      <c r="E424" s="36" t="s">
        <v>321</v>
      </c>
      <c r="F424" s="36" t="s">
        <v>328</v>
      </c>
      <c r="G424" s="36"/>
      <c r="H424" s="36"/>
      <c r="I424" s="36"/>
      <c r="J424" s="36"/>
      <c r="K424" s="36"/>
      <c r="L424" s="36"/>
      <c r="M424" s="36"/>
      <c r="N424" s="36"/>
      <c r="O424" s="36"/>
      <c r="P424" s="36"/>
      <c r="Q424" s="36"/>
      <c r="R424" s="36"/>
      <c r="S424" s="36"/>
      <c r="T424" s="36"/>
      <c r="U424" s="36"/>
      <c r="V424" s="36"/>
      <c r="W424" s="36"/>
      <c r="X424" s="36"/>
      <c r="Y424" s="36"/>
      <c r="Z424" s="36"/>
      <c r="AA424" s="36"/>
      <c r="AB424" s="36"/>
      <c r="AC424" s="36"/>
      <c r="AD424" s="36"/>
      <c r="AE424" s="36"/>
      <c r="AF424" s="36"/>
      <c r="AG424" s="36"/>
      <c r="AH424" s="36"/>
      <c r="AI424" s="36"/>
      <c r="AJ424" s="36"/>
      <c r="AK424" s="36"/>
      <c r="AL424" s="36"/>
      <c r="AM424" s="36"/>
    </row>
    <row r="425" spans="2:39" hidden="1" x14ac:dyDescent="0.3">
      <c r="B425" s="199" t="s">
        <v>48</v>
      </c>
      <c r="C425" s="37" t="s">
        <v>55</v>
      </c>
      <c r="D425" s="199" t="s">
        <v>54</v>
      </c>
      <c r="E425" s="36" t="s">
        <v>326</v>
      </c>
      <c r="F425" s="36" t="s">
        <v>329</v>
      </c>
      <c r="G425" s="36"/>
      <c r="H425" s="36"/>
      <c r="I425" s="36"/>
      <c r="J425" s="36"/>
      <c r="K425" s="36"/>
      <c r="L425" s="36"/>
      <c r="M425" s="36"/>
      <c r="N425" s="36"/>
      <c r="O425" s="36"/>
      <c r="P425" s="36"/>
      <c r="Q425" s="36"/>
      <c r="R425" s="36"/>
      <c r="S425" s="36"/>
      <c r="T425" s="36"/>
      <c r="U425" s="36"/>
      <c r="V425" s="36"/>
      <c r="W425" s="36"/>
      <c r="X425" s="36"/>
      <c r="Y425" s="36"/>
      <c r="Z425" s="36"/>
      <c r="AA425" s="36"/>
      <c r="AB425" s="36"/>
      <c r="AC425" s="36"/>
      <c r="AD425" s="36"/>
      <c r="AE425" s="36"/>
      <c r="AF425" s="36"/>
      <c r="AG425" s="36"/>
      <c r="AH425" s="36"/>
      <c r="AI425" s="36"/>
      <c r="AJ425" s="36"/>
      <c r="AK425" s="36"/>
      <c r="AL425" s="36"/>
      <c r="AM425" s="36"/>
    </row>
    <row r="426" spans="2:39" hidden="1" x14ac:dyDescent="0.3">
      <c r="B426" s="199" t="s">
        <v>48</v>
      </c>
      <c r="C426" s="37" t="s">
        <v>55</v>
      </c>
      <c r="D426" s="199" t="s">
        <v>54</v>
      </c>
      <c r="E426" s="36" t="s">
        <v>326</v>
      </c>
      <c r="F426" s="36" t="s">
        <v>328</v>
      </c>
      <c r="G426" s="36"/>
      <c r="H426" s="36"/>
      <c r="I426" s="36"/>
      <c r="J426" s="36"/>
      <c r="K426" s="36"/>
      <c r="L426" s="36"/>
      <c r="M426" s="36"/>
      <c r="N426" s="36"/>
      <c r="O426" s="36"/>
      <c r="P426" s="36"/>
      <c r="Q426" s="36"/>
      <c r="R426" s="36"/>
      <c r="S426" s="36"/>
      <c r="T426" s="36"/>
      <c r="U426" s="36"/>
      <c r="V426" s="36"/>
      <c r="W426" s="36"/>
      <c r="X426" s="36"/>
      <c r="Y426" s="36"/>
      <c r="Z426" s="36"/>
      <c r="AA426" s="36"/>
      <c r="AB426" s="36"/>
      <c r="AC426" s="36"/>
      <c r="AD426" s="36"/>
      <c r="AE426" s="36"/>
      <c r="AF426" s="36"/>
      <c r="AG426" s="36"/>
      <c r="AH426" s="36"/>
      <c r="AI426" s="36"/>
      <c r="AJ426" s="36"/>
      <c r="AK426" s="36"/>
      <c r="AL426" s="36"/>
      <c r="AM426" s="36"/>
    </row>
    <row r="427" spans="2:39" hidden="1" x14ac:dyDescent="0.3">
      <c r="B427" s="199" t="s">
        <v>48</v>
      </c>
      <c r="C427" s="37" t="s">
        <v>55</v>
      </c>
      <c r="D427" s="199" t="s">
        <v>54</v>
      </c>
      <c r="E427" s="36" t="s">
        <v>324</v>
      </c>
      <c r="F427" s="36" t="s">
        <v>329</v>
      </c>
      <c r="G427" s="36"/>
      <c r="H427" s="36"/>
      <c r="I427" s="36"/>
      <c r="J427" s="36"/>
      <c r="K427" s="36"/>
      <c r="L427" s="36"/>
      <c r="M427" s="36"/>
      <c r="N427" s="36"/>
      <c r="O427" s="36"/>
      <c r="P427" s="36"/>
      <c r="Q427" s="36"/>
      <c r="R427" s="36"/>
      <c r="S427" s="36"/>
      <c r="T427" s="36"/>
      <c r="U427" s="36"/>
      <c r="V427" s="36"/>
      <c r="W427" s="36"/>
      <c r="X427" s="36"/>
      <c r="Y427" s="36"/>
      <c r="Z427" s="36"/>
      <c r="AA427" s="36"/>
      <c r="AB427" s="36"/>
      <c r="AC427" s="36"/>
      <c r="AD427" s="36"/>
      <c r="AE427" s="36"/>
      <c r="AF427" s="36"/>
      <c r="AG427" s="36"/>
      <c r="AH427" s="36"/>
      <c r="AI427" s="36"/>
      <c r="AJ427" s="36"/>
      <c r="AK427" s="36"/>
      <c r="AL427" s="36"/>
      <c r="AM427" s="36"/>
    </row>
    <row r="428" spans="2:39" hidden="1" x14ac:dyDescent="0.3">
      <c r="B428" s="199" t="s">
        <v>48</v>
      </c>
      <c r="C428" s="37" t="s">
        <v>55</v>
      </c>
      <c r="D428" s="199" t="s">
        <v>54</v>
      </c>
      <c r="E428" s="36" t="s">
        <v>324</v>
      </c>
      <c r="F428" s="36" t="s">
        <v>328</v>
      </c>
      <c r="G428" s="36"/>
      <c r="H428" s="36"/>
      <c r="I428" s="36"/>
      <c r="J428" s="36"/>
      <c r="K428" s="36"/>
      <c r="L428" s="36"/>
      <c r="M428" s="36"/>
      <c r="N428" s="36"/>
      <c r="O428" s="36"/>
      <c r="P428" s="36"/>
      <c r="Q428" s="36"/>
      <c r="R428" s="36"/>
      <c r="S428" s="36"/>
      <c r="T428" s="36"/>
      <c r="U428" s="36"/>
      <c r="V428" s="36"/>
      <c r="W428" s="36"/>
      <c r="X428" s="36"/>
      <c r="Y428" s="36"/>
      <c r="Z428" s="36"/>
      <c r="AA428" s="36"/>
      <c r="AB428" s="36"/>
      <c r="AC428" s="36"/>
      <c r="AD428" s="36"/>
      <c r="AE428" s="36"/>
      <c r="AF428" s="36"/>
      <c r="AG428" s="36"/>
      <c r="AH428" s="36"/>
      <c r="AI428" s="36"/>
      <c r="AJ428" s="36"/>
      <c r="AK428" s="36"/>
      <c r="AL428" s="36"/>
      <c r="AM428" s="36"/>
    </row>
    <row r="429" spans="2:39" hidden="1" x14ac:dyDescent="0.3">
      <c r="B429" s="199" t="s">
        <v>48</v>
      </c>
      <c r="C429" s="37" t="s">
        <v>55</v>
      </c>
      <c r="D429" s="199" t="s">
        <v>54</v>
      </c>
      <c r="E429" s="36" t="s">
        <v>323</v>
      </c>
      <c r="F429" s="36" t="s">
        <v>329</v>
      </c>
      <c r="G429" s="36"/>
      <c r="H429" s="36"/>
      <c r="I429" s="36"/>
      <c r="J429" s="36"/>
      <c r="K429" s="36"/>
      <c r="L429" s="36"/>
      <c r="M429" s="36"/>
      <c r="N429" s="36"/>
      <c r="O429" s="36"/>
      <c r="P429" s="36"/>
      <c r="Q429" s="36"/>
      <c r="R429" s="36"/>
      <c r="S429" s="36"/>
      <c r="T429" s="36"/>
      <c r="U429" s="36"/>
      <c r="V429" s="36"/>
      <c r="W429" s="36"/>
      <c r="X429" s="36"/>
      <c r="Y429" s="36"/>
      <c r="Z429" s="36"/>
      <c r="AA429" s="36"/>
      <c r="AB429" s="36"/>
      <c r="AC429" s="36"/>
      <c r="AD429" s="36"/>
      <c r="AE429" s="36"/>
      <c r="AF429" s="36"/>
      <c r="AG429" s="36"/>
      <c r="AH429" s="36"/>
      <c r="AI429" s="36"/>
      <c r="AJ429" s="36"/>
      <c r="AK429" s="36"/>
      <c r="AL429" s="36"/>
      <c r="AM429" s="36"/>
    </row>
    <row r="430" spans="2:39" hidden="1" x14ac:dyDescent="0.3">
      <c r="B430" s="199" t="s">
        <v>48</v>
      </c>
      <c r="C430" s="37" t="s">
        <v>55</v>
      </c>
      <c r="D430" s="199" t="s">
        <v>54</v>
      </c>
      <c r="E430" s="36" t="s">
        <v>323</v>
      </c>
      <c r="F430" s="36" t="s">
        <v>328</v>
      </c>
      <c r="G430" s="36"/>
      <c r="H430" s="36"/>
      <c r="I430" s="36"/>
      <c r="J430" s="36"/>
      <c r="K430" s="36"/>
      <c r="L430" s="36"/>
      <c r="M430" s="36"/>
      <c r="N430" s="36"/>
      <c r="O430" s="36"/>
      <c r="P430" s="36"/>
      <c r="Q430" s="36"/>
      <c r="R430" s="36"/>
      <c r="S430" s="36"/>
      <c r="T430" s="36"/>
      <c r="U430" s="36"/>
      <c r="V430" s="36"/>
      <c r="W430" s="36"/>
      <c r="X430" s="36"/>
      <c r="Y430" s="36"/>
      <c r="Z430" s="36"/>
      <c r="AA430" s="36"/>
      <c r="AB430" s="36"/>
      <c r="AC430" s="36"/>
      <c r="AD430" s="36"/>
      <c r="AE430" s="36"/>
      <c r="AF430" s="36"/>
      <c r="AG430" s="36"/>
      <c r="AH430" s="36"/>
      <c r="AI430" s="36"/>
      <c r="AJ430" s="36"/>
      <c r="AK430" s="36"/>
      <c r="AL430" s="36"/>
      <c r="AM430" s="36"/>
    </row>
    <row r="431" spans="2:39" hidden="1" x14ac:dyDescent="0.3">
      <c r="B431" s="199" t="s">
        <v>48</v>
      </c>
      <c r="C431" s="37" t="s">
        <v>55</v>
      </c>
      <c r="D431" s="199" t="s">
        <v>54</v>
      </c>
      <c r="E431" s="36" t="s">
        <v>322</v>
      </c>
      <c r="F431" s="36" t="s">
        <v>329</v>
      </c>
      <c r="G431" s="36"/>
      <c r="H431" s="36"/>
      <c r="I431" s="36"/>
      <c r="J431" s="36"/>
      <c r="K431" s="36"/>
      <c r="L431" s="36"/>
      <c r="M431" s="36"/>
      <c r="N431" s="36"/>
      <c r="O431" s="36"/>
      <c r="P431" s="36"/>
      <c r="Q431" s="36"/>
      <c r="R431" s="36"/>
      <c r="S431" s="36"/>
      <c r="T431" s="36"/>
      <c r="U431" s="36"/>
      <c r="V431" s="36"/>
      <c r="W431" s="36"/>
      <c r="X431" s="36"/>
      <c r="Y431" s="36"/>
      <c r="Z431" s="36"/>
      <c r="AA431" s="36"/>
      <c r="AB431" s="36"/>
      <c r="AC431" s="36"/>
      <c r="AD431" s="36"/>
      <c r="AE431" s="36"/>
      <c r="AF431" s="36"/>
      <c r="AG431" s="36"/>
      <c r="AH431" s="36"/>
      <c r="AI431" s="36"/>
      <c r="AJ431" s="36"/>
      <c r="AK431" s="36"/>
      <c r="AL431" s="36"/>
      <c r="AM431" s="36"/>
    </row>
    <row r="432" spans="2:39" hidden="1" x14ac:dyDescent="0.3">
      <c r="B432" s="199" t="s">
        <v>48</v>
      </c>
      <c r="C432" s="37" t="s">
        <v>55</v>
      </c>
      <c r="D432" s="199" t="s">
        <v>54</v>
      </c>
      <c r="E432" s="36" t="s">
        <v>322</v>
      </c>
      <c r="F432" s="36" t="s">
        <v>328</v>
      </c>
      <c r="G432" s="36"/>
      <c r="H432" s="36"/>
      <c r="I432" s="36"/>
      <c r="J432" s="36"/>
      <c r="K432" s="36"/>
      <c r="L432" s="36"/>
      <c r="M432" s="36"/>
      <c r="N432" s="36"/>
      <c r="O432" s="36"/>
      <c r="P432" s="36"/>
      <c r="Q432" s="36"/>
      <c r="R432" s="36"/>
      <c r="S432" s="36"/>
      <c r="T432" s="36"/>
      <c r="U432" s="36"/>
      <c r="V432" s="36"/>
      <c r="W432" s="36"/>
      <c r="X432" s="36"/>
      <c r="Y432" s="36"/>
      <c r="Z432" s="36"/>
      <c r="AA432" s="36"/>
      <c r="AB432" s="36"/>
      <c r="AC432" s="36"/>
      <c r="AD432" s="36"/>
      <c r="AE432" s="36"/>
      <c r="AF432" s="36"/>
      <c r="AG432" s="36"/>
      <c r="AH432" s="36"/>
      <c r="AI432" s="36"/>
      <c r="AJ432" s="36"/>
      <c r="AK432" s="36"/>
      <c r="AL432" s="36"/>
      <c r="AM432" s="36"/>
    </row>
    <row r="433" spans="2:39" hidden="1" x14ac:dyDescent="0.3">
      <c r="B433" s="199" t="s">
        <v>48</v>
      </c>
      <c r="C433" s="37" t="s">
        <v>55</v>
      </c>
      <c r="D433" s="199" t="s">
        <v>54</v>
      </c>
      <c r="E433" s="36" t="s">
        <v>321</v>
      </c>
      <c r="F433" s="36" t="s">
        <v>329</v>
      </c>
      <c r="G433" s="36"/>
      <c r="H433" s="36"/>
      <c r="I433" s="36"/>
      <c r="J433" s="36"/>
      <c r="K433" s="36"/>
      <c r="L433" s="36"/>
      <c r="M433" s="36"/>
      <c r="N433" s="36"/>
      <c r="O433" s="36"/>
      <c r="P433" s="36"/>
      <c r="Q433" s="36"/>
      <c r="R433" s="36"/>
      <c r="S433" s="36"/>
      <c r="T433" s="36"/>
      <c r="U433" s="36"/>
      <c r="V433" s="36"/>
      <c r="W433" s="36"/>
      <c r="X433" s="36"/>
      <c r="Y433" s="36"/>
      <c r="Z433" s="36"/>
      <c r="AA433" s="36"/>
      <c r="AB433" s="36"/>
      <c r="AC433" s="36"/>
      <c r="AD433" s="36"/>
      <c r="AE433" s="36"/>
      <c r="AF433" s="36"/>
      <c r="AG433" s="36"/>
      <c r="AH433" s="36"/>
      <c r="AI433" s="36"/>
      <c r="AJ433" s="36"/>
      <c r="AK433" s="36"/>
      <c r="AL433" s="36"/>
      <c r="AM433" s="36"/>
    </row>
    <row r="434" spans="2:39" hidden="1" x14ac:dyDescent="0.3">
      <c r="B434" s="199" t="s">
        <v>48</v>
      </c>
      <c r="C434" s="37" t="s">
        <v>55</v>
      </c>
      <c r="D434" s="199" t="s">
        <v>54</v>
      </c>
      <c r="E434" s="36" t="s">
        <v>321</v>
      </c>
      <c r="F434" s="36" t="s">
        <v>328</v>
      </c>
      <c r="G434" s="36"/>
      <c r="H434" s="36"/>
      <c r="I434" s="36"/>
      <c r="J434" s="36"/>
      <c r="K434" s="36"/>
      <c r="L434" s="36"/>
      <c r="M434" s="36"/>
      <c r="N434" s="36"/>
      <c r="O434" s="36"/>
      <c r="P434" s="36"/>
      <c r="Q434" s="36"/>
      <c r="R434" s="36"/>
      <c r="S434" s="36"/>
      <c r="T434" s="36"/>
      <c r="U434" s="36"/>
      <c r="V434" s="36"/>
      <c r="W434" s="36"/>
      <c r="X434" s="36"/>
      <c r="Y434" s="36"/>
      <c r="Z434" s="36"/>
      <c r="AA434" s="36"/>
      <c r="AB434" s="36"/>
      <c r="AC434" s="36"/>
      <c r="AD434" s="36"/>
      <c r="AE434" s="36"/>
      <c r="AF434" s="36"/>
      <c r="AG434" s="36"/>
      <c r="AH434" s="36"/>
      <c r="AI434" s="36"/>
      <c r="AJ434" s="36"/>
      <c r="AK434" s="36"/>
      <c r="AL434" s="36"/>
      <c r="AM434" s="36"/>
    </row>
    <row r="435" spans="2:39" hidden="1" x14ac:dyDescent="0.3">
      <c r="B435" s="37" t="s">
        <v>56</v>
      </c>
      <c r="C435" s="199" t="s">
        <v>44</v>
      </c>
      <c r="D435" s="199" t="s">
        <v>54</v>
      </c>
      <c r="E435" s="36" t="s">
        <v>326</v>
      </c>
      <c r="F435" s="36" t="s">
        <v>329</v>
      </c>
      <c r="G435" s="36"/>
      <c r="H435" s="36"/>
      <c r="I435" s="36"/>
      <c r="J435" s="36"/>
      <c r="K435" s="36"/>
      <c r="L435" s="36"/>
      <c r="M435" s="36"/>
      <c r="N435" s="36"/>
      <c r="O435" s="36"/>
      <c r="P435" s="36"/>
      <c r="Q435" s="36"/>
      <c r="R435" s="36"/>
      <c r="S435" s="36"/>
      <c r="T435" s="36"/>
      <c r="U435" s="36"/>
      <c r="V435" s="36"/>
      <c r="W435" s="36"/>
      <c r="X435" s="36"/>
      <c r="Y435" s="36"/>
      <c r="Z435" s="36"/>
      <c r="AA435" s="36"/>
      <c r="AB435" s="36"/>
      <c r="AC435" s="36"/>
      <c r="AD435" s="36"/>
      <c r="AE435" s="36"/>
      <c r="AF435" s="36"/>
      <c r="AG435" s="36"/>
      <c r="AH435" s="36"/>
      <c r="AI435" s="36"/>
      <c r="AJ435" s="36"/>
      <c r="AK435" s="36"/>
      <c r="AL435" s="36"/>
      <c r="AM435" s="36"/>
    </row>
    <row r="436" spans="2:39" hidden="1" x14ac:dyDescent="0.3">
      <c r="B436" s="37" t="s">
        <v>56</v>
      </c>
      <c r="C436" s="199" t="s">
        <v>44</v>
      </c>
      <c r="D436" s="199" t="s">
        <v>54</v>
      </c>
      <c r="E436" s="36" t="s">
        <v>326</v>
      </c>
      <c r="F436" s="36" t="s">
        <v>328</v>
      </c>
      <c r="G436" s="36"/>
      <c r="H436" s="36"/>
      <c r="I436" s="36"/>
      <c r="J436" s="36"/>
      <c r="K436" s="36"/>
      <c r="L436" s="36"/>
      <c r="M436" s="36"/>
      <c r="N436" s="36"/>
      <c r="O436" s="36"/>
      <c r="P436" s="36"/>
      <c r="Q436" s="36"/>
      <c r="R436" s="36"/>
      <c r="S436" s="36"/>
      <c r="T436" s="36"/>
      <c r="U436" s="36"/>
      <c r="V436" s="36"/>
      <c r="W436" s="36"/>
      <c r="X436" s="36"/>
      <c r="Y436" s="36"/>
      <c r="Z436" s="36"/>
      <c r="AA436" s="36"/>
      <c r="AB436" s="36"/>
      <c r="AC436" s="36"/>
      <c r="AD436" s="36"/>
      <c r="AE436" s="36"/>
      <c r="AF436" s="36"/>
      <c r="AG436" s="36"/>
      <c r="AH436" s="36"/>
      <c r="AI436" s="36"/>
      <c r="AJ436" s="36"/>
      <c r="AK436" s="36"/>
      <c r="AL436" s="36"/>
      <c r="AM436" s="36"/>
    </row>
    <row r="437" spans="2:39" hidden="1" x14ac:dyDescent="0.3">
      <c r="B437" s="37" t="s">
        <v>56</v>
      </c>
      <c r="C437" s="199" t="s">
        <v>44</v>
      </c>
      <c r="D437" s="199" t="s">
        <v>54</v>
      </c>
      <c r="E437" s="36" t="s">
        <v>324</v>
      </c>
      <c r="F437" s="36" t="s">
        <v>329</v>
      </c>
      <c r="G437" s="36"/>
      <c r="H437" s="36"/>
      <c r="I437" s="36"/>
      <c r="J437" s="36"/>
      <c r="K437" s="36"/>
      <c r="L437" s="36"/>
      <c r="M437" s="36"/>
      <c r="N437" s="36"/>
      <c r="O437" s="36"/>
      <c r="P437" s="36"/>
      <c r="Q437" s="36"/>
      <c r="R437" s="36"/>
      <c r="S437" s="36"/>
      <c r="T437" s="36"/>
      <c r="U437" s="36"/>
      <c r="V437" s="36"/>
      <c r="W437" s="36"/>
      <c r="X437" s="36"/>
      <c r="Y437" s="36"/>
      <c r="Z437" s="36"/>
      <c r="AA437" s="36"/>
      <c r="AB437" s="36"/>
      <c r="AC437" s="36"/>
      <c r="AD437" s="36"/>
      <c r="AE437" s="36"/>
      <c r="AF437" s="36"/>
      <c r="AG437" s="36"/>
      <c r="AH437" s="36"/>
      <c r="AI437" s="36"/>
      <c r="AJ437" s="36"/>
      <c r="AK437" s="36"/>
      <c r="AL437" s="36"/>
      <c r="AM437" s="36"/>
    </row>
    <row r="438" spans="2:39" hidden="1" x14ac:dyDescent="0.3">
      <c r="B438" s="37" t="s">
        <v>56</v>
      </c>
      <c r="C438" s="199" t="s">
        <v>44</v>
      </c>
      <c r="D438" s="199" t="s">
        <v>54</v>
      </c>
      <c r="E438" s="36" t="s">
        <v>324</v>
      </c>
      <c r="F438" s="36" t="s">
        <v>328</v>
      </c>
      <c r="G438" s="36"/>
      <c r="H438" s="36"/>
      <c r="I438" s="36"/>
      <c r="J438" s="36"/>
      <c r="K438" s="36"/>
      <c r="L438" s="36"/>
      <c r="M438" s="36"/>
      <c r="N438" s="36"/>
      <c r="O438" s="36"/>
      <c r="P438" s="36"/>
      <c r="Q438" s="36"/>
      <c r="R438" s="36"/>
      <c r="S438" s="36"/>
      <c r="T438" s="36"/>
      <c r="U438" s="36"/>
      <c r="V438" s="36"/>
      <c r="W438" s="36"/>
      <c r="X438" s="36"/>
      <c r="Y438" s="36"/>
      <c r="Z438" s="36"/>
      <c r="AA438" s="36"/>
      <c r="AB438" s="36"/>
      <c r="AC438" s="36"/>
      <c r="AD438" s="36"/>
      <c r="AE438" s="36"/>
      <c r="AF438" s="36"/>
      <c r="AG438" s="36"/>
      <c r="AH438" s="36"/>
      <c r="AI438" s="36"/>
      <c r="AJ438" s="36"/>
      <c r="AK438" s="36"/>
      <c r="AL438" s="36"/>
      <c r="AM438" s="36"/>
    </row>
    <row r="439" spans="2:39" hidden="1" x14ac:dyDescent="0.3">
      <c r="B439" s="37" t="s">
        <v>56</v>
      </c>
      <c r="C439" s="199" t="s">
        <v>44</v>
      </c>
      <c r="D439" s="199" t="s">
        <v>54</v>
      </c>
      <c r="E439" s="36" t="s">
        <v>323</v>
      </c>
      <c r="F439" s="36" t="s">
        <v>329</v>
      </c>
      <c r="G439" s="36"/>
      <c r="H439" s="36"/>
      <c r="I439" s="36"/>
      <c r="J439" s="36"/>
      <c r="K439" s="36"/>
      <c r="L439" s="36"/>
      <c r="M439" s="36"/>
      <c r="N439" s="36"/>
      <c r="O439" s="36"/>
      <c r="P439" s="36"/>
      <c r="Q439" s="36"/>
      <c r="R439" s="36"/>
      <c r="S439" s="36"/>
      <c r="T439" s="36"/>
      <c r="U439" s="36"/>
      <c r="V439" s="36"/>
      <c r="W439" s="36"/>
      <c r="X439" s="36"/>
      <c r="Y439" s="36"/>
      <c r="Z439" s="36"/>
      <c r="AA439" s="36"/>
      <c r="AB439" s="36"/>
      <c r="AC439" s="36"/>
      <c r="AD439" s="36"/>
      <c r="AE439" s="36"/>
      <c r="AF439" s="36"/>
      <c r="AG439" s="36"/>
      <c r="AH439" s="36"/>
      <c r="AI439" s="36"/>
      <c r="AJ439" s="36"/>
      <c r="AK439" s="36"/>
      <c r="AL439" s="36"/>
      <c r="AM439" s="36"/>
    </row>
    <row r="440" spans="2:39" hidden="1" x14ac:dyDescent="0.3">
      <c r="B440" s="37" t="s">
        <v>56</v>
      </c>
      <c r="C440" s="199" t="s">
        <v>44</v>
      </c>
      <c r="D440" s="199" t="s">
        <v>54</v>
      </c>
      <c r="E440" s="36" t="s">
        <v>323</v>
      </c>
      <c r="F440" s="36" t="s">
        <v>328</v>
      </c>
      <c r="G440" s="36"/>
      <c r="H440" s="36"/>
      <c r="I440" s="36"/>
      <c r="J440" s="36"/>
      <c r="K440" s="36"/>
      <c r="L440" s="36"/>
      <c r="M440" s="36"/>
      <c r="N440" s="36"/>
      <c r="O440" s="36"/>
      <c r="P440" s="36"/>
      <c r="Q440" s="36"/>
      <c r="R440" s="36"/>
      <c r="S440" s="36"/>
      <c r="T440" s="36"/>
      <c r="U440" s="36"/>
      <c r="V440" s="36"/>
      <c r="W440" s="36"/>
      <c r="X440" s="36"/>
      <c r="Y440" s="36"/>
      <c r="Z440" s="36"/>
      <c r="AA440" s="36"/>
      <c r="AB440" s="36"/>
      <c r="AC440" s="36"/>
      <c r="AD440" s="36"/>
      <c r="AE440" s="36"/>
      <c r="AF440" s="36"/>
      <c r="AG440" s="36"/>
      <c r="AH440" s="36"/>
      <c r="AI440" s="36"/>
      <c r="AJ440" s="36"/>
      <c r="AK440" s="36"/>
      <c r="AL440" s="36"/>
      <c r="AM440" s="36"/>
    </row>
    <row r="441" spans="2:39" hidden="1" x14ac:dyDescent="0.3">
      <c r="B441" s="37" t="s">
        <v>56</v>
      </c>
      <c r="C441" s="199" t="s">
        <v>44</v>
      </c>
      <c r="D441" s="199" t="s">
        <v>54</v>
      </c>
      <c r="E441" s="36" t="s">
        <v>322</v>
      </c>
      <c r="F441" s="36" t="s">
        <v>329</v>
      </c>
      <c r="G441" s="36"/>
      <c r="H441" s="36"/>
      <c r="I441" s="36"/>
      <c r="J441" s="36"/>
      <c r="K441" s="36"/>
      <c r="L441" s="36"/>
      <c r="M441" s="36"/>
      <c r="N441" s="36"/>
      <c r="O441" s="36"/>
      <c r="P441" s="36"/>
      <c r="Q441" s="36"/>
      <c r="R441" s="36"/>
      <c r="S441" s="36"/>
      <c r="T441" s="36"/>
      <c r="U441" s="36"/>
      <c r="V441" s="36"/>
      <c r="W441" s="36"/>
      <c r="X441" s="36"/>
      <c r="Y441" s="36"/>
      <c r="Z441" s="36"/>
      <c r="AA441" s="36"/>
      <c r="AB441" s="36"/>
      <c r="AC441" s="36"/>
      <c r="AD441" s="36"/>
      <c r="AE441" s="36"/>
      <c r="AF441" s="36"/>
      <c r="AG441" s="36"/>
      <c r="AH441" s="36"/>
      <c r="AI441" s="36"/>
      <c r="AJ441" s="36"/>
      <c r="AK441" s="36"/>
      <c r="AL441" s="36"/>
      <c r="AM441" s="36"/>
    </row>
    <row r="442" spans="2:39" hidden="1" x14ac:dyDescent="0.3">
      <c r="B442" s="37" t="s">
        <v>56</v>
      </c>
      <c r="C442" s="199" t="s">
        <v>44</v>
      </c>
      <c r="D442" s="199" t="s">
        <v>54</v>
      </c>
      <c r="E442" s="36" t="s">
        <v>322</v>
      </c>
      <c r="F442" s="36" t="s">
        <v>328</v>
      </c>
      <c r="G442" s="36"/>
      <c r="H442" s="36"/>
      <c r="I442" s="36"/>
      <c r="J442" s="36"/>
      <c r="K442" s="36"/>
      <c r="L442" s="36"/>
      <c r="M442" s="36"/>
      <c r="N442" s="36"/>
      <c r="O442" s="36"/>
      <c r="P442" s="36"/>
      <c r="Q442" s="36"/>
      <c r="R442" s="36"/>
      <c r="S442" s="36"/>
      <c r="T442" s="36"/>
      <c r="U442" s="36"/>
      <c r="V442" s="36"/>
      <c r="W442" s="36"/>
      <c r="X442" s="36"/>
      <c r="Y442" s="36"/>
      <c r="Z442" s="36"/>
      <c r="AA442" s="36"/>
      <c r="AB442" s="36"/>
      <c r="AC442" s="36"/>
      <c r="AD442" s="36"/>
      <c r="AE442" s="36"/>
      <c r="AF442" s="36"/>
      <c r="AG442" s="36"/>
      <c r="AH442" s="36"/>
      <c r="AI442" s="36"/>
      <c r="AJ442" s="36"/>
      <c r="AK442" s="36"/>
      <c r="AL442" s="36"/>
      <c r="AM442" s="36"/>
    </row>
    <row r="443" spans="2:39" hidden="1" x14ac:dyDescent="0.3">
      <c r="B443" s="37" t="s">
        <v>56</v>
      </c>
      <c r="C443" s="199" t="s">
        <v>44</v>
      </c>
      <c r="D443" s="199" t="s">
        <v>54</v>
      </c>
      <c r="E443" s="36" t="s">
        <v>321</v>
      </c>
      <c r="F443" s="36" t="s">
        <v>329</v>
      </c>
      <c r="G443" s="36"/>
      <c r="H443" s="36"/>
      <c r="I443" s="36"/>
      <c r="J443" s="36"/>
      <c r="K443" s="36"/>
      <c r="L443" s="36"/>
      <c r="M443" s="36"/>
      <c r="N443" s="36"/>
      <c r="O443" s="36"/>
      <c r="P443" s="36"/>
      <c r="Q443" s="36"/>
      <c r="R443" s="36"/>
      <c r="S443" s="36"/>
      <c r="T443" s="36"/>
      <c r="U443" s="36"/>
      <c r="V443" s="36"/>
      <c r="W443" s="36"/>
      <c r="X443" s="36"/>
      <c r="Y443" s="36"/>
      <c r="Z443" s="36"/>
      <c r="AA443" s="36"/>
      <c r="AB443" s="36"/>
      <c r="AC443" s="36"/>
      <c r="AD443" s="36"/>
      <c r="AE443" s="36"/>
      <c r="AF443" s="36"/>
      <c r="AG443" s="36"/>
      <c r="AH443" s="36"/>
      <c r="AI443" s="36"/>
      <c r="AJ443" s="36"/>
      <c r="AK443" s="36"/>
      <c r="AL443" s="36"/>
      <c r="AM443" s="36"/>
    </row>
    <row r="444" spans="2:39" hidden="1" x14ac:dyDescent="0.3">
      <c r="B444" s="37" t="s">
        <v>56</v>
      </c>
      <c r="C444" s="199" t="s">
        <v>44</v>
      </c>
      <c r="D444" s="199" t="s">
        <v>54</v>
      </c>
      <c r="E444" s="36" t="s">
        <v>321</v>
      </c>
      <c r="F444" s="36" t="s">
        <v>328</v>
      </c>
      <c r="G444" s="36"/>
      <c r="H444" s="36"/>
      <c r="I444" s="36"/>
      <c r="J444" s="36"/>
      <c r="K444" s="36"/>
      <c r="L444" s="36"/>
      <c r="M444" s="36"/>
      <c r="N444" s="36"/>
      <c r="O444" s="36"/>
      <c r="P444" s="36"/>
      <c r="Q444" s="36"/>
      <c r="R444" s="36"/>
      <c r="S444" s="36"/>
      <c r="T444" s="36"/>
      <c r="U444" s="36"/>
      <c r="V444" s="36"/>
      <c r="W444" s="36"/>
      <c r="X444" s="36"/>
      <c r="Y444" s="36"/>
      <c r="Z444" s="36"/>
      <c r="AA444" s="36"/>
      <c r="AB444" s="36"/>
      <c r="AC444" s="36"/>
      <c r="AD444" s="36"/>
      <c r="AE444" s="36"/>
      <c r="AF444" s="36"/>
      <c r="AG444" s="36"/>
      <c r="AH444" s="36"/>
      <c r="AI444" s="36"/>
      <c r="AJ444" s="36"/>
      <c r="AK444" s="36"/>
      <c r="AL444" s="36"/>
      <c r="AM444" s="36"/>
    </row>
    <row r="445" spans="2:39" hidden="1" x14ac:dyDescent="0.3">
      <c r="B445" s="37" t="s">
        <v>57</v>
      </c>
      <c r="C445" s="199" t="s">
        <v>44</v>
      </c>
      <c r="D445" s="199" t="s">
        <v>54</v>
      </c>
      <c r="E445" s="36" t="s">
        <v>326</v>
      </c>
      <c r="F445" s="36" t="s">
        <v>329</v>
      </c>
      <c r="G445" s="36"/>
      <c r="H445" s="36"/>
      <c r="I445" s="36"/>
      <c r="J445" s="36"/>
      <c r="K445" s="36"/>
      <c r="L445" s="36"/>
      <c r="M445" s="36"/>
      <c r="N445" s="36"/>
      <c r="O445" s="36"/>
      <c r="P445" s="36"/>
      <c r="Q445" s="36"/>
      <c r="R445" s="36"/>
      <c r="S445" s="36"/>
      <c r="T445" s="36"/>
      <c r="U445" s="36"/>
      <c r="V445" s="36"/>
      <c r="W445" s="36"/>
      <c r="X445" s="36"/>
      <c r="Y445" s="36"/>
      <c r="Z445" s="36"/>
      <c r="AA445" s="36"/>
      <c r="AB445" s="36"/>
      <c r="AC445" s="36"/>
      <c r="AD445" s="36"/>
      <c r="AE445" s="36"/>
      <c r="AF445" s="36"/>
      <c r="AG445" s="36"/>
      <c r="AH445" s="36"/>
      <c r="AI445" s="36"/>
      <c r="AJ445" s="36"/>
      <c r="AK445" s="36"/>
      <c r="AL445" s="36"/>
      <c r="AM445" s="36"/>
    </row>
    <row r="446" spans="2:39" hidden="1" x14ac:dyDescent="0.3">
      <c r="B446" s="37" t="s">
        <v>57</v>
      </c>
      <c r="C446" s="199" t="s">
        <v>44</v>
      </c>
      <c r="D446" s="199" t="s">
        <v>54</v>
      </c>
      <c r="E446" s="36" t="s">
        <v>326</v>
      </c>
      <c r="F446" s="36" t="s">
        <v>328</v>
      </c>
      <c r="G446" s="36"/>
      <c r="H446" s="36"/>
      <c r="I446" s="36"/>
      <c r="J446" s="36"/>
      <c r="K446" s="36"/>
      <c r="L446" s="36"/>
      <c r="M446" s="36"/>
      <c r="N446" s="36"/>
      <c r="O446" s="36"/>
      <c r="P446" s="36"/>
      <c r="Q446" s="36"/>
      <c r="R446" s="36"/>
      <c r="S446" s="36"/>
      <c r="T446" s="36"/>
      <c r="U446" s="36"/>
      <c r="V446" s="36"/>
      <c r="W446" s="36"/>
      <c r="X446" s="36"/>
      <c r="Y446" s="36"/>
      <c r="Z446" s="36"/>
      <c r="AA446" s="36"/>
      <c r="AB446" s="36"/>
      <c r="AC446" s="36"/>
      <c r="AD446" s="36"/>
      <c r="AE446" s="36"/>
      <c r="AF446" s="36"/>
      <c r="AG446" s="36"/>
      <c r="AH446" s="36"/>
      <c r="AI446" s="36"/>
      <c r="AJ446" s="36"/>
      <c r="AK446" s="36"/>
      <c r="AL446" s="36"/>
      <c r="AM446" s="36"/>
    </row>
    <row r="447" spans="2:39" hidden="1" x14ac:dyDescent="0.3">
      <c r="B447" s="37" t="s">
        <v>57</v>
      </c>
      <c r="C447" s="199" t="s">
        <v>44</v>
      </c>
      <c r="D447" s="199" t="s">
        <v>54</v>
      </c>
      <c r="E447" s="36" t="s">
        <v>324</v>
      </c>
      <c r="F447" s="36" t="s">
        <v>329</v>
      </c>
      <c r="G447" s="36"/>
      <c r="H447" s="36"/>
      <c r="I447" s="36"/>
      <c r="J447" s="36"/>
      <c r="K447" s="36"/>
      <c r="L447" s="36"/>
      <c r="M447" s="36"/>
      <c r="N447" s="36"/>
      <c r="O447" s="36"/>
      <c r="P447" s="36"/>
      <c r="Q447" s="36"/>
      <c r="R447" s="36"/>
      <c r="S447" s="36"/>
      <c r="T447" s="36"/>
      <c r="U447" s="36"/>
      <c r="V447" s="36"/>
      <c r="W447" s="36"/>
      <c r="X447" s="36"/>
      <c r="Y447" s="36"/>
      <c r="Z447" s="36"/>
      <c r="AA447" s="36"/>
      <c r="AB447" s="36"/>
      <c r="AC447" s="36"/>
      <c r="AD447" s="36"/>
      <c r="AE447" s="36"/>
      <c r="AF447" s="36"/>
      <c r="AG447" s="36"/>
      <c r="AH447" s="36"/>
      <c r="AI447" s="36"/>
      <c r="AJ447" s="36"/>
      <c r="AK447" s="36"/>
      <c r="AL447" s="36"/>
      <c r="AM447" s="36"/>
    </row>
    <row r="448" spans="2:39" hidden="1" x14ac:dyDescent="0.3">
      <c r="B448" s="37" t="s">
        <v>57</v>
      </c>
      <c r="C448" s="199" t="s">
        <v>44</v>
      </c>
      <c r="D448" s="199" t="s">
        <v>54</v>
      </c>
      <c r="E448" s="36" t="s">
        <v>324</v>
      </c>
      <c r="F448" s="36" t="s">
        <v>328</v>
      </c>
      <c r="G448" s="36"/>
      <c r="H448" s="36"/>
      <c r="I448" s="36"/>
      <c r="J448" s="36"/>
      <c r="K448" s="36"/>
      <c r="L448" s="36"/>
      <c r="M448" s="36"/>
      <c r="N448" s="36"/>
      <c r="O448" s="36"/>
      <c r="P448" s="36"/>
      <c r="Q448" s="36"/>
      <c r="R448" s="36"/>
      <c r="S448" s="36"/>
      <c r="T448" s="36"/>
      <c r="U448" s="36"/>
      <c r="V448" s="36"/>
      <c r="W448" s="36"/>
      <c r="X448" s="36"/>
      <c r="Y448" s="36"/>
      <c r="Z448" s="36"/>
      <c r="AA448" s="36"/>
      <c r="AB448" s="36"/>
      <c r="AC448" s="36"/>
      <c r="AD448" s="36"/>
      <c r="AE448" s="36"/>
      <c r="AF448" s="36"/>
      <c r="AG448" s="36"/>
      <c r="AH448" s="36"/>
      <c r="AI448" s="36"/>
      <c r="AJ448" s="36"/>
      <c r="AK448" s="36"/>
      <c r="AL448" s="36"/>
      <c r="AM448" s="36"/>
    </row>
    <row r="449" spans="2:39" hidden="1" x14ac:dyDescent="0.3">
      <c r="B449" s="37" t="s">
        <v>57</v>
      </c>
      <c r="C449" s="199" t="s">
        <v>44</v>
      </c>
      <c r="D449" s="199" t="s">
        <v>54</v>
      </c>
      <c r="E449" s="36" t="s">
        <v>323</v>
      </c>
      <c r="F449" s="36" t="s">
        <v>329</v>
      </c>
      <c r="G449" s="36"/>
      <c r="H449" s="36"/>
      <c r="I449" s="36"/>
      <c r="J449" s="36"/>
      <c r="K449" s="36"/>
      <c r="L449" s="36"/>
      <c r="M449" s="36"/>
      <c r="N449" s="36"/>
      <c r="O449" s="36"/>
      <c r="P449" s="36"/>
      <c r="Q449" s="36"/>
      <c r="R449" s="36"/>
      <c r="S449" s="36"/>
      <c r="T449" s="36"/>
      <c r="U449" s="36"/>
      <c r="V449" s="36"/>
      <c r="W449" s="36"/>
      <c r="X449" s="36"/>
      <c r="Y449" s="36"/>
      <c r="Z449" s="36"/>
      <c r="AA449" s="36"/>
      <c r="AB449" s="36"/>
      <c r="AC449" s="36"/>
      <c r="AD449" s="36"/>
      <c r="AE449" s="36"/>
      <c r="AF449" s="36"/>
      <c r="AG449" s="36"/>
      <c r="AH449" s="36"/>
      <c r="AI449" s="36"/>
      <c r="AJ449" s="36"/>
      <c r="AK449" s="36"/>
      <c r="AL449" s="36"/>
      <c r="AM449" s="36"/>
    </row>
    <row r="450" spans="2:39" hidden="1" x14ac:dyDescent="0.3">
      <c r="B450" s="37" t="s">
        <v>57</v>
      </c>
      <c r="C450" s="199" t="s">
        <v>44</v>
      </c>
      <c r="D450" s="199" t="s">
        <v>54</v>
      </c>
      <c r="E450" s="36" t="s">
        <v>323</v>
      </c>
      <c r="F450" s="36" t="s">
        <v>328</v>
      </c>
      <c r="G450" s="36"/>
      <c r="H450" s="36"/>
      <c r="I450" s="36"/>
      <c r="J450" s="36"/>
      <c r="K450" s="36"/>
      <c r="L450" s="36"/>
      <c r="M450" s="36"/>
      <c r="N450" s="36"/>
      <c r="O450" s="36"/>
      <c r="P450" s="36"/>
      <c r="Q450" s="36"/>
      <c r="R450" s="36"/>
      <c r="S450" s="36"/>
      <c r="T450" s="36"/>
      <c r="U450" s="36"/>
      <c r="V450" s="36"/>
      <c r="W450" s="36"/>
      <c r="X450" s="36"/>
      <c r="Y450" s="36"/>
      <c r="Z450" s="36"/>
      <c r="AA450" s="36"/>
      <c r="AB450" s="36"/>
      <c r="AC450" s="36"/>
      <c r="AD450" s="36"/>
      <c r="AE450" s="36"/>
      <c r="AF450" s="36"/>
      <c r="AG450" s="36"/>
      <c r="AH450" s="36"/>
      <c r="AI450" s="36"/>
      <c r="AJ450" s="36"/>
      <c r="AK450" s="36"/>
      <c r="AL450" s="36"/>
      <c r="AM450" s="36"/>
    </row>
    <row r="451" spans="2:39" hidden="1" x14ac:dyDescent="0.3">
      <c r="B451" s="37" t="s">
        <v>57</v>
      </c>
      <c r="C451" s="199" t="s">
        <v>44</v>
      </c>
      <c r="D451" s="199" t="s">
        <v>54</v>
      </c>
      <c r="E451" s="36" t="s">
        <v>322</v>
      </c>
      <c r="F451" s="36" t="s">
        <v>329</v>
      </c>
      <c r="G451" s="36"/>
      <c r="H451" s="36"/>
      <c r="I451" s="36"/>
      <c r="J451" s="36"/>
      <c r="K451" s="36"/>
      <c r="L451" s="36"/>
      <c r="M451" s="36"/>
      <c r="N451" s="36"/>
      <c r="O451" s="36"/>
      <c r="P451" s="36"/>
      <c r="Q451" s="36"/>
      <c r="R451" s="36"/>
      <c r="S451" s="36"/>
      <c r="T451" s="36"/>
      <c r="U451" s="36"/>
      <c r="V451" s="36"/>
      <c r="W451" s="36"/>
      <c r="X451" s="36"/>
      <c r="Y451" s="36"/>
      <c r="Z451" s="36"/>
      <c r="AA451" s="36"/>
      <c r="AB451" s="36"/>
      <c r="AC451" s="36"/>
      <c r="AD451" s="36"/>
      <c r="AE451" s="36"/>
      <c r="AF451" s="36"/>
      <c r="AG451" s="36"/>
      <c r="AH451" s="36"/>
      <c r="AI451" s="36"/>
      <c r="AJ451" s="36"/>
      <c r="AK451" s="36"/>
      <c r="AL451" s="36"/>
      <c r="AM451" s="36"/>
    </row>
    <row r="452" spans="2:39" hidden="1" x14ac:dyDescent="0.3">
      <c r="B452" s="37" t="s">
        <v>57</v>
      </c>
      <c r="C452" s="199" t="s">
        <v>44</v>
      </c>
      <c r="D452" s="199" t="s">
        <v>54</v>
      </c>
      <c r="E452" s="36" t="s">
        <v>322</v>
      </c>
      <c r="F452" s="36" t="s">
        <v>328</v>
      </c>
      <c r="G452" s="36"/>
      <c r="H452" s="36"/>
      <c r="I452" s="36"/>
      <c r="J452" s="36"/>
      <c r="K452" s="36"/>
      <c r="L452" s="36"/>
      <c r="M452" s="36"/>
      <c r="N452" s="36"/>
      <c r="O452" s="36"/>
      <c r="P452" s="36"/>
      <c r="Q452" s="36"/>
      <c r="R452" s="36"/>
      <c r="S452" s="36"/>
      <c r="T452" s="36"/>
      <c r="U452" s="36"/>
      <c r="V452" s="36"/>
      <c r="W452" s="36"/>
      <c r="X452" s="36"/>
      <c r="Y452" s="36"/>
      <c r="Z452" s="36"/>
      <c r="AA452" s="36"/>
      <c r="AB452" s="36"/>
      <c r="AC452" s="36"/>
      <c r="AD452" s="36"/>
      <c r="AE452" s="36"/>
      <c r="AF452" s="36"/>
      <c r="AG452" s="36"/>
      <c r="AH452" s="36"/>
      <c r="AI452" s="36"/>
      <c r="AJ452" s="36"/>
      <c r="AK452" s="36"/>
      <c r="AL452" s="36"/>
      <c r="AM452" s="36"/>
    </row>
    <row r="453" spans="2:39" hidden="1" x14ac:dyDescent="0.3">
      <c r="B453" s="37" t="s">
        <v>57</v>
      </c>
      <c r="C453" s="199" t="s">
        <v>44</v>
      </c>
      <c r="D453" s="199" t="s">
        <v>54</v>
      </c>
      <c r="E453" s="36" t="s">
        <v>321</v>
      </c>
      <c r="F453" s="36" t="s">
        <v>329</v>
      </c>
      <c r="G453" s="36"/>
      <c r="H453" s="36"/>
      <c r="I453" s="36"/>
      <c r="J453" s="36"/>
      <c r="K453" s="36"/>
      <c r="L453" s="36"/>
      <c r="M453" s="36"/>
      <c r="N453" s="36"/>
      <c r="O453" s="36"/>
      <c r="P453" s="36"/>
      <c r="Q453" s="36"/>
      <c r="R453" s="36"/>
      <c r="S453" s="36"/>
      <c r="T453" s="36"/>
      <c r="U453" s="36"/>
      <c r="V453" s="36"/>
      <c r="W453" s="36"/>
      <c r="X453" s="36"/>
      <c r="Y453" s="36"/>
      <c r="Z453" s="36"/>
      <c r="AA453" s="36"/>
      <c r="AB453" s="36"/>
      <c r="AC453" s="36"/>
      <c r="AD453" s="36"/>
      <c r="AE453" s="36"/>
      <c r="AF453" s="36"/>
      <c r="AG453" s="36"/>
      <c r="AH453" s="36"/>
      <c r="AI453" s="36"/>
      <c r="AJ453" s="36"/>
      <c r="AK453" s="36"/>
      <c r="AL453" s="36"/>
      <c r="AM453" s="36"/>
    </row>
    <row r="454" spans="2:39" hidden="1" x14ac:dyDescent="0.3">
      <c r="B454" s="37" t="s">
        <v>57</v>
      </c>
      <c r="C454" s="199" t="s">
        <v>44</v>
      </c>
      <c r="D454" s="199" t="s">
        <v>54</v>
      </c>
      <c r="E454" s="36" t="s">
        <v>321</v>
      </c>
      <c r="F454" s="36" t="s">
        <v>328</v>
      </c>
      <c r="G454" s="36"/>
      <c r="H454" s="36"/>
      <c r="I454" s="36"/>
      <c r="J454" s="36"/>
      <c r="K454" s="36"/>
      <c r="L454" s="36"/>
      <c r="M454" s="36"/>
      <c r="N454" s="36"/>
      <c r="O454" s="36"/>
      <c r="P454" s="36"/>
      <c r="Q454" s="36"/>
      <c r="R454" s="36"/>
      <c r="S454" s="36"/>
      <c r="T454" s="36"/>
      <c r="U454" s="36"/>
      <c r="V454" s="36"/>
      <c r="W454" s="36"/>
      <c r="X454" s="36"/>
      <c r="Y454" s="36"/>
      <c r="Z454" s="36"/>
      <c r="AA454" s="36"/>
      <c r="AB454" s="36"/>
      <c r="AC454" s="36"/>
      <c r="AD454" s="36"/>
      <c r="AE454" s="36"/>
      <c r="AF454" s="36"/>
      <c r="AG454" s="36"/>
      <c r="AH454" s="36"/>
      <c r="AI454" s="36"/>
      <c r="AJ454" s="36"/>
      <c r="AK454" s="36"/>
      <c r="AL454" s="36"/>
      <c r="AM454" s="36"/>
    </row>
    <row r="455" spans="2:39" hidden="1" x14ac:dyDescent="0.3">
      <c r="B455" s="37" t="s">
        <v>58</v>
      </c>
      <c r="C455" s="199" t="s">
        <v>44</v>
      </c>
      <c r="D455" s="199" t="s">
        <v>54</v>
      </c>
      <c r="E455" s="36" t="s">
        <v>326</v>
      </c>
      <c r="F455" s="36" t="s">
        <v>329</v>
      </c>
      <c r="G455" s="36"/>
      <c r="H455" s="36"/>
      <c r="I455" s="36"/>
      <c r="J455" s="36"/>
      <c r="K455" s="36"/>
      <c r="L455" s="36"/>
      <c r="M455" s="36"/>
      <c r="N455" s="36"/>
      <c r="O455" s="36"/>
      <c r="P455" s="36"/>
      <c r="Q455" s="36"/>
      <c r="R455" s="36"/>
      <c r="S455" s="36"/>
      <c r="T455" s="36"/>
      <c r="U455" s="36"/>
      <c r="V455" s="36"/>
      <c r="W455" s="36"/>
      <c r="X455" s="36"/>
      <c r="Y455" s="36"/>
      <c r="Z455" s="36"/>
      <c r="AA455" s="36"/>
      <c r="AB455" s="36"/>
      <c r="AC455" s="36"/>
      <c r="AD455" s="36"/>
      <c r="AE455" s="36"/>
      <c r="AF455" s="36"/>
      <c r="AG455" s="36"/>
      <c r="AH455" s="36"/>
      <c r="AI455" s="36"/>
      <c r="AJ455" s="36"/>
      <c r="AK455" s="36"/>
      <c r="AL455" s="36"/>
      <c r="AM455" s="36"/>
    </row>
    <row r="456" spans="2:39" hidden="1" x14ac:dyDescent="0.3">
      <c r="B456" s="37" t="s">
        <v>58</v>
      </c>
      <c r="C456" s="199" t="s">
        <v>44</v>
      </c>
      <c r="D456" s="199" t="s">
        <v>54</v>
      </c>
      <c r="E456" s="36" t="s">
        <v>326</v>
      </c>
      <c r="F456" s="36" t="s">
        <v>328</v>
      </c>
      <c r="G456" s="36"/>
      <c r="H456" s="36"/>
      <c r="I456" s="36"/>
      <c r="J456" s="36"/>
      <c r="K456" s="36"/>
      <c r="L456" s="36"/>
      <c r="M456" s="36"/>
      <c r="N456" s="36"/>
      <c r="O456" s="36"/>
      <c r="P456" s="36"/>
      <c r="Q456" s="36"/>
      <c r="R456" s="36"/>
      <c r="S456" s="36"/>
      <c r="T456" s="36"/>
      <c r="U456" s="36"/>
      <c r="V456" s="36"/>
      <c r="W456" s="36"/>
      <c r="X456" s="36"/>
      <c r="Y456" s="36"/>
      <c r="Z456" s="36"/>
      <c r="AA456" s="36"/>
      <c r="AB456" s="36"/>
      <c r="AC456" s="36"/>
      <c r="AD456" s="36"/>
      <c r="AE456" s="36"/>
      <c r="AF456" s="36"/>
      <c r="AG456" s="36"/>
      <c r="AH456" s="36"/>
      <c r="AI456" s="36"/>
      <c r="AJ456" s="36"/>
      <c r="AK456" s="36"/>
      <c r="AL456" s="36"/>
      <c r="AM456" s="36"/>
    </row>
    <row r="457" spans="2:39" hidden="1" x14ac:dyDescent="0.3">
      <c r="B457" s="37" t="s">
        <v>58</v>
      </c>
      <c r="C457" s="199" t="s">
        <v>44</v>
      </c>
      <c r="D457" s="199" t="s">
        <v>54</v>
      </c>
      <c r="E457" s="36" t="s">
        <v>324</v>
      </c>
      <c r="F457" s="36" t="s">
        <v>329</v>
      </c>
      <c r="G457" s="36"/>
      <c r="H457" s="36"/>
      <c r="I457" s="36"/>
      <c r="J457" s="36"/>
      <c r="K457" s="36"/>
      <c r="L457" s="36"/>
      <c r="M457" s="36"/>
      <c r="N457" s="36"/>
      <c r="O457" s="36"/>
      <c r="P457" s="36"/>
      <c r="Q457" s="36"/>
      <c r="R457" s="36"/>
      <c r="S457" s="36"/>
      <c r="T457" s="36"/>
      <c r="U457" s="36"/>
      <c r="V457" s="36"/>
      <c r="W457" s="36"/>
      <c r="X457" s="36"/>
      <c r="Y457" s="36"/>
      <c r="Z457" s="36"/>
      <c r="AA457" s="36"/>
      <c r="AB457" s="36"/>
      <c r="AC457" s="36"/>
      <c r="AD457" s="36"/>
      <c r="AE457" s="36"/>
      <c r="AF457" s="36"/>
      <c r="AG457" s="36"/>
      <c r="AH457" s="36"/>
      <c r="AI457" s="36"/>
      <c r="AJ457" s="36"/>
      <c r="AK457" s="36"/>
      <c r="AL457" s="36"/>
      <c r="AM457" s="36"/>
    </row>
    <row r="458" spans="2:39" hidden="1" x14ac:dyDescent="0.3">
      <c r="B458" s="37" t="s">
        <v>58</v>
      </c>
      <c r="C458" s="199" t="s">
        <v>44</v>
      </c>
      <c r="D458" s="199" t="s">
        <v>54</v>
      </c>
      <c r="E458" s="36" t="s">
        <v>324</v>
      </c>
      <c r="F458" s="36" t="s">
        <v>328</v>
      </c>
      <c r="G458" s="36"/>
      <c r="H458" s="36"/>
      <c r="I458" s="36"/>
      <c r="J458" s="36"/>
      <c r="K458" s="36"/>
      <c r="L458" s="36"/>
      <c r="M458" s="36"/>
      <c r="N458" s="36"/>
      <c r="O458" s="36"/>
      <c r="P458" s="36"/>
      <c r="Q458" s="36"/>
      <c r="R458" s="36"/>
      <c r="S458" s="36"/>
      <c r="T458" s="36"/>
      <c r="U458" s="36"/>
      <c r="V458" s="36"/>
      <c r="W458" s="36"/>
      <c r="X458" s="36"/>
      <c r="Y458" s="36"/>
      <c r="Z458" s="36"/>
      <c r="AA458" s="36"/>
      <c r="AB458" s="36"/>
      <c r="AC458" s="36"/>
      <c r="AD458" s="36"/>
      <c r="AE458" s="36"/>
      <c r="AF458" s="36"/>
      <c r="AG458" s="36"/>
      <c r="AH458" s="36"/>
      <c r="AI458" s="36"/>
      <c r="AJ458" s="36"/>
      <c r="AK458" s="36"/>
      <c r="AL458" s="36"/>
      <c r="AM458" s="36"/>
    </row>
    <row r="459" spans="2:39" hidden="1" x14ac:dyDescent="0.3">
      <c r="B459" s="37" t="s">
        <v>58</v>
      </c>
      <c r="C459" s="199" t="s">
        <v>44</v>
      </c>
      <c r="D459" s="199" t="s">
        <v>54</v>
      </c>
      <c r="E459" s="36" t="s">
        <v>323</v>
      </c>
      <c r="F459" s="36" t="s">
        <v>329</v>
      </c>
      <c r="G459" s="36"/>
      <c r="H459" s="36"/>
      <c r="I459" s="36"/>
      <c r="J459" s="36"/>
      <c r="K459" s="36"/>
      <c r="L459" s="36"/>
      <c r="M459" s="36"/>
      <c r="N459" s="36"/>
      <c r="O459" s="36"/>
      <c r="P459" s="36"/>
      <c r="Q459" s="36"/>
      <c r="R459" s="36"/>
      <c r="S459" s="36"/>
      <c r="T459" s="36"/>
      <c r="U459" s="36"/>
      <c r="V459" s="36"/>
      <c r="W459" s="36"/>
      <c r="X459" s="36"/>
      <c r="Y459" s="36"/>
      <c r="Z459" s="36"/>
      <c r="AA459" s="36"/>
      <c r="AB459" s="36"/>
      <c r="AC459" s="36"/>
      <c r="AD459" s="36"/>
      <c r="AE459" s="36"/>
      <c r="AF459" s="36"/>
      <c r="AG459" s="36"/>
      <c r="AH459" s="36"/>
      <c r="AI459" s="36"/>
      <c r="AJ459" s="36"/>
      <c r="AK459" s="36"/>
      <c r="AL459" s="36"/>
      <c r="AM459" s="36"/>
    </row>
    <row r="460" spans="2:39" hidden="1" x14ac:dyDescent="0.3">
      <c r="B460" s="37" t="s">
        <v>58</v>
      </c>
      <c r="C460" s="199" t="s">
        <v>44</v>
      </c>
      <c r="D460" s="199" t="s">
        <v>54</v>
      </c>
      <c r="E460" s="36" t="s">
        <v>323</v>
      </c>
      <c r="F460" s="36" t="s">
        <v>328</v>
      </c>
      <c r="G460" s="36"/>
      <c r="H460" s="36"/>
      <c r="I460" s="36"/>
      <c r="J460" s="36"/>
      <c r="K460" s="36"/>
      <c r="L460" s="36"/>
      <c r="M460" s="36"/>
      <c r="N460" s="36"/>
      <c r="O460" s="36"/>
      <c r="P460" s="36"/>
      <c r="Q460" s="36"/>
      <c r="R460" s="36"/>
      <c r="S460" s="36"/>
      <c r="T460" s="36"/>
      <c r="U460" s="36"/>
      <c r="V460" s="36"/>
      <c r="W460" s="36"/>
      <c r="X460" s="36"/>
      <c r="Y460" s="36"/>
      <c r="Z460" s="36"/>
      <c r="AA460" s="36"/>
      <c r="AB460" s="36"/>
      <c r="AC460" s="36"/>
      <c r="AD460" s="36"/>
      <c r="AE460" s="36"/>
      <c r="AF460" s="36"/>
      <c r="AG460" s="36"/>
      <c r="AH460" s="36"/>
      <c r="AI460" s="36"/>
      <c r="AJ460" s="36"/>
      <c r="AK460" s="36"/>
      <c r="AL460" s="36"/>
      <c r="AM460" s="36"/>
    </row>
    <row r="461" spans="2:39" hidden="1" x14ac:dyDescent="0.3">
      <c r="B461" s="37" t="s">
        <v>58</v>
      </c>
      <c r="C461" s="199" t="s">
        <v>44</v>
      </c>
      <c r="D461" s="199" t="s">
        <v>54</v>
      </c>
      <c r="E461" s="36" t="s">
        <v>322</v>
      </c>
      <c r="F461" s="36" t="s">
        <v>329</v>
      </c>
      <c r="G461" s="36"/>
      <c r="H461" s="36"/>
      <c r="I461" s="36"/>
      <c r="J461" s="36"/>
      <c r="K461" s="36"/>
      <c r="L461" s="36"/>
      <c r="M461" s="36"/>
      <c r="N461" s="36"/>
      <c r="O461" s="36"/>
      <c r="P461" s="36"/>
      <c r="Q461" s="36"/>
      <c r="R461" s="36"/>
      <c r="S461" s="36"/>
      <c r="T461" s="36"/>
      <c r="U461" s="36"/>
      <c r="V461" s="36"/>
      <c r="W461" s="36"/>
      <c r="X461" s="36"/>
      <c r="Y461" s="36"/>
      <c r="Z461" s="36"/>
      <c r="AA461" s="36"/>
      <c r="AB461" s="36"/>
      <c r="AC461" s="36"/>
      <c r="AD461" s="36"/>
      <c r="AE461" s="36"/>
      <c r="AF461" s="36"/>
      <c r="AG461" s="36"/>
      <c r="AH461" s="36"/>
      <c r="AI461" s="36"/>
      <c r="AJ461" s="36"/>
      <c r="AK461" s="36"/>
      <c r="AL461" s="36"/>
      <c r="AM461" s="36"/>
    </row>
    <row r="462" spans="2:39" hidden="1" x14ac:dyDescent="0.3">
      <c r="B462" s="37" t="s">
        <v>58</v>
      </c>
      <c r="C462" s="199" t="s">
        <v>44</v>
      </c>
      <c r="D462" s="199" t="s">
        <v>54</v>
      </c>
      <c r="E462" s="36" t="s">
        <v>322</v>
      </c>
      <c r="F462" s="36" t="s">
        <v>328</v>
      </c>
      <c r="G462" s="36"/>
      <c r="H462" s="36"/>
      <c r="I462" s="36"/>
      <c r="J462" s="36"/>
      <c r="K462" s="36"/>
      <c r="L462" s="36"/>
      <c r="M462" s="36"/>
      <c r="N462" s="36"/>
      <c r="O462" s="36"/>
      <c r="P462" s="36"/>
      <c r="Q462" s="36"/>
      <c r="R462" s="36"/>
      <c r="S462" s="36"/>
      <c r="T462" s="36"/>
      <c r="U462" s="36"/>
      <c r="V462" s="36"/>
      <c r="W462" s="36"/>
      <c r="X462" s="36"/>
      <c r="Y462" s="36"/>
      <c r="Z462" s="36"/>
      <c r="AA462" s="36"/>
      <c r="AB462" s="36"/>
      <c r="AC462" s="36"/>
      <c r="AD462" s="36"/>
      <c r="AE462" s="36"/>
      <c r="AF462" s="36"/>
      <c r="AG462" s="36"/>
      <c r="AH462" s="36"/>
      <c r="AI462" s="36"/>
      <c r="AJ462" s="36"/>
      <c r="AK462" s="36"/>
      <c r="AL462" s="36"/>
      <c r="AM462" s="36"/>
    </row>
    <row r="463" spans="2:39" hidden="1" x14ac:dyDescent="0.3">
      <c r="B463" s="37" t="s">
        <v>58</v>
      </c>
      <c r="C463" s="199" t="s">
        <v>44</v>
      </c>
      <c r="D463" s="199" t="s">
        <v>54</v>
      </c>
      <c r="E463" s="36" t="s">
        <v>321</v>
      </c>
      <c r="F463" s="36" t="s">
        <v>329</v>
      </c>
      <c r="G463" s="36"/>
      <c r="H463" s="36"/>
      <c r="I463" s="36"/>
      <c r="J463" s="36"/>
      <c r="K463" s="36"/>
      <c r="L463" s="36"/>
      <c r="M463" s="36"/>
      <c r="N463" s="36"/>
      <c r="O463" s="36"/>
      <c r="P463" s="36"/>
      <c r="Q463" s="36"/>
      <c r="R463" s="36"/>
      <c r="S463" s="36"/>
      <c r="T463" s="36"/>
      <c r="U463" s="36"/>
      <c r="V463" s="36"/>
      <c r="W463" s="36"/>
      <c r="X463" s="36"/>
      <c r="Y463" s="36"/>
      <c r="Z463" s="36"/>
      <c r="AA463" s="36"/>
      <c r="AB463" s="36"/>
      <c r="AC463" s="36"/>
      <c r="AD463" s="36"/>
      <c r="AE463" s="36"/>
      <c r="AF463" s="36"/>
      <c r="AG463" s="36"/>
      <c r="AH463" s="36"/>
      <c r="AI463" s="36"/>
      <c r="AJ463" s="36"/>
      <c r="AK463" s="36"/>
      <c r="AL463" s="36"/>
      <c r="AM463" s="36"/>
    </row>
    <row r="464" spans="2:39" hidden="1" x14ac:dyDescent="0.3">
      <c r="B464" s="37" t="s">
        <v>58</v>
      </c>
      <c r="C464" s="199" t="s">
        <v>44</v>
      </c>
      <c r="D464" s="199" t="s">
        <v>54</v>
      </c>
      <c r="E464" s="36" t="s">
        <v>321</v>
      </c>
      <c r="F464" s="36" t="s">
        <v>328</v>
      </c>
      <c r="G464" s="36"/>
      <c r="H464" s="36"/>
      <c r="I464" s="36"/>
      <c r="J464" s="36"/>
      <c r="K464" s="36"/>
      <c r="L464" s="36"/>
      <c r="M464" s="36"/>
      <c r="N464" s="36"/>
      <c r="O464" s="36"/>
      <c r="P464" s="36"/>
      <c r="Q464" s="36"/>
      <c r="R464" s="36"/>
      <c r="S464" s="36"/>
      <c r="T464" s="36"/>
      <c r="U464" s="36"/>
      <c r="V464" s="36"/>
      <c r="W464" s="36"/>
      <c r="X464" s="36"/>
      <c r="Y464" s="36"/>
      <c r="Z464" s="36"/>
      <c r="AA464" s="36"/>
      <c r="AB464" s="36"/>
      <c r="AC464" s="36"/>
      <c r="AD464" s="36"/>
      <c r="AE464" s="36"/>
      <c r="AF464" s="36"/>
      <c r="AG464" s="36"/>
      <c r="AH464" s="36"/>
      <c r="AI464" s="36"/>
      <c r="AJ464" s="36"/>
      <c r="AK464" s="36"/>
      <c r="AL464" s="36"/>
      <c r="AM464" s="36"/>
    </row>
    <row r="465" spans="2:39" x14ac:dyDescent="0.3">
      <c r="B465" s="15" t="s">
        <v>48</v>
      </c>
      <c r="C465" s="57" t="s">
        <v>49</v>
      </c>
      <c r="D465" s="44" t="s">
        <v>45</v>
      </c>
      <c r="E465" s="15" t="s">
        <v>313</v>
      </c>
      <c r="F465" s="15" t="s">
        <v>312</v>
      </c>
      <c r="G465" s="16">
        <v>40</v>
      </c>
      <c r="H465" s="16">
        <v>86538</v>
      </c>
      <c r="I465" s="118">
        <v>0.36831745993309456</v>
      </c>
      <c r="J465" s="16">
        <v>18078</v>
      </c>
      <c r="K465" s="16">
        <v>16866</v>
      </c>
      <c r="L465" s="197">
        <v>0.91168207449133087</v>
      </c>
      <c r="M465" s="198">
        <v>2.1104299745899305E-3</v>
      </c>
      <c r="N465" s="197">
        <v>0.90754563174113456</v>
      </c>
      <c r="O465" s="197">
        <v>0.91581851724152719</v>
      </c>
      <c r="P465" s="16">
        <v>22404</v>
      </c>
      <c r="Q465" s="16">
        <v>20956</v>
      </c>
      <c r="R465" s="197">
        <v>0.91240316425601553</v>
      </c>
      <c r="S465" s="198">
        <v>1.8887514841507635E-3</v>
      </c>
      <c r="T465" s="197">
        <v>0.90870121134708004</v>
      </c>
      <c r="U465" s="197">
        <v>0.91610511716495102</v>
      </c>
      <c r="V465" s="16">
        <v>875</v>
      </c>
      <c r="W465" s="16">
        <v>468</v>
      </c>
      <c r="X465" s="197">
        <v>0.5151149466423478</v>
      </c>
      <c r="Y465" s="198">
        <v>1.6895359917123449E-2</v>
      </c>
      <c r="Z465" s="197">
        <v>0.48200004120478585</v>
      </c>
      <c r="AA465" s="197">
        <v>0.54822985207990982</v>
      </c>
      <c r="AB465" s="16">
        <v>23279</v>
      </c>
      <c r="AC465" s="16">
        <v>21424</v>
      </c>
      <c r="AD465" s="197">
        <v>0.90009879267201887</v>
      </c>
      <c r="AE465" s="198">
        <v>1.965387989864099E-3</v>
      </c>
      <c r="AF465" s="197">
        <v>0.89624663221188527</v>
      </c>
      <c r="AG465" s="197">
        <v>0.90395095313215246</v>
      </c>
      <c r="AH465" s="16">
        <v>216</v>
      </c>
      <c r="AI465" s="16">
        <v>187</v>
      </c>
      <c r="AJ465" s="197">
        <v>0.87743002206014109</v>
      </c>
      <c r="AK465" s="198">
        <v>2.2313691450467653E-2</v>
      </c>
      <c r="AL465" s="197">
        <v>0.83369518681722454</v>
      </c>
      <c r="AM465" s="197">
        <v>0.92116485730305764</v>
      </c>
    </row>
    <row r="466" spans="2:39" x14ac:dyDescent="0.3">
      <c r="B466" s="15" t="s">
        <v>48</v>
      </c>
      <c r="C466" s="57" t="s">
        <v>49</v>
      </c>
      <c r="D466" s="44" t="s">
        <v>52</v>
      </c>
      <c r="E466" s="15" t="s">
        <v>313</v>
      </c>
      <c r="F466" s="15" t="s">
        <v>312</v>
      </c>
      <c r="G466" s="16">
        <v>40</v>
      </c>
      <c r="H466" s="16">
        <v>24843</v>
      </c>
      <c r="I466" s="118">
        <v>0.32972592102896497</v>
      </c>
      <c r="J466" s="16">
        <v>5770</v>
      </c>
      <c r="K466" s="16">
        <v>3952</v>
      </c>
      <c r="L466" s="197">
        <v>0.69131844027129274</v>
      </c>
      <c r="M466" s="198">
        <v>6.0814411319419616E-3</v>
      </c>
      <c r="N466" s="197">
        <v>0.67939881565268645</v>
      </c>
      <c r="O466" s="197">
        <v>0.70323806488989904</v>
      </c>
      <c r="P466" s="16">
        <v>6773</v>
      </c>
      <c r="Q466" s="16">
        <v>4732</v>
      </c>
      <c r="R466" s="197">
        <v>0.69421769078889972</v>
      </c>
      <c r="S466" s="198">
        <v>5.5983942429070508E-3</v>
      </c>
      <c r="T466" s="197">
        <v>0.6832448380728019</v>
      </c>
      <c r="U466" s="197">
        <v>0.70519054350499755</v>
      </c>
      <c r="V466" s="16"/>
      <c r="W466" s="16"/>
      <c r="X466" s="197"/>
      <c r="Y466" s="198"/>
      <c r="Z466" s="197"/>
      <c r="AA466" s="197"/>
      <c r="AB466" s="16"/>
      <c r="AC466" s="16"/>
      <c r="AD466" s="197"/>
      <c r="AE466" s="198"/>
      <c r="AF466" s="197"/>
      <c r="AG466" s="197"/>
      <c r="AH466" s="16"/>
      <c r="AI466" s="16"/>
      <c r="AJ466" s="197"/>
      <c r="AK466" s="198"/>
      <c r="AL466" s="197"/>
      <c r="AM466" s="197"/>
    </row>
    <row r="467" spans="2:39" x14ac:dyDescent="0.3">
      <c r="B467" s="15" t="s">
        <v>48</v>
      </c>
      <c r="C467" s="57" t="s">
        <v>50</v>
      </c>
      <c r="D467" s="44" t="s">
        <v>45</v>
      </c>
      <c r="E467" s="15" t="s">
        <v>313</v>
      </c>
      <c r="F467" s="15" t="s">
        <v>312</v>
      </c>
      <c r="G467" s="16">
        <v>10</v>
      </c>
      <c r="H467" s="16">
        <v>8214</v>
      </c>
      <c r="I467" s="118">
        <v>0.15634183079679617</v>
      </c>
      <c r="J467" s="16">
        <v>1819</v>
      </c>
      <c r="K467" s="16">
        <v>1728</v>
      </c>
      <c r="L467" s="197">
        <v>0.90981916938598484</v>
      </c>
      <c r="M467" s="198">
        <v>6.7161178380529653E-3</v>
      </c>
      <c r="N467" s="197">
        <v>0.89665557842340105</v>
      </c>
      <c r="O467" s="197">
        <v>0.92298276034856863</v>
      </c>
      <c r="P467" s="16">
        <v>2296</v>
      </c>
      <c r="Q467" s="16">
        <v>2174</v>
      </c>
      <c r="R467" s="197">
        <v>0.9107939506016427</v>
      </c>
      <c r="S467" s="198">
        <v>5.9486892148641821E-3</v>
      </c>
      <c r="T467" s="197">
        <v>0.89913451974050895</v>
      </c>
      <c r="U467" s="197">
        <v>0.92245338146277644</v>
      </c>
      <c r="V467" s="16">
        <v>141</v>
      </c>
      <c r="W467" s="16">
        <v>109</v>
      </c>
      <c r="X467" s="197">
        <v>0.83590275469031805</v>
      </c>
      <c r="Y467" s="198">
        <v>3.1190258002550177E-2</v>
      </c>
      <c r="Z467" s="197">
        <v>0.77476984900531976</v>
      </c>
      <c r="AA467" s="197">
        <v>0.89703566037531635</v>
      </c>
      <c r="AB467" s="16">
        <v>2437</v>
      </c>
      <c r="AC467" s="16">
        <v>2283</v>
      </c>
      <c r="AD467" s="197">
        <v>0.90528292060719395</v>
      </c>
      <c r="AE467" s="198">
        <v>5.9316913917852408E-3</v>
      </c>
      <c r="AF467" s="197">
        <v>0.89365680547929494</v>
      </c>
      <c r="AG467" s="197">
        <v>0.91690903573509297</v>
      </c>
      <c r="AH467" s="16">
        <v>46</v>
      </c>
      <c r="AI467" s="16">
        <v>42</v>
      </c>
      <c r="AJ467" s="197">
        <v>0.86454335629599566</v>
      </c>
      <c r="AK467" s="198">
        <v>5.0456210325831863E-2</v>
      </c>
      <c r="AL467" s="197">
        <v>0.76564918405736515</v>
      </c>
      <c r="AM467" s="197">
        <v>0.96343752853462616</v>
      </c>
    </row>
    <row r="468" spans="2:39" x14ac:dyDescent="0.3">
      <c r="B468" s="15" t="s">
        <v>48</v>
      </c>
      <c r="C468" s="57" t="s">
        <v>50</v>
      </c>
      <c r="D468" s="44" t="s">
        <v>52</v>
      </c>
      <c r="E468" s="15" t="s">
        <v>313</v>
      </c>
      <c r="F468" s="15" t="s">
        <v>312</v>
      </c>
      <c r="G468" s="16">
        <v>10</v>
      </c>
      <c r="H468" s="16">
        <v>1368</v>
      </c>
      <c r="I468" s="118">
        <v>0.14561478824114435</v>
      </c>
      <c r="J468" s="16">
        <v>354</v>
      </c>
      <c r="K468" s="16">
        <v>281</v>
      </c>
      <c r="L468" s="197">
        <v>0.73552538511366561</v>
      </c>
      <c r="M468" s="198">
        <v>2.344170513113264E-2</v>
      </c>
      <c r="N468" s="197">
        <v>0.68957964305664565</v>
      </c>
      <c r="O468" s="197">
        <v>0.78147112717068556</v>
      </c>
      <c r="P468" s="16">
        <v>427</v>
      </c>
      <c r="Q468" s="16">
        <v>341</v>
      </c>
      <c r="R468" s="197">
        <v>0.74445112977068917</v>
      </c>
      <c r="S468" s="198">
        <v>2.110771112044935E-2</v>
      </c>
      <c r="T468" s="197">
        <v>0.70308001597460845</v>
      </c>
      <c r="U468" s="197">
        <v>0.78582224356676988</v>
      </c>
      <c r="V468" s="16"/>
      <c r="W468" s="16"/>
      <c r="X468" s="197"/>
      <c r="Y468" s="198"/>
      <c r="Z468" s="197"/>
      <c r="AA468" s="197"/>
      <c r="AB468" s="16"/>
      <c r="AC468" s="16"/>
      <c r="AD468" s="197"/>
      <c r="AE468" s="198"/>
      <c r="AF468" s="197"/>
      <c r="AG468" s="197"/>
      <c r="AH468" s="16"/>
      <c r="AI468" s="16"/>
      <c r="AJ468" s="197"/>
      <c r="AK468" s="198"/>
      <c r="AL468" s="197"/>
      <c r="AM468" s="197"/>
    </row>
    <row r="469" spans="2:39" hidden="1" x14ac:dyDescent="0.3">
      <c r="B469" s="15" t="s">
        <v>48</v>
      </c>
      <c r="C469" s="57" t="s">
        <v>49</v>
      </c>
      <c r="D469" s="15" t="s">
        <v>54</v>
      </c>
      <c r="E469" s="44" t="s">
        <v>320</v>
      </c>
      <c r="F469" s="15" t="s">
        <v>312</v>
      </c>
      <c r="G469" s="16"/>
      <c r="H469" s="16"/>
      <c r="I469" s="16"/>
      <c r="J469" s="16"/>
      <c r="K469" s="16"/>
      <c r="L469" s="16"/>
      <c r="M469" s="16"/>
      <c r="N469" s="16"/>
      <c r="O469" s="16"/>
      <c r="P469" s="16"/>
      <c r="Q469" s="16"/>
      <c r="R469" s="16"/>
      <c r="S469" s="16"/>
      <c r="T469" s="16"/>
      <c r="U469" s="16"/>
      <c r="V469" s="16"/>
      <c r="W469" s="16"/>
      <c r="X469" s="16"/>
      <c r="Y469" s="16"/>
      <c r="Z469" s="16"/>
      <c r="AA469" s="16"/>
      <c r="AB469" s="16"/>
      <c r="AC469" s="16"/>
      <c r="AD469" s="16"/>
      <c r="AE469" s="16"/>
      <c r="AF469" s="16"/>
      <c r="AG469" s="16"/>
      <c r="AH469" s="16"/>
      <c r="AI469" s="16"/>
      <c r="AJ469" s="16"/>
      <c r="AK469" s="16"/>
      <c r="AL469" s="16"/>
      <c r="AM469" s="16"/>
    </row>
    <row r="470" spans="2:39" hidden="1" x14ac:dyDescent="0.3">
      <c r="B470" s="15" t="s">
        <v>48</v>
      </c>
      <c r="C470" s="57" t="s">
        <v>49</v>
      </c>
      <c r="D470" s="15" t="s">
        <v>54</v>
      </c>
      <c r="E470" s="44" t="s">
        <v>319</v>
      </c>
      <c r="F470" s="15" t="s">
        <v>312</v>
      </c>
      <c r="G470" s="16"/>
      <c r="H470" s="16"/>
      <c r="I470" s="16"/>
      <c r="J470" s="16"/>
      <c r="K470" s="16"/>
      <c r="L470" s="16"/>
      <c r="M470" s="16"/>
      <c r="N470" s="16"/>
      <c r="O470" s="16"/>
      <c r="P470" s="16"/>
      <c r="Q470" s="16"/>
      <c r="R470" s="16"/>
      <c r="S470" s="16"/>
      <c r="T470" s="16"/>
      <c r="U470" s="16"/>
      <c r="V470" s="16"/>
      <c r="W470" s="16"/>
      <c r="X470" s="16"/>
      <c r="Y470" s="16"/>
      <c r="Z470" s="16"/>
      <c r="AA470" s="16"/>
      <c r="AB470" s="16"/>
      <c r="AC470" s="16"/>
      <c r="AD470" s="16"/>
      <c r="AE470" s="16"/>
      <c r="AF470" s="16"/>
      <c r="AG470" s="16"/>
      <c r="AH470" s="16"/>
      <c r="AI470" s="16"/>
      <c r="AJ470" s="16"/>
      <c r="AK470" s="16"/>
      <c r="AL470" s="16"/>
      <c r="AM470" s="16"/>
    </row>
    <row r="471" spans="2:39" hidden="1" x14ac:dyDescent="0.3">
      <c r="B471" s="15" t="s">
        <v>48</v>
      </c>
      <c r="C471" s="57" t="s">
        <v>49</v>
      </c>
      <c r="D471" s="15" t="s">
        <v>54</v>
      </c>
      <c r="E471" s="44" t="s">
        <v>318</v>
      </c>
      <c r="F471" s="15" t="s">
        <v>312</v>
      </c>
      <c r="G471" s="16"/>
      <c r="H471" s="16"/>
      <c r="I471" s="16"/>
      <c r="J471" s="16"/>
      <c r="K471" s="16"/>
      <c r="L471" s="16"/>
      <c r="M471" s="16"/>
      <c r="N471" s="16"/>
      <c r="O471" s="16"/>
      <c r="P471" s="16"/>
      <c r="Q471" s="16"/>
      <c r="R471" s="16"/>
      <c r="S471" s="16"/>
      <c r="T471" s="16"/>
      <c r="U471" s="16"/>
      <c r="V471" s="16"/>
      <c r="W471" s="16"/>
      <c r="X471" s="16"/>
      <c r="Y471" s="16"/>
      <c r="Z471" s="16"/>
      <c r="AA471" s="16"/>
      <c r="AB471" s="16"/>
      <c r="AC471" s="16"/>
      <c r="AD471" s="16"/>
      <c r="AE471" s="16"/>
      <c r="AF471" s="16"/>
      <c r="AG471" s="16"/>
      <c r="AH471" s="16"/>
      <c r="AI471" s="16"/>
      <c r="AJ471" s="16"/>
      <c r="AK471" s="16"/>
      <c r="AL471" s="16"/>
      <c r="AM471" s="16"/>
    </row>
    <row r="472" spans="2:39" hidden="1" x14ac:dyDescent="0.3">
      <c r="B472" s="15" t="s">
        <v>48</v>
      </c>
      <c r="C472" s="57" t="s">
        <v>49</v>
      </c>
      <c r="D472" s="15" t="s">
        <v>54</v>
      </c>
      <c r="E472" s="44" t="s">
        <v>317</v>
      </c>
      <c r="F472" s="15" t="s">
        <v>312</v>
      </c>
      <c r="G472" s="16"/>
      <c r="H472" s="16"/>
      <c r="I472" s="16"/>
      <c r="J472" s="16"/>
      <c r="K472" s="16"/>
      <c r="L472" s="16"/>
      <c r="M472" s="16"/>
      <c r="N472" s="16"/>
      <c r="O472" s="16"/>
      <c r="P472" s="16"/>
      <c r="Q472" s="16"/>
      <c r="R472" s="16"/>
      <c r="S472" s="16"/>
      <c r="T472" s="16"/>
      <c r="U472" s="16"/>
      <c r="V472" s="16"/>
      <c r="W472" s="16"/>
      <c r="X472" s="16"/>
      <c r="Y472" s="16"/>
      <c r="Z472" s="16"/>
      <c r="AA472" s="16"/>
      <c r="AB472" s="16"/>
      <c r="AC472" s="16"/>
      <c r="AD472" s="16"/>
      <c r="AE472" s="16"/>
      <c r="AF472" s="16"/>
      <c r="AG472" s="16"/>
      <c r="AH472" s="16"/>
      <c r="AI472" s="16"/>
      <c r="AJ472" s="16"/>
      <c r="AK472" s="16"/>
      <c r="AL472" s="16"/>
      <c r="AM472" s="16"/>
    </row>
    <row r="473" spans="2:39" hidden="1" x14ac:dyDescent="0.3">
      <c r="B473" s="15" t="s">
        <v>48</v>
      </c>
      <c r="C473" s="57" t="s">
        <v>49</v>
      </c>
      <c r="D473" s="15" t="s">
        <v>54</v>
      </c>
      <c r="E473" s="44" t="s">
        <v>316</v>
      </c>
      <c r="F473" s="15" t="s">
        <v>312</v>
      </c>
      <c r="G473" s="16"/>
      <c r="H473" s="16"/>
      <c r="I473" s="16"/>
      <c r="J473" s="16"/>
      <c r="K473" s="16"/>
      <c r="L473" s="16"/>
      <c r="M473" s="16"/>
      <c r="N473" s="16"/>
      <c r="O473" s="16"/>
      <c r="P473" s="16"/>
      <c r="Q473" s="16"/>
      <c r="R473" s="16"/>
      <c r="S473" s="16"/>
      <c r="T473" s="16"/>
      <c r="U473" s="16"/>
      <c r="V473" s="16"/>
      <c r="W473" s="16"/>
      <c r="X473" s="16"/>
      <c r="Y473" s="16"/>
      <c r="Z473" s="16"/>
      <c r="AA473" s="16"/>
      <c r="AB473" s="16"/>
      <c r="AC473" s="16"/>
      <c r="AD473" s="16"/>
      <c r="AE473" s="16"/>
      <c r="AF473" s="16"/>
      <c r="AG473" s="16"/>
      <c r="AH473" s="16"/>
      <c r="AI473" s="16"/>
      <c r="AJ473" s="16"/>
      <c r="AK473" s="16"/>
      <c r="AL473" s="16"/>
      <c r="AM473" s="16"/>
    </row>
    <row r="474" spans="2:39" hidden="1" x14ac:dyDescent="0.3">
      <c r="B474" s="15" t="s">
        <v>48</v>
      </c>
      <c r="C474" s="57" t="s">
        <v>50</v>
      </c>
      <c r="D474" s="15" t="s">
        <v>54</v>
      </c>
      <c r="E474" s="44" t="s">
        <v>320</v>
      </c>
      <c r="F474" s="15" t="s">
        <v>312</v>
      </c>
      <c r="G474" s="16"/>
      <c r="H474" s="16"/>
      <c r="I474" s="16"/>
      <c r="J474" s="16"/>
      <c r="K474" s="16"/>
      <c r="L474" s="16"/>
      <c r="M474" s="16"/>
      <c r="N474" s="16"/>
      <c r="O474" s="16"/>
      <c r="P474" s="16"/>
      <c r="Q474" s="16"/>
      <c r="R474" s="16"/>
      <c r="S474" s="16"/>
      <c r="T474" s="16"/>
      <c r="U474" s="16"/>
      <c r="V474" s="16"/>
      <c r="W474" s="16"/>
      <c r="X474" s="16"/>
      <c r="Y474" s="16"/>
      <c r="Z474" s="16"/>
      <c r="AA474" s="16"/>
      <c r="AB474" s="16"/>
      <c r="AC474" s="16"/>
      <c r="AD474" s="16"/>
      <c r="AE474" s="16"/>
      <c r="AF474" s="16"/>
      <c r="AG474" s="16"/>
      <c r="AH474" s="16"/>
      <c r="AI474" s="16"/>
      <c r="AJ474" s="16"/>
      <c r="AK474" s="16"/>
      <c r="AL474" s="16"/>
      <c r="AM474" s="16"/>
    </row>
    <row r="475" spans="2:39" hidden="1" x14ac:dyDescent="0.3">
      <c r="B475" s="15" t="s">
        <v>48</v>
      </c>
      <c r="C475" s="57" t="s">
        <v>50</v>
      </c>
      <c r="D475" s="15" t="s">
        <v>54</v>
      </c>
      <c r="E475" s="44" t="s">
        <v>319</v>
      </c>
      <c r="F475" s="15" t="s">
        <v>312</v>
      </c>
      <c r="G475" s="16"/>
      <c r="H475" s="16"/>
      <c r="I475" s="16"/>
      <c r="J475" s="16"/>
      <c r="K475" s="16"/>
      <c r="L475" s="16"/>
      <c r="M475" s="16"/>
      <c r="N475" s="16"/>
      <c r="O475" s="16"/>
      <c r="P475" s="16"/>
      <c r="Q475" s="16"/>
      <c r="R475" s="16"/>
      <c r="S475" s="16"/>
      <c r="T475" s="16"/>
      <c r="U475" s="16"/>
      <c r="V475" s="16"/>
      <c r="W475" s="16"/>
      <c r="X475" s="16"/>
      <c r="Y475" s="16"/>
      <c r="Z475" s="16"/>
      <c r="AA475" s="16"/>
      <c r="AB475" s="16"/>
      <c r="AC475" s="16"/>
      <c r="AD475" s="16"/>
      <c r="AE475" s="16"/>
      <c r="AF475" s="16"/>
      <c r="AG475" s="16"/>
      <c r="AH475" s="16"/>
      <c r="AI475" s="16"/>
      <c r="AJ475" s="16"/>
      <c r="AK475" s="16"/>
      <c r="AL475" s="16"/>
      <c r="AM475" s="16"/>
    </row>
    <row r="476" spans="2:39" hidden="1" x14ac:dyDescent="0.3">
      <c r="B476" s="15" t="s">
        <v>48</v>
      </c>
      <c r="C476" s="57" t="s">
        <v>50</v>
      </c>
      <c r="D476" s="15" t="s">
        <v>54</v>
      </c>
      <c r="E476" s="44" t="s">
        <v>318</v>
      </c>
      <c r="F476" s="15" t="s">
        <v>312</v>
      </c>
      <c r="G476" s="16"/>
      <c r="H476" s="16"/>
      <c r="I476" s="16"/>
      <c r="J476" s="16"/>
      <c r="K476" s="16"/>
      <c r="L476" s="16"/>
      <c r="M476" s="16"/>
      <c r="N476" s="16"/>
      <c r="O476" s="16"/>
      <c r="P476" s="16"/>
      <c r="Q476" s="16"/>
      <c r="R476" s="16"/>
      <c r="S476" s="16"/>
      <c r="T476" s="16"/>
      <c r="U476" s="16"/>
      <c r="V476" s="16"/>
      <c r="W476" s="16"/>
      <c r="X476" s="16"/>
      <c r="Y476" s="16"/>
      <c r="Z476" s="16"/>
      <c r="AA476" s="16"/>
      <c r="AB476" s="16"/>
      <c r="AC476" s="16"/>
      <c r="AD476" s="16"/>
      <c r="AE476" s="16"/>
      <c r="AF476" s="16"/>
      <c r="AG476" s="16"/>
      <c r="AH476" s="16"/>
      <c r="AI476" s="16"/>
      <c r="AJ476" s="16"/>
      <c r="AK476" s="16"/>
      <c r="AL476" s="16"/>
      <c r="AM476" s="16"/>
    </row>
    <row r="477" spans="2:39" hidden="1" x14ac:dyDescent="0.3">
      <c r="B477" s="15" t="s">
        <v>48</v>
      </c>
      <c r="C477" s="57" t="s">
        <v>50</v>
      </c>
      <c r="D477" s="15" t="s">
        <v>54</v>
      </c>
      <c r="E477" s="44" t="s">
        <v>317</v>
      </c>
      <c r="F477" s="15" t="s">
        <v>312</v>
      </c>
      <c r="G477" s="16"/>
      <c r="H477" s="16"/>
      <c r="I477" s="16"/>
      <c r="J477" s="16"/>
      <c r="K477" s="16"/>
      <c r="L477" s="16"/>
      <c r="M477" s="16"/>
      <c r="N477" s="16"/>
      <c r="O477" s="16"/>
      <c r="P477" s="16"/>
      <c r="Q477" s="16"/>
      <c r="R477" s="16"/>
      <c r="S477" s="16"/>
      <c r="T477" s="16"/>
      <c r="U477" s="16"/>
      <c r="V477" s="16"/>
      <c r="W477" s="16"/>
      <c r="X477" s="16"/>
      <c r="Y477" s="16"/>
      <c r="Z477" s="16"/>
      <c r="AA477" s="16"/>
      <c r="AB477" s="16"/>
      <c r="AC477" s="16"/>
      <c r="AD477" s="16"/>
      <c r="AE477" s="16"/>
      <c r="AF477" s="16"/>
      <c r="AG477" s="16"/>
      <c r="AH477" s="16"/>
      <c r="AI477" s="16"/>
      <c r="AJ477" s="16"/>
      <c r="AK477" s="16"/>
      <c r="AL477" s="16"/>
      <c r="AM477" s="16"/>
    </row>
    <row r="478" spans="2:39" hidden="1" x14ac:dyDescent="0.3">
      <c r="B478" s="15" t="s">
        <v>48</v>
      </c>
      <c r="C478" s="57" t="s">
        <v>50</v>
      </c>
      <c r="D478" s="15" t="s">
        <v>54</v>
      </c>
      <c r="E478" s="44" t="s">
        <v>316</v>
      </c>
      <c r="F478" s="15" t="s">
        <v>312</v>
      </c>
      <c r="G478" s="16"/>
      <c r="H478" s="16"/>
      <c r="I478" s="16"/>
      <c r="J478" s="16"/>
      <c r="K478" s="16"/>
      <c r="L478" s="16"/>
      <c r="M478" s="16"/>
      <c r="N478" s="16"/>
      <c r="O478" s="16"/>
      <c r="P478" s="16"/>
      <c r="Q478" s="16"/>
      <c r="R478" s="16"/>
      <c r="S478" s="16"/>
      <c r="T478" s="16"/>
      <c r="U478" s="16"/>
      <c r="V478" s="16"/>
      <c r="W478" s="16"/>
      <c r="X478" s="16"/>
      <c r="Y478" s="16"/>
      <c r="Z478" s="16"/>
      <c r="AA478" s="16"/>
      <c r="AB478" s="16"/>
      <c r="AC478" s="16"/>
      <c r="AD478" s="16"/>
      <c r="AE478" s="16"/>
      <c r="AF478" s="16"/>
      <c r="AG478" s="16"/>
      <c r="AH478" s="16"/>
      <c r="AI478" s="16"/>
      <c r="AJ478" s="16"/>
      <c r="AK478" s="16"/>
      <c r="AL478" s="16"/>
      <c r="AM478" s="16"/>
    </row>
    <row r="479" spans="2:39" hidden="1" x14ac:dyDescent="0.3">
      <c r="B479" s="15" t="s">
        <v>48</v>
      </c>
      <c r="C479" s="57" t="s">
        <v>49</v>
      </c>
      <c r="D479" s="15" t="s">
        <v>54</v>
      </c>
      <c r="E479" s="15" t="s">
        <v>313</v>
      </c>
      <c r="F479" s="44" t="s">
        <v>315</v>
      </c>
      <c r="G479" s="16"/>
      <c r="H479" s="16"/>
      <c r="I479" s="16"/>
      <c r="J479" s="16"/>
      <c r="K479" s="16"/>
      <c r="L479" s="16"/>
      <c r="M479" s="16"/>
      <c r="N479" s="16"/>
      <c r="O479" s="16"/>
      <c r="P479" s="16"/>
      <c r="Q479" s="16"/>
      <c r="R479" s="16"/>
      <c r="S479" s="16"/>
      <c r="T479" s="16"/>
      <c r="U479" s="16"/>
      <c r="V479" s="16"/>
      <c r="W479" s="16"/>
      <c r="X479" s="16"/>
      <c r="Y479" s="16"/>
      <c r="Z479" s="16"/>
      <c r="AA479" s="16"/>
      <c r="AB479" s="16"/>
      <c r="AC479" s="16"/>
      <c r="AD479" s="16"/>
      <c r="AE479" s="16"/>
      <c r="AF479" s="16"/>
      <c r="AG479" s="16"/>
      <c r="AH479" s="16"/>
      <c r="AI479" s="16"/>
      <c r="AJ479" s="16"/>
      <c r="AK479" s="16"/>
      <c r="AL479" s="16"/>
      <c r="AM479" s="16"/>
    </row>
    <row r="480" spans="2:39" hidden="1" x14ac:dyDescent="0.3">
      <c r="B480" s="15" t="s">
        <v>48</v>
      </c>
      <c r="C480" s="57" t="s">
        <v>49</v>
      </c>
      <c r="D480" s="15" t="s">
        <v>54</v>
      </c>
      <c r="E480" s="15" t="s">
        <v>313</v>
      </c>
      <c r="F480" s="44" t="s">
        <v>314</v>
      </c>
      <c r="G480" s="16"/>
      <c r="H480" s="16"/>
      <c r="I480" s="16"/>
      <c r="J480" s="16"/>
      <c r="K480" s="16"/>
      <c r="L480" s="16"/>
      <c r="M480" s="16"/>
      <c r="N480" s="16"/>
      <c r="O480" s="16"/>
      <c r="P480" s="16"/>
      <c r="Q480" s="16"/>
      <c r="R480" s="16"/>
      <c r="S480" s="16"/>
      <c r="T480" s="16"/>
      <c r="U480" s="16"/>
      <c r="V480" s="16"/>
      <c r="W480" s="16"/>
      <c r="X480" s="16"/>
      <c r="Y480" s="16"/>
      <c r="Z480" s="16"/>
      <c r="AA480" s="16"/>
      <c r="AB480" s="16"/>
      <c r="AC480" s="16"/>
      <c r="AD480" s="16"/>
      <c r="AE480" s="16"/>
      <c r="AF480" s="16"/>
      <c r="AG480" s="16"/>
      <c r="AH480" s="16"/>
      <c r="AI480" s="16"/>
      <c r="AJ480" s="16"/>
      <c r="AK480" s="16"/>
      <c r="AL480" s="16"/>
      <c r="AM480" s="16"/>
    </row>
    <row r="481" spans="2:39" hidden="1" x14ac:dyDescent="0.3">
      <c r="B481" s="15" t="s">
        <v>48</v>
      </c>
      <c r="C481" s="57" t="s">
        <v>50</v>
      </c>
      <c r="D481" s="15" t="s">
        <v>54</v>
      </c>
      <c r="E481" s="15" t="s">
        <v>313</v>
      </c>
      <c r="F481" s="44" t="s">
        <v>315</v>
      </c>
      <c r="G481" s="16"/>
      <c r="H481" s="16"/>
      <c r="I481" s="16"/>
      <c r="J481" s="16"/>
      <c r="K481" s="16"/>
      <c r="L481" s="16"/>
      <c r="M481" s="16"/>
      <c r="N481" s="16"/>
      <c r="O481" s="16"/>
      <c r="P481" s="16"/>
      <c r="Q481" s="16"/>
      <c r="R481" s="16"/>
      <c r="S481" s="16"/>
      <c r="T481" s="16"/>
      <c r="U481" s="16"/>
      <c r="V481" s="16"/>
      <c r="W481" s="16"/>
      <c r="X481" s="16"/>
      <c r="Y481" s="16"/>
      <c r="Z481" s="16"/>
      <c r="AA481" s="16"/>
      <c r="AB481" s="16"/>
      <c r="AC481" s="16"/>
      <c r="AD481" s="16"/>
      <c r="AE481" s="16"/>
      <c r="AF481" s="16"/>
      <c r="AG481" s="16"/>
      <c r="AH481" s="16"/>
      <c r="AI481" s="16"/>
      <c r="AJ481" s="16"/>
      <c r="AK481" s="16"/>
      <c r="AL481" s="16"/>
      <c r="AM481" s="16"/>
    </row>
    <row r="482" spans="2:39" hidden="1" x14ac:dyDescent="0.3">
      <c r="B482" s="15" t="s">
        <v>48</v>
      </c>
      <c r="C482" s="57" t="s">
        <v>50</v>
      </c>
      <c r="D482" s="15" t="s">
        <v>54</v>
      </c>
      <c r="E482" s="15" t="s">
        <v>313</v>
      </c>
      <c r="F482" s="44" t="s">
        <v>314</v>
      </c>
      <c r="G482" s="16"/>
      <c r="H482" s="16"/>
      <c r="I482" s="16"/>
      <c r="J482" s="16"/>
      <c r="K482" s="16"/>
      <c r="L482" s="16"/>
      <c r="M482" s="16"/>
      <c r="N482" s="16"/>
      <c r="O482" s="16"/>
      <c r="P482" s="16"/>
      <c r="Q482" s="16"/>
      <c r="R482" s="16"/>
      <c r="S482" s="16"/>
      <c r="T482" s="16"/>
      <c r="U482" s="16"/>
      <c r="V482" s="16"/>
      <c r="W482" s="16"/>
      <c r="X482" s="16"/>
      <c r="Y482" s="16"/>
      <c r="Z482" s="16"/>
      <c r="AA482" s="16"/>
      <c r="AB482" s="16"/>
      <c r="AC482" s="16"/>
      <c r="AD482" s="16"/>
      <c r="AE482" s="16"/>
      <c r="AF482" s="16"/>
      <c r="AG482" s="16"/>
      <c r="AH482" s="16"/>
      <c r="AI482" s="16"/>
      <c r="AJ482" s="16"/>
      <c r="AK482" s="16"/>
      <c r="AL482" s="16"/>
      <c r="AM482" s="16"/>
    </row>
    <row r="483" spans="2:39" hidden="1" x14ac:dyDescent="0.3">
      <c r="B483" s="15" t="s">
        <v>48</v>
      </c>
      <c r="C483" s="196" t="s">
        <v>44</v>
      </c>
      <c r="D483" s="16" t="s">
        <v>82</v>
      </c>
      <c r="E483" s="44" t="s">
        <v>320</v>
      </c>
      <c r="F483" s="15" t="s">
        <v>312</v>
      </c>
      <c r="G483" s="16"/>
      <c r="H483" s="16"/>
      <c r="I483" s="16"/>
      <c r="J483" s="16"/>
      <c r="K483" s="16"/>
      <c r="L483" s="16"/>
      <c r="M483" s="16"/>
      <c r="N483" s="16"/>
      <c r="O483" s="16"/>
      <c r="P483" s="16"/>
      <c r="Q483" s="16"/>
      <c r="R483" s="16"/>
      <c r="S483" s="16"/>
      <c r="T483" s="16"/>
      <c r="U483" s="16"/>
      <c r="V483" s="16"/>
      <c r="W483" s="16"/>
      <c r="X483" s="16"/>
      <c r="Y483" s="16"/>
      <c r="Z483" s="16"/>
      <c r="AA483" s="16"/>
      <c r="AB483" s="16"/>
      <c r="AC483" s="16"/>
      <c r="AD483" s="16"/>
      <c r="AE483" s="16"/>
      <c r="AF483" s="16"/>
      <c r="AG483" s="16"/>
      <c r="AH483" s="16"/>
      <c r="AI483" s="16"/>
      <c r="AJ483" s="16"/>
      <c r="AK483" s="16"/>
      <c r="AL483" s="16"/>
      <c r="AM483" s="16"/>
    </row>
    <row r="484" spans="2:39" hidden="1" x14ac:dyDescent="0.3">
      <c r="B484" s="15" t="s">
        <v>48</v>
      </c>
      <c r="C484" s="196" t="s">
        <v>44</v>
      </c>
      <c r="D484" s="16" t="s">
        <v>82</v>
      </c>
      <c r="E484" s="44" t="s">
        <v>319</v>
      </c>
      <c r="F484" s="15" t="s">
        <v>312</v>
      </c>
      <c r="G484" s="16"/>
      <c r="H484" s="16"/>
      <c r="I484" s="16"/>
      <c r="J484" s="16"/>
      <c r="K484" s="16"/>
      <c r="L484" s="16"/>
      <c r="M484" s="16"/>
      <c r="N484" s="16"/>
      <c r="O484" s="16"/>
      <c r="P484" s="16"/>
      <c r="Q484" s="16"/>
      <c r="R484" s="16"/>
      <c r="S484" s="16"/>
      <c r="T484" s="16"/>
      <c r="U484" s="16"/>
      <c r="V484" s="16"/>
      <c r="W484" s="16"/>
      <c r="X484" s="16"/>
      <c r="Y484" s="16"/>
      <c r="Z484" s="16"/>
      <c r="AA484" s="16"/>
      <c r="AB484" s="16"/>
      <c r="AC484" s="16"/>
      <c r="AD484" s="16"/>
      <c r="AE484" s="16"/>
      <c r="AF484" s="16"/>
      <c r="AG484" s="16"/>
      <c r="AH484" s="16"/>
      <c r="AI484" s="16"/>
      <c r="AJ484" s="16"/>
      <c r="AK484" s="16"/>
      <c r="AL484" s="16"/>
      <c r="AM484" s="16"/>
    </row>
    <row r="485" spans="2:39" hidden="1" x14ac:dyDescent="0.3">
      <c r="B485" s="15" t="s">
        <v>48</v>
      </c>
      <c r="C485" s="196" t="s">
        <v>44</v>
      </c>
      <c r="D485" s="16" t="s">
        <v>82</v>
      </c>
      <c r="E485" s="44" t="s">
        <v>318</v>
      </c>
      <c r="F485" s="15" t="s">
        <v>312</v>
      </c>
      <c r="G485" s="16"/>
      <c r="H485" s="16"/>
      <c r="I485" s="16"/>
      <c r="J485" s="16"/>
      <c r="K485" s="16"/>
      <c r="L485" s="16"/>
      <c r="M485" s="16"/>
      <c r="N485" s="16"/>
      <c r="O485" s="16"/>
      <c r="P485" s="16"/>
      <c r="Q485" s="16"/>
      <c r="R485" s="16"/>
      <c r="S485" s="16"/>
      <c r="T485" s="16"/>
      <c r="U485" s="16"/>
      <c r="V485" s="16"/>
      <c r="W485" s="16"/>
      <c r="X485" s="16"/>
      <c r="Y485" s="16"/>
      <c r="Z485" s="16"/>
      <c r="AA485" s="16"/>
      <c r="AB485" s="16"/>
      <c r="AC485" s="16"/>
      <c r="AD485" s="16"/>
      <c r="AE485" s="16"/>
      <c r="AF485" s="16"/>
      <c r="AG485" s="16"/>
      <c r="AH485" s="16"/>
      <c r="AI485" s="16"/>
      <c r="AJ485" s="16"/>
      <c r="AK485" s="16"/>
      <c r="AL485" s="16"/>
      <c r="AM485" s="16"/>
    </row>
    <row r="486" spans="2:39" hidden="1" x14ac:dyDescent="0.3">
      <c r="B486" s="15" t="s">
        <v>48</v>
      </c>
      <c r="C486" s="196" t="s">
        <v>44</v>
      </c>
      <c r="D486" s="16" t="s">
        <v>82</v>
      </c>
      <c r="E486" s="44" t="s">
        <v>317</v>
      </c>
      <c r="F486" s="15" t="s">
        <v>312</v>
      </c>
      <c r="G486" s="16"/>
      <c r="H486" s="16"/>
      <c r="I486" s="16"/>
      <c r="J486" s="16"/>
      <c r="K486" s="16"/>
      <c r="L486" s="16"/>
      <c r="M486" s="16"/>
      <c r="N486" s="16"/>
      <c r="O486" s="16"/>
      <c r="P486" s="16"/>
      <c r="Q486" s="16"/>
      <c r="R486" s="16"/>
      <c r="S486" s="16"/>
      <c r="T486" s="16"/>
      <c r="U486" s="16"/>
      <c r="V486" s="16"/>
      <c r="W486" s="16"/>
      <c r="X486" s="16"/>
      <c r="Y486" s="16"/>
      <c r="Z486" s="16"/>
      <c r="AA486" s="16"/>
      <c r="AB486" s="16"/>
      <c r="AC486" s="16"/>
      <c r="AD486" s="16"/>
      <c r="AE486" s="16"/>
      <c r="AF486" s="16"/>
      <c r="AG486" s="16"/>
      <c r="AH486" s="16"/>
      <c r="AI486" s="16"/>
      <c r="AJ486" s="16"/>
      <c r="AK486" s="16"/>
      <c r="AL486" s="16"/>
      <c r="AM486" s="16"/>
    </row>
    <row r="487" spans="2:39" hidden="1" x14ac:dyDescent="0.3">
      <c r="B487" s="15" t="s">
        <v>48</v>
      </c>
      <c r="C487" s="196" t="s">
        <v>44</v>
      </c>
      <c r="D487" s="16" t="s">
        <v>82</v>
      </c>
      <c r="E487" s="44" t="s">
        <v>316</v>
      </c>
      <c r="F487" s="15" t="s">
        <v>312</v>
      </c>
      <c r="G487" s="16"/>
      <c r="H487" s="16"/>
      <c r="I487" s="16"/>
      <c r="J487" s="16"/>
      <c r="K487" s="16"/>
      <c r="L487" s="16"/>
      <c r="M487" s="16"/>
      <c r="N487" s="16"/>
      <c r="O487" s="16"/>
      <c r="P487" s="16"/>
      <c r="Q487" s="16"/>
      <c r="R487" s="16"/>
      <c r="S487" s="16"/>
      <c r="T487" s="16"/>
      <c r="U487" s="16"/>
      <c r="V487" s="16"/>
      <c r="W487" s="16"/>
      <c r="X487" s="16"/>
      <c r="Y487" s="16"/>
      <c r="Z487" s="16"/>
      <c r="AA487" s="16"/>
      <c r="AB487" s="16"/>
      <c r="AC487" s="16"/>
      <c r="AD487" s="16"/>
      <c r="AE487" s="16"/>
      <c r="AF487" s="16"/>
      <c r="AG487" s="16"/>
      <c r="AH487" s="16"/>
      <c r="AI487" s="16"/>
      <c r="AJ487" s="16"/>
      <c r="AK487" s="16"/>
      <c r="AL487" s="16"/>
      <c r="AM487" s="16"/>
    </row>
    <row r="488" spans="2:39" hidden="1" x14ac:dyDescent="0.3">
      <c r="B488" s="15" t="s">
        <v>48</v>
      </c>
      <c r="C488" s="196" t="s">
        <v>44</v>
      </c>
      <c r="D488" s="16" t="s">
        <v>327</v>
      </c>
      <c r="E488" s="44" t="s">
        <v>320</v>
      </c>
      <c r="F488" s="15" t="s">
        <v>312</v>
      </c>
      <c r="G488" s="16"/>
      <c r="H488" s="16"/>
      <c r="I488" s="16"/>
      <c r="J488" s="16"/>
      <c r="K488" s="16"/>
      <c r="L488" s="16"/>
      <c r="M488" s="16"/>
      <c r="N488" s="16"/>
      <c r="O488" s="16"/>
      <c r="P488" s="16"/>
      <c r="Q488" s="16"/>
      <c r="R488" s="16"/>
      <c r="S488" s="16"/>
      <c r="T488" s="16"/>
      <c r="U488" s="16"/>
      <c r="V488" s="16"/>
      <c r="W488" s="16"/>
      <c r="X488" s="16"/>
      <c r="Y488" s="16"/>
      <c r="Z488" s="16"/>
      <c r="AA488" s="16"/>
      <c r="AB488" s="16"/>
      <c r="AC488" s="16"/>
      <c r="AD488" s="16"/>
      <c r="AE488" s="16"/>
      <c r="AF488" s="16"/>
      <c r="AG488" s="16"/>
      <c r="AH488" s="16"/>
      <c r="AI488" s="16"/>
      <c r="AJ488" s="16"/>
      <c r="AK488" s="16"/>
      <c r="AL488" s="16"/>
      <c r="AM488" s="16"/>
    </row>
    <row r="489" spans="2:39" hidden="1" x14ac:dyDescent="0.3">
      <c r="B489" s="15" t="s">
        <v>48</v>
      </c>
      <c r="C489" s="196" t="s">
        <v>44</v>
      </c>
      <c r="D489" s="16" t="s">
        <v>327</v>
      </c>
      <c r="E489" s="44" t="s">
        <v>319</v>
      </c>
      <c r="F489" s="15" t="s">
        <v>312</v>
      </c>
      <c r="G489" s="16"/>
      <c r="H489" s="16"/>
      <c r="I489" s="16"/>
      <c r="J489" s="16"/>
      <c r="K489" s="16"/>
      <c r="L489" s="16"/>
      <c r="M489" s="16"/>
      <c r="N489" s="16"/>
      <c r="O489" s="16"/>
      <c r="P489" s="16"/>
      <c r="Q489" s="16"/>
      <c r="R489" s="16"/>
      <c r="S489" s="16"/>
      <c r="T489" s="16"/>
      <c r="U489" s="16"/>
      <c r="V489" s="16"/>
      <c r="W489" s="16"/>
      <c r="X489" s="16"/>
      <c r="Y489" s="16"/>
      <c r="Z489" s="16"/>
      <c r="AA489" s="16"/>
      <c r="AB489" s="16"/>
      <c r="AC489" s="16"/>
      <c r="AD489" s="16"/>
      <c r="AE489" s="16"/>
      <c r="AF489" s="16"/>
      <c r="AG489" s="16"/>
      <c r="AH489" s="16"/>
      <c r="AI489" s="16"/>
      <c r="AJ489" s="16"/>
      <c r="AK489" s="16"/>
      <c r="AL489" s="16"/>
      <c r="AM489" s="16"/>
    </row>
    <row r="490" spans="2:39" hidden="1" x14ac:dyDescent="0.3">
      <c r="B490" s="15" t="s">
        <v>48</v>
      </c>
      <c r="C490" s="196" t="s">
        <v>44</v>
      </c>
      <c r="D490" s="16" t="s">
        <v>327</v>
      </c>
      <c r="E490" s="44" t="s">
        <v>318</v>
      </c>
      <c r="F490" s="15" t="s">
        <v>312</v>
      </c>
      <c r="G490" s="16"/>
      <c r="H490" s="16"/>
      <c r="I490" s="16"/>
      <c r="J490" s="16"/>
      <c r="K490" s="16"/>
      <c r="L490" s="16"/>
      <c r="M490" s="16"/>
      <c r="N490" s="16"/>
      <c r="O490" s="16"/>
      <c r="P490" s="16"/>
      <c r="Q490" s="16"/>
      <c r="R490" s="16"/>
      <c r="S490" s="16"/>
      <c r="T490" s="16"/>
      <c r="U490" s="16"/>
      <c r="V490" s="16"/>
      <c r="W490" s="16"/>
      <c r="X490" s="16"/>
      <c r="Y490" s="16"/>
      <c r="Z490" s="16"/>
      <c r="AA490" s="16"/>
      <c r="AB490" s="16"/>
      <c r="AC490" s="16"/>
      <c r="AD490" s="16"/>
      <c r="AE490" s="16"/>
      <c r="AF490" s="16"/>
      <c r="AG490" s="16"/>
      <c r="AH490" s="16"/>
      <c r="AI490" s="16"/>
      <c r="AJ490" s="16"/>
      <c r="AK490" s="16"/>
      <c r="AL490" s="16"/>
      <c r="AM490" s="16"/>
    </row>
    <row r="491" spans="2:39" hidden="1" x14ac:dyDescent="0.3">
      <c r="B491" s="15" t="s">
        <v>48</v>
      </c>
      <c r="C491" s="196" t="s">
        <v>44</v>
      </c>
      <c r="D491" s="16" t="s">
        <v>327</v>
      </c>
      <c r="E491" s="44" t="s">
        <v>317</v>
      </c>
      <c r="F491" s="15" t="s">
        <v>312</v>
      </c>
      <c r="G491" s="16"/>
      <c r="H491" s="16"/>
      <c r="I491" s="16"/>
      <c r="J491" s="16"/>
      <c r="K491" s="16"/>
      <c r="L491" s="16"/>
      <c r="M491" s="16"/>
      <c r="N491" s="16"/>
      <c r="O491" s="16"/>
      <c r="P491" s="16"/>
      <c r="Q491" s="16"/>
      <c r="R491" s="16"/>
      <c r="S491" s="16"/>
      <c r="T491" s="16"/>
      <c r="U491" s="16"/>
      <c r="V491" s="16"/>
      <c r="W491" s="16"/>
      <c r="X491" s="16"/>
      <c r="Y491" s="16"/>
      <c r="Z491" s="16"/>
      <c r="AA491" s="16"/>
      <c r="AB491" s="16"/>
      <c r="AC491" s="16"/>
      <c r="AD491" s="16"/>
      <c r="AE491" s="16"/>
      <c r="AF491" s="16"/>
      <c r="AG491" s="16"/>
      <c r="AH491" s="16"/>
      <c r="AI491" s="16"/>
      <c r="AJ491" s="16"/>
      <c r="AK491" s="16"/>
      <c r="AL491" s="16"/>
      <c r="AM491" s="16"/>
    </row>
    <row r="492" spans="2:39" hidden="1" x14ac:dyDescent="0.3">
      <c r="B492" s="15" t="s">
        <v>48</v>
      </c>
      <c r="C492" s="196" t="s">
        <v>44</v>
      </c>
      <c r="D492" s="16" t="s">
        <v>327</v>
      </c>
      <c r="E492" s="44" t="s">
        <v>316</v>
      </c>
      <c r="F492" s="15" t="s">
        <v>312</v>
      </c>
      <c r="G492" s="16"/>
      <c r="H492" s="16"/>
      <c r="I492" s="16"/>
      <c r="J492" s="16"/>
      <c r="K492" s="16"/>
      <c r="L492" s="16"/>
      <c r="M492" s="16"/>
      <c r="N492" s="16"/>
      <c r="O492" s="16"/>
      <c r="P492" s="16"/>
      <c r="Q492" s="16"/>
      <c r="R492" s="16"/>
      <c r="S492" s="16"/>
      <c r="T492" s="16"/>
      <c r="U492" s="16"/>
      <c r="V492" s="16"/>
      <c r="W492" s="16"/>
      <c r="X492" s="16"/>
      <c r="Y492" s="16"/>
      <c r="Z492" s="16"/>
      <c r="AA492" s="16"/>
      <c r="AB492" s="16"/>
      <c r="AC492" s="16"/>
      <c r="AD492" s="16"/>
      <c r="AE492" s="16"/>
      <c r="AF492" s="16"/>
      <c r="AG492" s="16"/>
      <c r="AH492" s="16"/>
      <c r="AI492" s="16"/>
      <c r="AJ492" s="16"/>
      <c r="AK492" s="16"/>
      <c r="AL492" s="16"/>
      <c r="AM492" s="16"/>
    </row>
    <row r="493" spans="2:39" hidden="1" x14ac:dyDescent="0.3">
      <c r="B493" s="15" t="s">
        <v>48</v>
      </c>
      <c r="C493" s="196" t="s">
        <v>44</v>
      </c>
      <c r="D493" s="16" t="s">
        <v>82</v>
      </c>
      <c r="E493" s="15" t="s">
        <v>313</v>
      </c>
      <c r="F493" s="44" t="s">
        <v>315</v>
      </c>
      <c r="G493" s="16"/>
      <c r="H493" s="16"/>
      <c r="I493" s="16"/>
      <c r="J493" s="16"/>
      <c r="K493" s="16"/>
      <c r="L493" s="16"/>
      <c r="M493" s="16"/>
      <c r="N493" s="16"/>
      <c r="O493" s="16"/>
      <c r="P493" s="16"/>
      <c r="Q493" s="16"/>
      <c r="R493" s="16"/>
      <c r="S493" s="16"/>
      <c r="T493" s="16"/>
      <c r="U493" s="16"/>
      <c r="V493" s="16"/>
      <c r="W493" s="16"/>
      <c r="X493" s="16"/>
      <c r="Y493" s="16"/>
      <c r="Z493" s="16"/>
      <c r="AA493" s="16"/>
      <c r="AB493" s="16"/>
      <c r="AC493" s="16"/>
      <c r="AD493" s="16"/>
      <c r="AE493" s="16"/>
      <c r="AF493" s="16"/>
      <c r="AG493" s="16"/>
      <c r="AH493" s="16"/>
      <c r="AI493" s="16"/>
      <c r="AJ493" s="16"/>
      <c r="AK493" s="16"/>
      <c r="AL493" s="16"/>
      <c r="AM493" s="16"/>
    </row>
    <row r="494" spans="2:39" hidden="1" x14ac:dyDescent="0.3">
      <c r="B494" s="15" t="s">
        <v>48</v>
      </c>
      <c r="C494" s="196" t="s">
        <v>44</v>
      </c>
      <c r="D494" s="16" t="s">
        <v>82</v>
      </c>
      <c r="E494" s="15" t="s">
        <v>313</v>
      </c>
      <c r="F494" s="44" t="s">
        <v>314</v>
      </c>
      <c r="G494" s="16"/>
      <c r="H494" s="16"/>
      <c r="I494" s="16"/>
      <c r="J494" s="16"/>
      <c r="K494" s="16"/>
      <c r="L494" s="16"/>
      <c r="M494" s="16"/>
      <c r="N494" s="16"/>
      <c r="O494" s="16"/>
      <c r="P494" s="16"/>
      <c r="Q494" s="16"/>
      <c r="R494" s="16"/>
      <c r="S494" s="16"/>
      <c r="T494" s="16"/>
      <c r="U494" s="16"/>
      <c r="V494" s="16"/>
      <c r="W494" s="16"/>
      <c r="X494" s="16"/>
      <c r="Y494" s="16"/>
      <c r="Z494" s="16"/>
      <c r="AA494" s="16"/>
      <c r="AB494" s="16"/>
      <c r="AC494" s="16"/>
      <c r="AD494" s="16"/>
      <c r="AE494" s="16"/>
      <c r="AF494" s="16"/>
      <c r="AG494" s="16"/>
      <c r="AH494" s="16"/>
      <c r="AI494" s="16"/>
      <c r="AJ494" s="16"/>
      <c r="AK494" s="16"/>
      <c r="AL494" s="16"/>
      <c r="AM494" s="16"/>
    </row>
    <row r="495" spans="2:39" hidden="1" x14ac:dyDescent="0.3">
      <c r="B495" s="15" t="s">
        <v>48</v>
      </c>
      <c r="C495" s="196" t="s">
        <v>44</v>
      </c>
      <c r="D495" s="16" t="s">
        <v>327</v>
      </c>
      <c r="E495" s="15" t="s">
        <v>313</v>
      </c>
      <c r="F495" s="44" t="s">
        <v>315</v>
      </c>
      <c r="G495" s="16"/>
      <c r="H495" s="16"/>
      <c r="I495" s="16"/>
      <c r="J495" s="16"/>
      <c r="K495" s="16"/>
      <c r="L495" s="16"/>
      <c r="M495" s="16"/>
      <c r="N495" s="16"/>
      <c r="O495" s="16"/>
      <c r="P495" s="16"/>
      <c r="Q495" s="16"/>
      <c r="R495" s="16"/>
      <c r="S495" s="16"/>
      <c r="T495" s="16"/>
      <c r="U495" s="16"/>
      <c r="V495" s="16"/>
      <c r="W495" s="16"/>
      <c r="X495" s="16"/>
      <c r="Y495" s="16"/>
      <c r="Z495" s="16"/>
      <c r="AA495" s="16"/>
      <c r="AB495" s="16"/>
      <c r="AC495" s="16"/>
      <c r="AD495" s="16"/>
      <c r="AE495" s="16"/>
      <c r="AF495" s="16"/>
      <c r="AG495" s="16"/>
      <c r="AH495" s="16"/>
      <c r="AI495" s="16"/>
      <c r="AJ495" s="16"/>
      <c r="AK495" s="16"/>
      <c r="AL495" s="16"/>
      <c r="AM495" s="16"/>
    </row>
    <row r="496" spans="2:39" hidden="1" x14ac:dyDescent="0.3">
      <c r="B496" s="15" t="s">
        <v>48</v>
      </c>
      <c r="C496" s="196" t="s">
        <v>44</v>
      </c>
      <c r="D496" s="16" t="s">
        <v>327</v>
      </c>
      <c r="E496" s="15" t="s">
        <v>313</v>
      </c>
      <c r="F496" s="44" t="s">
        <v>314</v>
      </c>
      <c r="G496" s="16"/>
      <c r="H496" s="16"/>
      <c r="I496" s="16"/>
      <c r="J496" s="16"/>
      <c r="K496" s="16"/>
      <c r="L496" s="16"/>
      <c r="M496" s="16"/>
      <c r="N496" s="16"/>
      <c r="O496" s="16"/>
      <c r="P496" s="16"/>
      <c r="Q496" s="16"/>
      <c r="R496" s="16"/>
      <c r="S496" s="16"/>
      <c r="T496" s="16"/>
      <c r="U496" s="16"/>
      <c r="V496" s="16"/>
      <c r="W496" s="16"/>
      <c r="X496" s="16"/>
      <c r="Y496" s="16"/>
      <c r="Z496" s="16"/>
      <c r="AA496" s="16"/>
      <c r="AB496" s="16"/>
      <c r="AC496" s="16"/>
      <c r="AD496" s="16"/>
      <c r="AE496" s="16"/>
      <c r="AF496" s="16"/>
      <c r="AG496" s="16"/>
      <c r="AH496" s="16"/>
      <c r="AI496" s="16"/>
      <c r="AJ496" s="16"/>
      <c r="AK496" s="16"/>
      <c r="AL496" s="16"/>
      <c r="AM496" s="16"/>
    </row>
    <row r="497" spans="2:39" hidden="1" x14ac:dyDescent="0.3">
      <c r="B497" s="15" t="s">
        <v>48</v>
      </c>
      <c r="C497" s="196" t="s">
        <v>44</v>
      </c>
      <c r="D497" s="15" t="s">
        <v>54</v>
      </c>
      <c r="E497" s="16" t="s">
        <v>326</v>
      </c>
      <c r="F497" s="44" t="s">
        <v>315</v>
      </c>
      <c r="G497" s="16"/>
      <c r="H497" s="16"/>
      <c r="I497" s="16"/>
      <c r="J497" s="16"/>
      <c r="K497" s="16"/>
      <c r="L497" s="16"/>
      <c r="M497" s="16"/>
      <c r="N497" s="16"/>
      <c r="O497" s="16"/>
      <c r="P497" s="16"/>
      <c r="Q497" s="16"/>
      <c r="R497" s="16"/>
      <c r="S497" s="16"/>
      <c r="T497" s="16"/>
      <c r="U497" s="16"/>
      <c r="V497" s="16"/>
      <c r="W497" s="16"/>
      <c r="X497" s="16"/>
      <c r="Y497" s="16"/>
      <c r="Z497" s="16"/>
      <c r="AA497" s="16"/>
      <c r="AB497" s="16"/>
      <c r="AC497" s="16"/>
      <c r="AD497" s="16"/>
      <c r="AE497" s="16"/>
      <c r="AF497" s="16"/>
      <c r="AG497" s="16"/>
      <c r="AH497" s="16"/>
      <c r="AI497" s="16"/>
      <c r="AJ497" s="16"/>
      <c r="AK497" s="16"/>
      <c r="AL497" s="16"/>
      <c r="AM497" s="16"/>
    </row>
    <row r="498" spans="2:39" hidden="1" x14ac:dyDescent="0.3">
      <c r="B498" s="15" t="s">
        <v>48</v>
      </c>
      <c r="C498" s="196" t="s">
        <v>44</v>
      </c>
      <c r="D498" s="15" t="s">
        <v>54</v>
      </c>
      <c r="E498" s="16" t="s">
        <v>325</v>
      </c>
      <c r="F498" s="44" t="s">
        <v>314</v>
      </c>
      <c r="G498" s="16"/>
      <c r="H498" s="16"/>
      <c r="I498" s="16"/>
      <c r="J498" s="16"/>
      <c r="K498" s="16"/>
      <c r="L498" s="16"/>
      <c r="M498" s="16"/>
      <c r="N498" s="16"/>
      <c r="O498" s="16"/>
      <c r="P498" s="16"/>
      <c r="Q498" s="16"/>
      <c r="R498" s="16"/>
      <c r="S498" s="16"/>
      <c r="T498" s="16"/>
      <c r="U498" s="16"/>
      <c r="V498" s="16"/>
      <c r="W498" s="16"/>
      <c r="X498" s="16"/>
      <c r="Y498" s="16"/>
      <c r="Z498" s="16"/>
      <c r="AA498" s="16"/>
      <c r="AB498" s="16"/>
      <c r="AC498" s="16"/>
      <c r="AD498" s="16"/>
      <c r="AE498" s="16"/>
      <c r="AF498" s="16"/>
      <c r="AG498" s="16"/>
      <c r="AH498" s="16"/>
      <c r="AI498" s="16"/>
      <c r="AJ498" s="16"/>
      <c r="AK498" s="16"/>
      <c r="AL498" s="16"/>
      <c r="AM498" s="16"/>
    </row>
    <row r="499" spans="2:39" hidden="1" x14ac:dyDescent="0.3">
      <c r="B499" s="15" t="s">
        <v>48</v>
      </c>
      <c r="C499" s="196" t="s">
        <v>44</v>
      </c>
      <c r="D499" s="15" t="s">
        <v>54</v>
      </c>
      <c r="E499" s="16" t="s">
        <v>324</v>
      </c>
      <c r="F499" s="44" t="s">
        <v>315</v>
      </c>
      <c r="G499" s="16"/>
      <c r="H499" s="16"/>
      <c r="I499" s="16"/>
      <c r="J499" s="16"/>
      <c r="K499" s="16"/>
      <c r="L499" s="16"/>
      <c r="M499" s="16"/>
      <c r="N499" s="16"/>
      <c r="O499" s="16"/>
      <c r="P499" s="16"/>
      <c r="Q499" s="16"/>
      <c r="R499" s="16"/>
      <c r="S499" s="16"/>
      <c r="T499" s="16"/>
      <c r="U499" s="16"/>
      <c r="V499" s="16"/>
      <c r="W499" s="16"/>
      <c r="X499" s="16"/>
      <c r="Y499" s="16"/>
      <c r="Z499" s="16"/>
      <c r="AA499" s="16"/>
      <c r="AB499" s="16"/>
      <c r="AC499" s="16"/>
      <c r="AD499" s="16"/>
      <c r="AE499" s="16"/>
      <c r="AF499" s="16"/>
      <c r="AG499" s="16"/>
      <c r="AH499" s="16"/>
      <c r="AI499" s="16"/>
      <c r="AJ499" s="16"/>
      <c r="AK499" s="16"/>
      <c r="AL499" s="16"/>
      <c r="AM499" s="16"/>
    </row>
    <row r="500" spans="2:39" hidden="1" x14ac:dyDescent="0.3">
      <c r="B500" s="15" t="s">
        <v>48</v>
      </c>
      <c r="C500" s="196" t="s">
        <v>44</v>
      </c>
      <c r="D500" s="15" t="s">
        <v>54</v>
      </c>
      <c r="E500" s="16" t="s">
        <v>324</v>
      </c>
      <c r="F500" s="44" t="s">
        <v>314</v>
      </c>
      <c r="G500" s="16"/>
      <c r="H500" s="16"/>
      <c r="I500" s="16"/>
      <c r="J500" s="16"/>
      <c r="K500" s="16"/>
      <c r="L500" s="16"/>
      <c r="M500" s="16"/>
      <c r="N500" s="16"/>
      <c r="O500" s="16"/>
      <c r="P500" s="16"/>
      <c r="Q500" s="16"/>
      <c r="R500" s="16"/>
      <c r="S500" s="16"/>
      <c r="T500" s="16"/>
      <c r="U500" s="16"/>
      <c r="V500" s="16"/>
      <c r="W500" s="16"/>
      <c r="X500" s="16"/>
      <c r="Y500" s="16"/>
      <c r="Z500" s="16"/>
      <c r="AA500" s="16"/>
      <c r="AB500" s="16"/>
      <c r="AC500" s="16"/>
      <c r="AD500" s="16"/>
      <c r="AE500" s="16"/>
      <c r="AF500" s="16"/>
      <c r="AG500" s="16"/>
      <c r="AH500" s="16"/>
      <c r="AI500" s="16"/>
      <c r="AJ500" s="16"/>
      <c r="AK500" s="16"/>
      <c r="AL500" s="16"/>
      <c r="AM500" s="16"/>
    </row>
    <row r="501" spans="2:39" hidden="1" x14ac:dyDescent="0.3">
      <c r="B501" s="15" t="s">
        <v>48</v>
      </c>
      <c r="C501" s="196" t="s">
        <v>44</v>
      </c>
      <c r="D501" s="15" t="s">
        <v>54</v>
      </c>
      <c r="E501" s="16" t="s">
        <v>323</v>
      </c>
      <c r="F501" s="44" t="s">
        <v>315</v>
      </c>
      <c r="G501" s="16"/>
      <c r="H501" s="16"/>
      <c r="I501" s="16"/>
      <c r="J501" s="16"/>
      <c r="K501" s="16"/>
      <c r="L501" s="16"/>
      <c r="M501" s="16"/>
      <c r="N501" s="16"/>
      <c r="O501" s="16"/>
      <c r="P501" s="16"/>
      <c r="Q501" s="16"/>
      <c r="R501" s="16"/>
      <c r="S501" s="16"/>
      <c r="T501" s="16"/>
      <c r="U501" s="16"/>
      <c r="V501" s="16"/>
      <c r="W501" s="16"/>
      <c r="X501" s="16"/>
      <c r="Y501" s="16"/>
      <c r="Z501" s="16"/>
      <c r="AA501" s="16"/>
      <c r="AB501" s="16"/>
      <c r="AC501" s="16"/>
      <c r="AD501" s="16"/>
      <c r="AE501" s="16"/>
      <c r="AF501" s="16"/>
      <c r="AG501" s="16"/>
      <c r="AH501" s="16"/>
      <c r="AI501" s="16"/>
      <c r="AJ501" s="16"/>
      <c r="AK501" s="16"/>
      <c r="AL501" s="16"/>
      <c r="AM501" s="16"/>
    </row>
    <row r="502" spans="2:39" hidden="1" x14ac:dyDescent="0.3">
      <c r="B502" s="15" t="s">
        <v>48</v>
      </c>
      <c r="C502" s="196" t="s">
        <v>44</v>
      </c>
      <c r="D502" s="15" t="s">
        <v>54</v>
      </c>
      <c r="E502" s="16" t="s">
        <v>323</v>
      </c>
      <c r="F502" s="44" t="s">
        <v>314</v>
      </c>
      <c r="G502" s="16"/>
      <c r="H502" s="16"/>
      <c r="I502" s="16"/>
      <c r="J502" s="16"/>
      <c r="K502" s="16"/>
      <c r="L502" s="16"/>
      <c r="M502" s="16"/>
      <c r="N502" s="16"/>
      <c r="O502" s="16"/>
      <c r="P502" s="16"/>
      <c r="Q502" s="16"/>
      <c r="R502" s="16"/>
      <c r="S502" s="16"/>
      <c r="T502" s="16"/>
      <c r="U502" s="16"/>
      <c r="V502" s="16"/>
      <c r="W502" s="16"/>
      <c r="X502" s="16"/>
      <c r="Y502" s="16"/>
      <c r="Z502" s="16"/>
      <c r="AA502" s="16"/>
      <c r="AB502" s="16"/>
      <c r="AC502" s="16"/>
      <c r="AD502" s="16"/>
      <c r="AE502" s="16"/>
      <c r="AF502" s="16"/>
      <c r="AG502" s="16"/>
      <c r="AH502" s="16"/>
      <c r="AI502" s="16"/>
      <c r="AJ502" s="16"/>
      <c r="AK502" s="16"/>
      <c r="AL502" s="16"/>
      <c r="AM502" s="16"/>
    </row>
    <row r="503" spans="2:39" hidden="1" x14ac:dyDescent="0.3">
      <c r="B503" s="15" t="s">
        <v>48</v>
      </c>
      <c r="C503" s="196" t="s">
        <v>44</v>
      </c>
      <c r="D503" s="15" t="s">
        <v>54</v>
      </c>
      <c r="E503" s="16" t="s">
        <v>322</v>
      </c>
      <c r="F503" s="44" t="s">
        <v>315</v>
      </c>
      <c r="G503" s="16"/>
      <c r="H503" s="16"/>
      <c r="I503" s="16"/>
      <c r="J503" s="16"/>
      <c r="K503" s="16"/>
      <c r="L503" s="16"/>
      <c r="M503" s="16"/>
      <c r="N503" s="16"/>
      <c r="O503" s="16"/>
      <c r="P503" s="16"/>
      <c r="Q503" s="16"/>
      <c r="R503" s="16"/>
      <c r="S503" s="16"/>
      <c r="T503" s="16"/>
      <c r="U503" s="16"/>
      <c r="V503" s="16"/>
      <c r="W503" s="16"/>
      <c r="X503" s="16"/>
      <c r="Y503" s="16"/>
      <c r="Z503" s="16"/>
      <c r="AA503" s="16"/>
      <c r="AB503" s="16"/>
      <c r="AC503" s="16"/>
      <c r="AD503" s="16"/>
      <c r="AE503" s="16"/>
      <c r="AF503" s="16"/>
      <c r="AG503" s="16"/>
      <c r="AH503" s="16"/>
      <c r="AI503" s="16"/>
      <c r="AJ503" s="16"/>
      <c r="AK503" s="16"/>
      <c r="AL503" s="16"/>
      <c r="AM503" s="16"/>
    </row>
    <row r="504" spans="2:39" hidden="1" x14ac:dyDescent="0.3">
      <c r="B504" s="15" t="s">
        <v>48</v>
      </c>
      <c r="C504" s="196" t="s">
        <v>44</v>
      </c>
      <c r="D504" s="15" t="s">
        <v>54</v>
      </c>
      <c r="E504" s="16" t="s">
        <v>322</v>
      </c>
      <c r="F504" s="44" t="s">
        <v>314</v>
      </c>
      <c r="G504" s="16"/>
      <c r="H504" s="16"/>
      <c r="I504" s="16"/>
      <c r="J504" s="16"/>
      <c r="K504" s="16"/>
      <c r="L504" s="16"/>
      <c r="M504" s="16"/>
      <c r="N504" s="16"/>
      <c r="O504" s="16"/>
      <c r="P504" s="16"/>
      <c r="Q504" s="16"/>
      <c r="R504" s="16"/>
      <c r="S504" s="16"/>
      <c r="T504" s="16"/>
      <c r="U504" s="16"/>
      <c r="V504" s="16"/>
      <c r="W504" s="16"/>
      <c r="X504" s="16"/>
      <c r="Y504" s="16"/>
      <c r="Z504" s="16"/>
      <c r="AA504" s="16"/>
      <c r="AB504" s="16"/>
      <c r="AC504" s="16"/>
      <c r="AD504" s="16"/>
      <c r="AE504" s="16"/>
      <c r="AF504" s="16"/>
      <c r="AG504" s="16"/>
      <c r="AH504" s="16"/>
      <c r="AI504" s="16"/>
      <c r="AJ504" s="16"/>
      <c r="AK504" s="16"/>
      <c r="AL504" s="16"/>
      <c r="AM504" s="16"/>
    </row>
    <row r="505" spans="2:39" hidden="1" x14ac:dyDescent="0.3">
      <c r="B505" s="15" t="s">
        <v>48</v>
      </c>
      <c r="C505" s="196" t="s">
        <v>44</v>
      </c>
      <c r="D505" s="15" t="s">
        <v>54</v>
      </c>
      <c r="E505" s="16" t="s">
        <v>321</v>
      </c>
      <c r="F505" s="44" t="s">
        <v>315</v>
      </c>
      <c r="G505" s="16"/>
      <c r="H505" s="16"/>
      <c r="I505" s="16"/>
      <c r="J505" s="16"/>
      <c r="K505" s="16"/>
      <c r="L505" s="16"/>
      <c r="M505" s="16"/>
      <c r="N505" s="16"/>
      <c r="O505" s="16"/>
      <c r="P505" s="16"/>
      <c r="Q505" s="16"/>
      <c r="R505" s="16"/>
      <c r="S505" s="16"/>
      <c r="T505" s="16"/>
      <c r="U505" s="16"/>
      <c r="V505" s="16"/>
      <c r="W505" s="16"/>
      <c r="X505" s="16"/>
      <c r="Y505" s="16"/>
      <c r="Z505" s="16"/>
      <c r="AA505" s="16"/>
      <c r="AB505" s="16"/>
      <c r="AC505" s="16"/>
      <c r="AD505" s="16"/>
      <c r="AE505" s="16"/>
      <c r="AF505" s="16"/>
      <c r="AG505" s="16"/>
      <c r="AH505" s="16"/>
      <c r="AI505" s="16"/>
      <c r="AJ505" s="16"/>
      <c r="AK505" s="16"/>
      <c r="AL505" s="16"/>
      <c r="AM505" s="16"/>
    </row>
    <row r="506" spans="2:39" hidden="1" x14ac:dyDescent="0.3">
      <c r="B506" s="15" t="s">
        <v>48</v>
      </c>
      <c r="C506" s="196" t="s">
        <v>44</v>
      </c>
      <c r="D506" s="15" t="s">
        <v>54</v>
      </c>
      <c r="E506" s="16" t="s">
        <v>321</v>
      </c>
      <c r="F506" s="44" t="s">
        <v>314</v>
      </c>
      <c r="G506" s="16"/>
      <c r="H506" s="16"/>
      <c r="I506" s="16"/>
      <c r="J506" s="16"/>
      <c r="K506" s="16"/>
      <c r="L506" s="16"/>
      <c r="M506" s="16"/>
      <c r="N506" s="16"/>
      <c r="O506" s="16"/>
      <c r="P506" s="16"/>
      <c r="Q506" s="16"/>
      <c r="R506" s="16"/>
      <c r="S506" s="16"/>
      <c r="T506" s="16"/>
      <c r="U506" s="16"/>
      <c r="V506" s="16"/>
      <c r="W506" s="16"/>
      <c r="X506" s="16"/>
      <c r="Y506" s="16"/>
      <c r="Z506" s="16"/>
      <c r="AA506" s="16"/>
      <c r="AB506" s="16"/>
      <c r="AC506" s="16"/>
      <c r="AD506" s="16"/>
      <c r="AE506" s="16"/>
      <c r="AF506" s="16"/>
      <c r="AG506" s="16"/>
      <c r="AH506" s="16"/>
      <c r="AI506" s="16"/>
      <c r="AJ506" s="16"/>
      <c r="AK506" s="16"/>
      <c r="AL506" s="16"/>
      <c r="AM506" s="16"/>
    </row>
    <row r="507" spans="2:39" x14ac:dyDescent="0.3">
      <c r="B507" s="50" t="s">
        <v>48</v>
      </c>
      <c r="C507" s="59" t="s">
        <v>53</v>
      </c>
      <c r="D507" s="50" t="s">
        <v>54</v>
      </c>
      <c r="E507" s="50" t="s">
        <v>313</v>
      </c>
      <c r="F507" s="50" t="s">
        <v>312</v>
      </c>
      <c r="G507" s="80">
        <v>40</v>
      </c>
      <c r="H507" s="80">
        <v>111381</v>
      </c>
      <c r="I507" s="195">
        <v>0.69804338096205953</v>
      </c>
      <c r="J507" s="80">
        <v>23848</v>
      </c>
      <c r="K507" s="80">
        <v>20818</v>
      </c>
      <c r="L507" s="193">
        <v>0.80759169238019202</v>
      </c>
      <c r="M507" s="194">
        <v>2.552594620773025E-3</v>
      </c>
      <c r="N507" s="193">
        <v>0.80258860692347689</v>
      </c>
      <c r="O507" s="193">
        <v>0.81259477783690715</v>
      </c>
      <c r="P507" s="80">
        <v>29177</v>
      </c>
      <c r="Q507" s="80">
        <v>25688</v>
      </c>
      <c r="R507" s="193">
        <v>0.80934165238416833</v>
      </c>
      <c r="S507" s="194">
        <v>2.29971247221311E-3</v>
      </c>
      <c r="T507" s="193">
        <v>0.80483421593863058</v>
      </c>
      <c r="U507" s="193">
        <v>0.81384908882970608</v>
      </c>
      <c r="V507" s="80"/>
      <c r="W507" s="80"/>
      <c r="X507" s="193"/>
      <c r="Y507" s="194"/>
      <c r="Z507" s="193"/>
      <c r="AA507" s="193"/>
      <c r="AB507" s="80"/>
      <c r="AC507" s="80"/>
      <c r="AD507" s="193"/>
      <c r="AE507" s="194"/>
      <c r="AF507" s="193"/>
      <c r="AG507" s="193"/>
      <c r="AH507" s="80"/>
      <c r="AI507" s="80"/>
      <c r="AJ507" s="193"/>
      <c r="AK507" s="194"/>
      <c r="AL507" s="193"/>
      <c r="AM507" s="193"/>
    </row>
    <row r="508" spans="2:39" x14ac:dyDescent="0.3">
      <c r="B508" s="50" t="s">
        <v>48</v>
      </c>
      <c r="C508" s="59" t="s">
        <v>55</v>
      </c>
      <c r="D508" s="50" t="s">
        <v>54</v>
      </c>
      <c r="E508" s="50" t="s">
        <v>313</v>
      </c>
      <c r="F508" s="50" t="s">
        <v>312</v>
      </c>
      <c r="G508" s="80">
        <v>10</v>
      </c>
      <c r="H508" s="80">
        <v>9582</v>
      </c>
      <c r="I508" s="195">
        <v>0.30195661903794052</v>
      </c>
      <c r="J508" s="80">
        <v>2173</v>
      </c>
      <c r="K508" s="80">
        <v>2009</v>
      </c>
      <c r="L508" s="193">
        <v>0.82576818030873422</v>
      </c>
      <c r="M508" s="194">
        <v>8.1369743141200719E-3</v>
      </c>
      <c r="N508" s="193">
        <v>0.80981971065305891</v>
      </c>
      <c r="O508" s="193">
        <v>0.84171664996440954</v>
      </c>
      <c r="P508" s="80">
        <v>2723</v>
      </c>
      <c r="Q508" s="80">
        <v>2515</v>
      </c>
      <c r="R508" s="193">
        <v>0.83057721381373195</v>
      </c>
      <c r="S508" s="194">
        <v>7.1887287247712397E-3</v>
      </c>
      <c r="T508" s="193">
        <v>0.81648730551318027</v>
      </c>
      <c r="U508" s="193">
        <v>0.84466712211428363</v>
      </c>
      <c r="V508" s="80"/>
      <c r="W508" s="80"/>
      <c r="X508" s="193"/>
      <c r="Y508" s="194"/>
      <c r="Z508" s="193"/>
      <c r="AA508" s="193"/>
      <c r="AB508" s="80"/>
      <c r="AC508" s="80"/>
      <c r="AD508" s="193"/>
      <c r="AE508" s="194"/>
      <c r="AF508" s="193"/>
      <c r="AG508" s="193"/>
      <c r="AH508" s="80"/>
      <c r="AI508" s="80"/>
      <c r="AJ508" s="193"/>
      <c r="AK508" s="194"/>
      <c r="AL508" s="193"/>
      <c r="AM508" s="193"/>
    </row>
    <row r="509" spans="2:39" x14ac:dyDescent="0.3">
      <c r="B509" s="50" t="s">
        <v>48</v>
      </c>
      <c r="C509" s="49" t="s">
        <v>44</v>
      </c>
      <c r="D509" s="60" t="s">
        <v>45</v>
      </c>
      <c r="E509" s="50" t="s">
        <v>313</v>
      </c>
      <c r="F509" s="50" t="s">
        <v>312</v>
      </c>
      <c r="G509" s="80">
        <v>40</v>
      </c>
      <c r="H509" s="80">
        <v>94752</v>
      </c>
      <c r="I509" s="195">
        <v>0.52465929072989081</v>
      </c>
      <c r="J509" s="80">
        <v>19897</v>
      </c>
      <c r="K509" s="80">
        <v>18594</v>
      </c>
      <c r="L509" s="193">
        <v>0.91112695233888574</v>
      </c>
      <c r="M509" s="194">
        <v>2.0173473568953358E-3</v>
      </c>
      <c r="N509" s="193">
        <v>0.90717295151937094</v>
      </c>
      <c r="O509" s="193">
        <v>0.91508095315840055</v>
      </c>
      <c r="P509" s="80">
        <v>24700</v>
      </c>
      <c r="Q509" s="80">
        <v>23130</v>
      </c>
      <c r="R509" s="193">
        <v>0.911923638946328</v>
      </c>
      <c r="S509" s="194">
        <v>1.8032686884211938E-3</v>
      </c>
      <c r="T509" s="193">
        <v>0.90838923231702251</v>
      </c>
      <c r="U509" s="193">
        <v>0.91545804557563348</v>
      </c>
      <c r="V509" s="80">
        <v>1016</v>
      </c>
      <c r="W509" s="80">
        <v>577</v>
      </c>
      <c r="X509" s="193">
        <v>0.61355676239053603</v>
      </c>
      <c r="Y509" s="194">
        <v>1.5276482804795608E-2</v>
      </c>
      <c r="Z509" s="193">
        <v>0.58361485609313668</v>
      </c>
      <c r="AA509" s="193">
        <v>0.64349866868793537</v>
      </c>
      <c r="AB509" s="80">
        <v>25716</v>
      </c>
      <c r="AC509" s="80">
        <v>23707</v>
      </c>
      <c r="AD509" s="193">
        <v>0.90164359720858311</v>
      </c>
      <c r="AE509" s="194">
        <v>1.8570220536274292E-3</v>
      </c>
      <c r="AF509" s="193">
        <v>0.89800383398347339</v>
      </c>
      <c r="AG509" s="193">
        <v>0.90528336043369284</v>
      </c>
      <c r="AH509" s="80">
        <v>262</v>
      </c>
      <c r="AI509" s="80">
        <v>229</v>
      </c>
      <c r="AJ509" s="193">
        <v>0.87347542420780366</v>
      </c>
      <c r="AK509" s="194">
        <v>2.053818892325544E-2</v>
      </c>
      <c r="AL509" s="193">
        <v>0.83322057391822302</v>
      </c>
      <c r="AM509" s="193">
        <v>0.91373027449738431</v>
      </c>
    </row>
    <row r="510" spans="2:39" x14ac:dyDescent="0.3">
      <c r="B510" s="50" t="s">
        <v>48</v>
      </c>
      <c r="C510" s="49" t="s">
        <v>44</v>
      </c>
      <c r="D510" s="60" t="s">
        <v>52</v>
      </c>
      <c r="E510" s="50" t="s">
        <v>313</v>
      </c>
      <c r="F510" s="50" t="s">
        <v>312</v>
      </c>
      <c r="G510" s="80">
        <v>40</v>
      </c>
      <c r="H510" s="80">
        <v>26211</v>
      </c>
      <c r="I510" s="195">
        <v>0.4753407092701093</v>
      </c>
      <c r="J510" s="80">
        <v>6124</v>
      </c>
      <c r="K510" s="80">
        <v>4233</v>
      </c>
      <c r="L510" s="193">
        <v>0.70486069488250547</v>
      </c>
      <c r="M510" s="194">
        <v>5.8283762665107932E-3</v>
      </c>
      <c r="N510" s="193">
        <v>0.69343707740014426</v>
      </c>
      <c r="O510" s="193">
        <v>0.71628431236486667</v>
      </c>
      <c r="P510" s="80">
        <v>7200</v>
      </c>
      <c r="Q510" s="80">
        <v>5073</v>
      </c>
      <c r="R510" s="193">
        <v>0.70960608786347312</v>
      </c>
      <c r="S510" s="194">
        <v>5.3497830684286467E-3</v>
      </c>
      <c r="T510" s="193">
        <v>0.69912051304935297</v>
      </c>
      <c r="U510" s="193">
        <v>0.72009166267759328</v>
      </c>
      <c r="V510" s="80"/>
      <c r="W510" s="80"/>
      <c r="X510" s="193"/>
      <c r="Y510" s="194"/>
      <c r="Z510" s="193"/>
      <c r="AA510" s="193"/>
      <c r="AB510" s="80"/>
      <c r="AC510" s="80"/>
      <c r="AD510" s="193"/>
      <c r="AE510" s="194"/>
      <c r="AF510" s="193"/>
      <c r="AG510" s="193"/>
      <c r="AH510" s="80"/>
      <c r="AI510" s="80"/>
      <c r="AJ510" s="193"/>
      <c r="AK510" s="194"/>
      <c r="AL510" s="193"/>
      <c r="AM510" s="193"/>
    </row>
    <row r="511" spans="2:39" hidden="1" x14ac:dyDescent="0.3">
      <c r="B511" s="50" t="s">
        <v>48</v>
      </c>
      <c r="C511" s="49" t="s">
        <v>44</v>
      </c>
      <c r="D511" s="80" t="s">
        <v>54</v>
      </c>
      <c r="E511" s="60" t="s">
        <v>320</v>
      </c>
      <c r="F511" s="50" t="s">
        <v>312</v>
      </c>
      <c r="G511" s="80"/>
      <c r="H511" s="80"/>
      <c r="I511" s="80"/>
      <c r="J511" s="80"/>
      <c r="K511" s="80"/>
      <c r="L511" s="80"/>
      <c r="M511" s="80"/>
      <c r="N511" s="80"/>
      <c r="O511" s="80"/>
      <c r="P511" s="80"/>
      <c r="Q511" s="80"/>
      <c r="R511" s="80"/>
      <c r="S511" s="80"/>
      <c r="T511" s="80"/>
      <c r="U511" s="80"/>
      <c r="V511" s="80"/>
      <c r="W511" s="80"/>
      <c r="X511" s="80"/>
      <c r="Y511" s="80"/>
      <c r="Z511" s="80"/>
      <c r="AA511" s="80"/>
      <c r="AB511" s="80"/>
      <c r="AC511" s="80"/>
      <c r="AD511" s="80"/>
      <c r="AE511" s="80"/>
      <c r="AF511" s="80"/>
      <c r="AG511" s="80"/>
      <c r="AH511" s="80"/>
      <c r="AI511" s="80"/>
      <c r="AJ511" s="80"/>
      <c r="AK511" s="80"/>
      <c r="AL511" s="80"/>
      <c r="AM511" s="80"/>
    </row>
    <row r="512" spans="2:39" hidden="1" x14ac:dyDescent="0.3">
      <c r="B512" s="50" t="s">
        <v>48</v>
      </c>
      <c r="C512" s="49" t="s">
        <v>44</v>
      </c>
      <c r="D512" s="80" t="s">
        <v>54</v>
      </c>
      <c r="E512" s="60" t="s">
        <v>319</v>
      </c>
      <c r="F512" s="50" t="s">
        <v>312</v>
      </c>
      <c r="G512" s="80"/>
      <c r="H512" s="80"/>
      <c r="I512" s="80"/>
      <c r="J512" s="80"/>
      <c r="K512" s="80"/>
      <c r="L512" s="80"/>
      <c r="M512" s="80"/>
      <c r="N512" s="80"/>
      <c r="O512" s="80"/>
      <c r="P512" s="80"/>
      <c r="Q512" s="80"/>
      <c r="R512" s="80"/>
      <c r="S512" s="80"/>
      <c r="T512" s="80"/>
      <c r="U512" s="80"/>
      <c r="V512" s="80"/>
      <c r="W512" s="80"/>
      <c r="X512" s="80"/>
      <c r="Y512" s="80"/>
      <c r="Z512" s="80"/>
      <c r="AA512" s="80"/>
      <c r="AB512" s="80"/>
      <c r="AC512" s="80"/>
      <c r="AD512" s="80"/>
      <c r="AE512" s="80"/>
      <c r="AF512" s="80"/>
      <c r="AG512" s="80"/>
      <c r="AH512" s="80"/>
      <c r="AI512" s="80"/>
      <c r="AJ512" s="80"/>
      <c r="AK512" s="80"/>
      <c r="AL512" s="80"/>
      <c r="AM512" s="80"/>
    </row>
    <row r="513" spans="2:39" hidden="1" x14ac:dyDescent="0.3">
      <c r="B513" s="50" t="s">
        <v>48</v>
      </c>
      <c r="C513" s="49" t="s">
        <v>44</v>
      </c>
      <c r="D513" s="80" t="s">
        <v>54</v>
      </c>
      <c r="E513" s="60" t="s">
        <v>318</v>
      </c>
      <c r="F513" s="50" t="s">
        <v>312</v>
      </c>
      <c r="G513" s="80"/>
      <c r="H513" s="80"/>
      <c r="I513" s="80"/>
      <c r="J513" s="80"/>
      <c r="K513" s="80"/>
      <c r="L513" s="80"/>
      <c r="M513" s="80"/>
      <c r="N513" s="80"/>
      <c r="O513" s="80"/>
      <c r="P513" s="80"/>
      <c r="Q513" s="80"/>
      <c r="R513" s="80"/>
      <c r="S513" s="80"/>
      <c r="T513" s="80"/>
      <c r="U513" s="80"/>
      <c r="V513" s="80"/>
      <c r="W513" s="80"/>
      <c r="X513" s="80"/>
      <c r="Y513" s="80"/>
      <c r="Z513" s="80"/>
      <c r="AA513" s="80"/>
      <c r="AB513" s="80"/>
      <c r="AC513" s="80"/>
      <c r="AD513" s="80"/>
      <c r="AE513" s="80"/>
      <c r="AF513" s="80"/>
      <c r="AG513" s="80"/>
      <c r="AH513" s="80"/>
      <c r="AI513" s="80"/>
      <c r="AJ513" s="80"/>
      <c r="AK513" s="80"/>
      <c r="AL513" s="80"/>
      <c r="AM513" s="80"/>
    </row>
    <row r="514" spans="2:39" hidden="1" x14ac:dyDescent="0.3">
      <c r="B514" s="50" t="s">
        <v>48</v>
      </c>
      <c r="C514" s="49" t="s">
        <v>44</v>
      </c>
      <c r="D514" s="80" t="s">
        <v>54</v>
      </c>
      <c r="E514" s="60" t="s">
        <v>317</v>
      </c>
      <c r="F514" s="50" t="s">
        <v>312</v>
      </c>
      <c r="G514" s="80"/>
      <c r="H514" s="80"/>
      <c r="I514" s="80"/>
      <c r="J514" s="80"/>
      <c r="K514" s="80"/>
      <c r="L514" s="80"/>
      <c r="M514" s="80"/>
      <c r="N514" s="80"/>
      <c r="O514" s="80"/>
      <c r="P514" s="80"/>
      <c r="Q514" s="80"/>
      <c r="R514" s="80"/>
      <c r="S514" s="80"/>
      <c r="T514" s="80"/>
      <c r="U514" s="80"/>
      <c r="V514" s="80"/>
      <c r="W514" s="80"/>
      <c r="X514" s="80"/>
      <c r="Y514" s="80"/>
      <c r="Z514" s="80"/>
      <c r="AA514" s="80"/>
      <c r="AB514" s="80"/>
      <c r="AC514" s="80"/>
      <c r="AD514" s="80"/>
      <c r="AE514" s="80"/>
      <c r="AF514" s="80"/>
      <c r="AG514" s="80"/>
      <c r="AH514" s="80"/>
      <c r="AI514" s="80"/>
      <c r="AJ514" s="80"/>
      <c r="AK514" s="80"/>
      <c r="AL514" s="80"/>
      <c r="AM514" s="80"/>
    </row>
    <row r="515" spans="2:39" hidden="1" x14ac:dyDescent="0.3">
      <c r="B515" s="50" t="s">
        <v>48</v>
      </c>
      <c r="C515" s="49" t="s">
        <v>44</v>
      </c>
      <c r="D515" s="80" t="s">
        <v>54</v>
      </c>
      <c r="E515" s="60" t="s">
        <v>316</v>
      </c>
      <c r="F515" s="50" t="s">
        <v>312</v>
      </c>
      <c r="G515" s="80"/>
      <c r="H515" s="80"/>
      <c r="I515" s="80"/>
      <c r="J515" s="80"/>
      <c r="K515" s="80"/>
      <c r="L515" s="80"/>
      <c r="M515" s="80"/>
      <c r="N515" s="80"/>
      <c r="O515" s="80"/>
      <c r="P515" s="80"/>
      <c r="Q515" s="80"/>
      <c r="R515" s="80"/>
      <c r="S515" s="80"/>
      <c r="T515" s="80"/>
      <c r="U515" s="80"/>
      <c r="V515" s="80"/>
      <c r="W515" s="80"/>
      <c r="X515" s="80"/>
      <c r="Y515" s="80"/>
      <c r="Z515" s="80"/>
      <c r="AA515" s="80"/>
      <c r="AB515" s="80"/>
      <c r="AC515" s="80"/>
      <c r="AD515" s="80"/>
      <c r="AE515" s="80"/>
      <c r="AF515" s="80"/>
      <c r="AG515" s="80"/>
      <c r="AH515" s="80"/>
      <c r="AI515" s="80"/>
      <c r="AJ515" s="80"/>
      <c r="AK515" s="80"/>
      <c r="AL515" s="80"/>
      <c r="AM515" s="80"/>
    </row>
    <row r="516" spans="2:39" hidden="1" x14ac:dyDescent="0.3">
      <c r="B516" s="50" t="s">
        <v>48</v>
      </c>
      <c r="C516" s="49" t="s">
        <v>44</v>
      </c>
      <c r="D516" s="80" t="s">
        <v>54</v>
      </c>
      <c r="E516" s="50" t="s">
        <v>313</v>
      </c>
      <c r="F516" s="60" t="s">
        <v>315</v>
      </c>
      <c r="G516" s="80"/>
      <c r="H516" s="80"/>
      <c r="I516" s="80"/>
      <c r="J516" s="80"/>
      <c r="K516" s="80"/>
      <c r="L516" s="80"/>
      <c r="M516" s="80"/>
      <c r="N516" s="80"/>
      <c r="O516" s="80"/>
      <c r="P516" s="80"/>
      <c r="Q516" s="80"/>
      <c r="R516" s="80"/>
      <c r="S516" s="80"/>
      <c r="T516" s="80"/>
      <c r="U516" s="80"/>
      <c r="V516" s="80"/>
      <c r="W516" s="80"/>
      <c r="X516" s="80"/>
      <c r="Y516" s="80"/>
      <c r="Z516" s="80"/>
      <c r="AA516" s="80"/>
      <c r="AB516" s="80"/>
      <c r="AC516" s="80"/>
      <c r="AD516" s="80"/>
      <c r="AE516" s="80"/>
      <c r="AF516" s="80"/>
      <c r="AG516" s="80"/>
      <c r="AH516" s="80"/>
      <c r="AI516" s="80"/>
      <c r="AJ516" s="80"/>
      <c r="AK516" s="80"/>
      <c r="AL516" s="80"/>
      <c r="AM516" s="80"/>
    </row>
    <row r="517" spans="2:39" hidden="1" x14ac:dyDescent="0.3">
      <c r="B517" s="50" t="s">
        <v>48</v>
      </c>
      <c r="C517" s="49" t="s">
        <v>44</v>
      </c>
      <c r="D517" s="80" t="s">
        <v>54</v>
      </c>
      <c r="E517" s="50" t="s">
        <v>313</v>
      </c>
      <c r="F517" s="60" t="s">
        <v>314</v>
      </c>
      <c r="G517" s="80"/>
      <c r="H517" s="80"/>
      <c r="I517" s="80"/>
      <c r="J517" s="80"/>
      <c r="K517" s="80"/>
      <c r="L517" s="80"/>
      <c r="M517" s="80"/>
      <c r="N517" s="80"/>
      <c r="O517" s="80"/>
      <c r="P517" s="80"/>
      <c r="Q517" s="80"/>
      <c r="R517" s="80"/>
      <c r="S517" s="80"/>
      <c r="T517" s="80"/>
      <c r="U517" s="80"/>
      <c r="V517" s="80"/>
      <c r="W517" s="80"/>
      <c r="X517" s="80"/>
      <c r="Y517" s="80"/>
      <c r="Z517" s="80"/>
      <c r="AA517" s="80"/>
      <c r="AB517" s="80"/>
      <c r="AC517" s="80"/>
      <c r="AD517" s="80"/>
      <c r="AE517" s="80"/>
      <c r="AF517" s="80"/>
      <c r="AG517" s="80"/>
      <c r="AH517" s="80"/>
      <c r="AI517" s="80"/>
      <c r="AJ517" s="80"/>
      <c r="AK517" s="80"/>
      <c r="AL517" s="80"/>
      <c r="AM517" s="80"/>
    </row>
    <row r="518" spans="2:39" x14ac:dyDescent="0.3">
      <c r="B518" s="81" t="s">
        <v>48</v>
      </c>
      <c r="C518" s="192" t="s">
        <v>44</v>
      </c>
      <c r="D518" s="190" t="s">
        <v>54</v>
      </c>
      <c r="E518" s="81" t="s">
        <v>313</v>
      </c>
      <c r="F518" s="81" t="s">
        <v>312</v>
      </c>
      <c r="G518" s="190">
        <v>40</v>
      </c>
      <c r="H518" s="190">
        <v>120963</v>
      </c>
      <c r="I518" s="191">
        <v>1</v>
      </c>
      <c r="J518" s="190">
        <v>26021</v>
      </c>
      <c r="K518" s="190">
        <v>22827</v>
      </c>
      <c r="L518" s="188">
        <v>0.81308020322107866</v>
      </c>
      <c r="M518" s="189">
        <v>2.4167534779773693E-3</v>
      </c>
      <c r="N518" s="188">
        <v>0.80834336640424298</v>
      </c>
      <c r="O518" s="188">
        <v>0.81781704003791433</v>
      </c>
      <c r="P518" s="190">
        <v>31900</v>
      </c>
      <c r="Q518" s="190">
        <v>28203</v>
      </c>
      <c r="R518" s="188">
        <v>0.81575387071681182</v>
      </c>
      <c r="S518" s="189">
        <v>2.1706180817123882E-3</v>
      </c>
      <c r="T518" s="188">
        <v>0.81149945927665557</v>
      </c>
      <c r="U518" s="188">
        <v>0.82000828215696808</v>
      </c>
      <c r="V518" s="190"/>
      <c r="W518" s="190"/>
      <c r="X518" s="188"/>
      <c r="Y518" s="189"/>
      <c r="Z518" s="188"/>
      <c r="AA518" s="188"/>
      <c r="AB518" s="190"/>
      <c r="AC518" s="190"/>
      <c r="AD518" s="188"/>
      <c r="AE518" s="189"/>
      <c r="AF518" s="188"/>
      <c r="AG518" s="188"/>
      <c r="AH518" s="190"/>
      <c r="AI518" s="190"/>
      <c r="AJ518" s="188"/>
      <c r="AK518" s="189"/>
      <c r="AL518" s="188"/>
      <c r="AM518" s="188"/>
    </row>
    <row r="519" spans="2:39" x14ac:dyDescent="0.3">
      <c r="D519" s="76"/>
      <c r="E519" s="70"/>
      <c r="F519" s="70"/>
    </row>
    <row r="520" spans="2:39" x14ac:dyDescent="0.3">
      <c r="B520" s="67" t="s">
        <v>59</v>
      </c>
      <c r="C520" s="68"/>
      <c r="D520" s="69"/>
      <c r="E520" s="70"/>
      <c r="F520" s="70"/>
    </row>
    <row r="521" spans="2:39" x14ac:dyDescent="0.3">
      <c r="B521" s="71"/>
      <c r="C521" s="68" t="s">
        <v>60</v>
      </c>
      <c r="D521" s="72" t="s">
        <v>61</v>
      </c>
    </row>
    <row r="522" spans="2:39" x14ac:dyDescent="0.3">
      <c r="B522" s="73"/>
      <c r="C522" s="68" t="s">
        <v>62</v>
      </c>
      <c r="D522" s="72" t="s">
        <v>63</v>
      </c>
    </row>
    <row r="523" spans="2:39" x14ac:dyDescent="0.3">
      <c r="B523" s="74"/>
      <c r="C523" s="68" t="s">
        <v>64</v>
      </c>
      <c r="D523" s="72" t="s">
        <v>65</v>
      </c>
    </row>
    <row r="524" spans="2:39" x14ac:dyDescent="0.3">
      <c r="B524" s="75"/>
      <c r="C524" s="68" t="s">
        <v>66</v>
      </c>
      <c r="D524" s="72" t="s">
        <v>67</v>
      </c>
    </row>
    <row r="525" spans="2:39" x14ac:dyDescent="0.3">
      <c r="B525" s="187"/>
      <c r="C525" s="68" t="s">
        <v>311</v>
      </c>
      <c r="D525" s="72" t="s">
        <v>310</v>
      </c>
    </row>
    <row r="526" spans="2:39" x14ac:dyDescent="0.3">
      <c r="B526" s="186"/>
      <c r="C526" s="68" t="s">
        <v>309</v>
      </c>
      <c r="D526" s="68" t="s">
        <v>308</v>
      </c>
    </row>
    <row r="527" spans="2:39" x14ac:dyDescent="0.3">
      <c r="D527" s="76"/>
      <c r="E527" s="70"/>
      <c r="F527" s="70"/>
    </row>
    <row r="528" spans="2:39" x14ac:dyDescent="0.3">
      <c r="B528" s="68" t="s">
        <v>68</v>
      </c>
      <c r="C528" s="68" t="s">
        <v>69</v>
      </c>
    </row>
    <row r="529" spans="2:10" x14ac:dyDescent="0.3">
      <c r="B529" s="68" t="s">
        <v>70</v>
      </c>
      <c r="C529" s="68" t="s">
        <v>71</v>
      </c>
      <c r="D529" s="76"/>
      <c r="E529" s="70"/>
      <c r="F529" s="70"/>
    </row>
    <row r="530" spans="2:10" x14ac:dyDescent="0.3">
      <c r="B530" s="68" t="s">
        <v>72</v>
      </c>
      <c r="C530" s="68" t="s">
        <v>73</v>
      </c>
      <c r="D530" s="76"/>
      <c r="E530" s="70"/>
      <c r="F530" s="70"/>
    </row>
    <row r="531" spans="2:10" x14ac:dyDescent="0.3">
      <c r="B531" s="68" t="s">
        <v>74</v>
      </c>
      <c r="C531" s="68" t="s">
        <v>75</v>
      </c>
      <c r="E531" s="77"/>
      <c r="F531" s="77"/>
      <c r="G531" s="77"/>
      <c r="H531" s="77"/>
      <c r="I531" s="77"/>
      <c r="J531" s="77"/>
    </row>
    <row r="532" spans="2:10" x14ac:dyDescent="0.3">
      <c r="B532" s="68" t="s">
        <v>76</v>
      </c>
      <c r="C532" s="68" t="s">
        <v>77</v>
      </c>
    </row>
  </sheetData>
  <autoFilter ref="B3:AM518" xr:uid="{00000000-0009-0000-0000-000002000000}">
    <filterColumn colId="3">
      <filters>
        <filter val="(all ages)"/>
      </filters>
    </filterColumn>
    <filterColumn colId="4">
      <filters>
        <filter val="(both genders)"/>
      </filters>
    </filterColumn>
  </autoFilter>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67EF5-C582-4ACE-AA3D-99DA915C5A4B}">
  <sheetPr>
    <tabColor theme="9"/>
  </sheetPr>
  <dimension ref="A1"/>
  <sheetViews>
    <sheetView workbookViewId="0">
      <selection activeCell="K28" sqref="K28"/>
    </sheetView>
  </sheetViews>
  <sheetFormatPr defaultRowHeight="14.4" x14ac:dyDescent="0.3"/>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F9716-EC26-4CDC-87BE-F6E5F31E2E44}">
  <dimension ref="A2:H185"/>
  <sheetViews>
    <sheetView zoomScale="85" zoomScaleNormal="85" workbookViewId="0">
      <pane xSplit="1" topLeftCell="B1" activePane="topRight" state="frozen"/>
      <selection pane="topRight" activeCell="B1" sqref="B1"/>
    </sheetView>
  </sheetViews>
  <sheetFormatPr defaultColWidth="9.109375" defaultRowHeight="15.6" x14ac:dyDescent="0.3"/>
  <cols>
    <col min="1" max="1" width="80.88671875" style="113" customWidth="1"/>
    <col min="2" max="2" width="59.6640625" style="87" customWidth="1"/>
    <col min="3" max="3" width="37.33203125" style="87" customWidth="1"/>
    <col min="4" max="4" width="45.6640625" style="87" customWidth="1"/>
    <col min="5" max="5" width="11.6640625" style="87" customWidth="1"/>
    <col min="6" max="6" width="80.88671875" style="113" hidden="1" customWidth="1"/>
    <col min="7" max="7" width="47.33203125" style="87" hidden="1" customWidth="1"/>
    <col min="8" max="8" width="19.44140625" style="87" hidden="1" customWidth="1"/>
    <col min="9" max="16384" width="9.109375" style="87"/>
  </cols>
  <sheetData>
    <row r="2" spans="1:8" ht="20.399999999999999" x14ac:dyDescent="0.35">
      <c r="A2" s="84"/>
      <c r="B2" s="85" t="s">
        <v>87</v>
      </c>
      <c r="C2" s="86"/>
      <c r="D2" s="85" t="s">
        <v>88</v>
      </c>
      <c r="E2" s="86"/>
      <c r="F2" s="84"/>
      <c r="G2" s="85" t="s">
        <v>94</v>
      </c>
      <c r="H2" s="86"/>
    </row>
    <row r="3" spans="1:8" x14ac:dyDescent="0.3">
      <c r="A3" s="88" t="s">
        <v>95</v>
      </c>
      <c r="B3" s="89"/>
      <c r="C3" s="90" t="s">
        <v>96</v>
      </c>
      <c r="D3" s="89"/>
      <c r="E3" s="90" t="s">
        <v>96</v>
      </c>
      <c r="F3" s="88" t="s">
        <v>95</v>
      </c>
      <c r="G3" s="89"/>
      <c r="H3" s="90" t="s">
        <v>96</v>
      </c>
    </row>
    <row r="4" spans="1:8" ht="39" customHeight="1" x14ac:dyDescent="0.3">
      <c r="A4" s="91" t="s">
        <v>97</v>
      </c>
      <c r="B4" s="93" t="s">
        <v>439</v>
      </c>
      <c r="C4" s="93"/>
      <c r="D4" s="219" t="s">
        <v>438</v>
      </c>
      <c r="E4" s="93"/>
      <c r="F4" s="91" t="s">
        <v>97</v>
      </c>
      <c r="G4" s="92" t="s">
        <v>98</v>
      </c>
      <c r="H4" s="93"/>
    </row>
    <row r="5" spans="1:8" ht="31.2" x14ac:dyDescent="0.3">
      <c r="A5" s="94" t="s">
        <v>102</v>
      </c>
      <c r="B5" s="92" t="s">
        <v>105</v>
      </c>
      <c r="C5" s="92" t="s">
        <v>437</v>
      </c>
      <c r="D5" s="92" t="s">
        <v>106</v>
      </c>
      <c r="E5" s="92"/>
      <c r="F5" s="94" t="s">
        <v>102</v>
      </c>
      <c r="G5" s="92" t="s">
        <v>105</v>
      </c>
      <c r="H5" s="92"/>
    </row>
    <row r="6" spans="1:8" ht="20.25" customHeight="1" x14ac:dyDescent="0.3">
      <c r="A6" s="94" t="s">
        <v>107</v>
      </c>
      <c r="B6" s="95"/>
      <c r="C6" s="95"/>
      <c r="D6" s="95"/>
      <c r="E6" s="95"/>
      <c r="F6" s="94" t="s">
        <v>107</v>
      </c>
      <c r="G6" s="97"/>
      <c r="H6" s="97"/>
    </row>
    <row r="7" spans="1:8" x14ac:dyDescent="0.3">
      <c r="A7" s="98" t="s">
        <v>108</v>
      </c>
      <c r="B7" s="95"/>
      <c r="C7" s="95"/>
      <c r="D7" s="95"/>
      <c r="E7" s="95"/>
      <c r="F7" s="98" t="s">
        <v>108</v>
      </c>
      <c r="G7" s="100"/>
      <c r="H7" s="97"/>
    </row>
    <row r="8" spans="1:8" ht="78" x14ac:dyDescent="0.3">
      <c r="A8" s="101" t="s">
        <v>47</v>
      </c>
      <c r="B8" s="92" t="s">
        <v>436</v>
      </c>
      <c r="C8" s="92" t="s">
        <v>435</v>
      </c>
      <c r="D8" s="92"/>
      <c r="E8" s="92"/>
      <c r="F8" s="101" t="s">
        <v>47</v>
      </c>
      <c r="G8" s="92" t="s">
        <v>109</v>
      </c>
      <c r="H8" s="92"/>
    </row>
    <row r="9" spans="1:8" ht="93.6" x14ac:dyDescent="0.3">
      <c r="A9" s="101" t="s">
        <v>46</v>
      </c>
      <c r="B9" s="92" t="s">
        <v>434</v>
      </c>
      <c r="C9" s="92" t="s">
        <v>433</v>
      </c>
      <c r="D9" s="92"/>
      <c r="E9" s="92"/>
      <c r="F9" s="101" t="s">
        <v>46</v>
      </c>
      <c r="G9" s="92" t="s">
        <v>111</v>
      </c>
      <c r="H9" s="92"/>
    </row>
    <row r="10" spans="1:8" ht="82.5" customHeight="1" x14ac:dyDescent="0.3">
      <c r="A10" s="101" t="s">
        <v>43</v>
      </c>
      <c r="B10" s="92" t="s">
        <v>432</v>
      </c>
      <c r="C10" s="92" t="s">
        <v>431</v>
      </c>
      <c r="D10" s="92"/>
      <c r="E10" s="92"/>
      <c r="F10" s="101" t="s">
        <v>43</v>
      </c>
      <c r="G10" s="92" t="s">
        <v>113</v>
      </c>
      <c r="H10" s="92"/>
    </row>
    <row r="11" spans="1:8" ht="15.75" customHeight="1" x14ac:dyDescent="0.3">
      <c r="A11" s="98" t="s">
        <v>115</v>
      </c>
      <c r="B11" s="95"/>
      <c r="C11" s="95"/>
      <c r="D11" s="95"/>
      <c r="E11" s="95"/>
      <c r="F11" s="98" t="s">
        <v>115</v>
      </c>
      <c r="G11" s="97"/>
      <c r="H11" s="97"/>
    </row>
    <row r="12" spans="1:8" ht="15.75" customHeight="1" x14ac:dyDescent="0.3">
      <c r="A12" s="101" t="s">
        <v>49</v>
      </c>
      <c r="B12" s="92" t="s">
        <v>430</v>
      </c>
      <c r="C12" s="92"/>
      <c r="D12" s="92"/>
      <c r="E12" s="92"/>
      <c r="F12" s="101" t="s">
        <v>49</v>
      </c>
      <c r="G12" s="93" t="s">
        <v>118</v>
      </c>
      <c r="H12" s="92"/>
    </row>
    <row r="13" spans="1:8" ht="15.75" customHeight="1" x14ac:dyDescent="0.3">
      <c r="A13" s="101" t="s">
        <v>119</v>
      </c>
      <c r="B13" s="92" t="s">
        <v>118</v>
      </c>
      <c r="C13" s="92"/>
      <c r="D13" s="92"/>
      <c r="E13" s="92"/>
      <c r="F13" s="101" t="s">
        <v>119</v>
      </c>
      <c r="G13" s="93" t="s">
        <v>118</v>
      </c>
      <c r="H13" s="92"/>
    </row>
    <row r="14" spans="1:8" ht="15.75" customHeight="1" x14ac:dyDescent="0.3">
      <c r="A14" s="101" t="s">
        <v>50</v>
      </c>
      <c r="B14" s="92" t="s">
        <v>429</v>
      </c>
      <c r="C14" s="92"/>
      <c r="D14" s="92"/>
      <c r="E14" s="92"/>
      <c r="F14" s="101" t="s">
        <v>50</v>
      </c>
      <c r="G14" s="93" t="s">
        <v>118</v>
      </c>
      <c r="H14" s="92"/>
    </row>
    <row r="15" spans="1:8" ht="15.75" customHeight="1" x14ac:dyDescent="0.3">
      <c r="A15" s="101" t="s">
        <v>123</v>
      </c>
      <c r="B15" s="92" t="s">
        <v>118</v>
      </c>
      <c r="C15" s="92"/>
      <c r="D15" s="92"/>
      <c r="E15" s="92"/>
      <c r="F15" s="101" t="s">
        <v>123</v>
      </c>
      <c r="G15" s="93" t="s">
        <v>118</v>
      </c>
      <c r="H15" s="92"/>
    </row>
    <row r="16" spans="1:8" ht="15.75" customHeight="1" x14ac:dyDescent="0.3">
      <c r="A16" s="101" t="s">
        <v>125</v>
      </c>
      <c r="B16" s="92" t="s">
        <v>118</v>
      </c>
      <c r="C16" s="92"/>
      <c r="D16" s="92"/>
      <c r="E16" s="92"/>
      <c r="F16" s="101" t="s">
        <v>125</v>
      </c>
      <c r="G16" s="93" t="s">
        <v>118</v>
      </c>
      <c r="H16" s="92"/>
    </row>
    <row r="17" spans="1:8" ht="15.75" customHeight="1" x14ac:dyDescent="0.3">
      <c r="A17" s="101" t="s">
        <v>127</v>
      </c>
      <c r="B17" s="92" t="s">
        <v>118</v>
      </c>
      <c r="C17" s="92"/>
      <c r="D17" s="92"/>
      <c r="E17" s="92"/>
      <c r="F17" s="101" t="s">
        <v>127</v>
      </c>
      <c r="G17" s="93" t="s">
        <v>118</v>
      </c>
      <c r="H17" s="92"/>
    </row>
    <row r="18" spans="1:8" x14ac:dyDescent="0.3">
      <c r="A18" s="102" t="s">
        <v>129</v>
      </c>
      <c r="B18" s="95"/>
      <c r="C18" s="95"/>
      <c r="D18" s="95"/>
      <c r="E18" s="95"/>
      <c r="F18" s="102" t="s">
        <v>129</v>
      </c>
      <c r="G18" s="97"/>
      <c r="H18" s="97"/>
    </row>
    <row r="19" spans="1:8" ht="78" x14ac:dyDescent="0.3">
      <c r="A19" s="96" t="s">
        <v>131</v>
      </c>
      <c r="B19" s="95"/>
      <c r="C19" s="95"/>
      <c r="D19" s="95"/>
      <c r="E19" s="95"/>
      <c r="F19" s="96" t="s">
        <v>131</v>
      </c>
      <c r="G19" s="97"/>
      <c r="H19" s="92" t="s">
        <v>132</v>
      </c>
    </row>
    <row r="20" spans="1:8" x14ac:dyDescent="0.3">
      <c r="A20" s="102" t="s">
        <v>43</v>
      </c>
      <c r="B20" s="95"/>
      <c r="C20" s="95"/>
      <c r="D20" s="95"/>
      <c r="E20" s="95"/>
      <c r="F20" s="102" t="s">
        <v>43</v>
      </c>
      <c r="G20" s="92"/>
      <c r="H20" s="92"/>
    </row>
    <row r="21" spans="1:8" x14ac:dyDescent="0.3">
      <c r="A21" s="104" t="s">
        <v>133</v>
      </c>
      <c r="B21" s="95"/>
      <c r="C21" s="95"/>
      <c r="D21" s="95"/>
      <c r="E21" s="95"/>
      <c r="F21" s="104" t="s">
        <v>133</v>
      </c>
      <c r="G21" s="92">
        <v>100</v>
      </c>
      <c r="H21" s="92"/>
    </row>
    <row r="22" spans="1:8" x14ac:dyDescent="0.3">
      <c r="A22" s="104" t="s">
        <v>134</v>
      </c>
      <c r="B22" s="95"/>
      <c r="C22" s="95"/>
      <c r="D22" s="95"/>
      <c r="E22" s="95"/>
      <c r="F22" s="104" t="s">
        <v>134</v>
      </c>
      <c r="G22" s="92">
        <v>100</v>
      </c>
      <c r="H22" s="92"/>
    </row>
    <row r="23" spans="1:8" x14ac:dyDescent="0.3">
      <c r="A23" s="104" t="s">
        <v>135</v>
      </c>
      <c r="B23" s="95"/>
      <c r="C23" s="95"/>
      <c r="D23" s="95"/>
      <c r="E23" s="95"/>
      <c r="F23" s="104" t="s">
        <v>135</v>
      </c>
      <c r="G23" s="92">
        <v>100</v>
      </c>
      <c r="H23" s="92"/>
    </row>
    <row r="24" spans="1:8" x14ac:dyDescent="0.3">
      <c r="A24" s="104" t="s">
        <v>136</v>
      </c>
      <c r="B24" s="95"/>
      <c r="C24" s="95"/>
      <c r="D24" s="95"/>
      <c r="E24" s="95"/>
      <c r="F24" s="104" t="s">
        <v>136</v>
      </c>
      <c r="G24" s="105" t="s">
        <v>118</v>
      </c>
      <c r="H24" s="92"/>
    </row>
    <row r="25" spans="1:8" x14ac:dyDescent="0.3">
      <c r="A25" s="102" t="s">
        <v>46</v>
      </c>
      <c r="B25" s="95"/>
      <c r="C25" s="95"/>
      <c r="D25" s="95"/>
      <c r="E25" s="95"/>
      <c r="F25" s="102" t="s">
        <v>46</v>
      </c>
      <c r="G25" s="92"/>
      <c r="H25" s="92"/>
    </row>
    <row r="26" spans="1:8" x14ac:dyDescent="0.3">
      <c r="A26" s="104" t="s">
        <v>133</v>
      </c>
      <c r="B26" s="95"/>
      <c r="C26" s="95"/>
      <c r="D26" s="95"/>
      <c r="E26" s="95"/>
      <c r="F26" s="104" t="s">
        <v>133</v>
      </c>
      <c r="G26" s="92">
        <v>70</v>
      </c>
      <c r="H26" s="92"/>
    </row>
    <row r="27" spans="1:8" x14ac:dyDescent="0.3">
      <c r="A27" s="104" t="s">
        <v>134</v>
      </c>
      <c r="B27" s="95"/>
      <c r="C27" s="95"/>
      <c r="D27" s="95"/>
      <c r="E27" s="95"/>
      <c r="F27" s="104" t="s">
        <v>134</v>
      </c>
      <c r="G27" s="92">
        <v>70</v>
      </c>
      <c r="H27" s="92"/>
    </row>
    <row r="28" spans="1:8" x14ac:dyDescent="0.3">
      <c r="A28" s="104" t="s">
        <v>135</v>
      </c>
      <c r="B28" s="95"/>
      <c r="C28" s="95"/>
      <c r="D28" s="95"/>
      <c r="E28" s="95"/>
      <c r="F28" s="104" t="s">
        <v>135</v>
      </c>
      <c r="G28" s="92">
        <v>70</v>
      </c>
      <c r="H28" s="92"/>
    </row>
    <row r="29" spans="1:8" x14ac:dyDescent="0.3">
      <c r="A29" s="104" t="s">
        <v>136</v>
      </c>
      <c r="B29" s="95"/>
      <c r="C29" s="95"/>
      <c r="D29" s="95"/>
      <c r="E29" s="95"/>
      <c r="F29" s="104" t="s">
        <v>136</v>
      </c>
      <c r="G29" s="105" t="s">
        <v>118</v>
      </c>
      <c r="H29" s="92"/>
    </row>
    <row r="30" spans="1:8" x14ac:dyDescent="0.3">
      <c r="A30" s="102" t="s">
        <v>47</v>
      </c>
      <c r="B30" s="95"/>
      <c r="C30" s="95"/>
      <c r="D30" s="95"/>
      <c r="E30" s="95"/>
      <c r="F30" s="102" t="s">
        <v>47</v>
      </c>
      <c r="G30" s="92"/>
      <c r="H30" s="92"/>
    </row>
    <row r="31" spans="1:8" x14ac:dyDescent="0.3">
      <c r="A31" s="104" t="s">
        <v>133</v>
      </c>
      <c r="B31" s="95"/>
      <c r="C31" s="95"/>
      <c r="D31" s="95"/>
      <c r="E31" s="95"/>
      <c r="F31" s="104" t="s">
        <v>133</v>
      </c>
      <c r="G31" s="92">
        <v>50</v>
      </c>
      <c r="H31" s="92"/>
    </row>
    <row r="32" spans="1:8" x14ac:dyDescent="0.3">
      <c r="A32" s="104" t="s">
        <v>134</v>
      </c>
      <c r="B32" s="95"/>
      <c r="C32" s="95"/>
      <c r="D32" s="95"/>
      <c r="E32" s="95"/>
      <c r="F32" s="104" t="s">
        <v>134</v>
      </c>
      <c r="G32" s="92">
        <v>50</v>
      </c>
      <c r="H32" s="92"/>
    </row>
    <row r="33" spans="1:8" x14ac:dyDescent="0.3">
      <c r="A33" s="104" t="s">
        <v>135</v>
      </c>
      <c r="B33" s="95"/>
      <c r="C33" s="95"/>
      <c r="D33" s="95"/>
      <c r="E33" s="95"/>
      <c r="F33" s="104" t="s">
        <v>135</v>
      </c>
      <c r="G33" s="92">
        <v>50</v>
      </c>
      <c r="H33" s="92"/>
    </row>
    <row r="34" spans="1:8" x14ac:dyDescent="0.3">
      <c r="A34" s="104" t="s">
        <v>136</v>
      </c>
      <c r="B34" s="95"/>
      <c r="C34" s="95"/>
      <c r="D34" s="95"/>
      <c r="E34" s="95"/>
      <c r="F34" s="104" t="s">
        <v>136</v>
      </c>
      <c r="G34" s="105" t="s">
        <v>118</v>
      </c>
      <c r="H34" s="92"/>
    </row>
    <row r="35" spans="1:8" ht="15.75" customHeight="1" x14ac:dyDescent="0.3">
      <c r="A35" s="102" t="s">
        <v>137</v>
      </c>
      <c r="B35" s="95"/>
      <c r="C35" s="95"/>
      <c r="D35" s="95"/>
      <c r="E35" s="95"/>
      <c r="F35" s="102" t="s">
        <v>137</v>
      </c>
      <c r="G35" s="97"/>
      <c r="H35" s="97"/>
    </row>
    <row r="36" spans="1:8" ht="7.5" customHeight="1" x14ac:dyDescent="0.3">
      <c r="A36" s="94"/>
      <c r="B36" s="106"/>
      <c r="C36" s="106"/>
      <c r="D36" s="106"/>
      <c r="E36" s="106"/>
      <c r="F36" s="94"/>
      <c r="G36" s="106"/>
      <c r="H36" s="106"/>
    </row>
    <row r="37" spans="1:8" x14ac:dyDescent="0.3">
      <c r="A37" s="88" t="s">
        <v>138</v>
      </c>
      <c r="B37" s="89"/>
      <c r="C37" s="90" t="s">
        <v>96</v>
      </c>
      <c r="D37" s="89"/>
      <c r="E37" s="90" t="s">
        <v>96</v>
      </c>
      <c r="F37" s="88" t="s">
        <v>138</v>
      </c>
      <c r="G37" s="89"/>
      <c r="H37" s="90" t="s">
        <v>96</v>
      </c>
    </row>
    <row r="38" spans="1:8" x14ac:dyDescent="0.3">
      <c r="A38" s="94" t="s">
        <v>139</v>
      </c>
      <c r="B38" s="106" t="s">
        <v>141</v>
      </c>
      <c r="C38" s="106"/>
      <c r="D38" s="106" t="s">
        <v>106</v>
      </c>
      <c r="E38" s="106"/>
      <c r="F38" s="94" t="s">
        <v>139</v>
      </c>
      <c r="G38" s="106" t="s">
        <v>140</v>
      </c>
      <c r="H38" s="106"/>
    </row>
    <row r="39" spans="1:8" ht="31.2" x14ac:dyDescent="0.3">
      <c r="A39" s="94" t="s">
        <v>144</v>
      </c>
      <c r="B39" s="106" t="s">
        <v>292</v>
      </c>
      <c r="C39" s="92" t="s">
        <v>428</v>
      </c>
      <c r="D39" s="106" t="s">
        <v>106</v>
      </c>
      <c r="E39" s="106"/>
      <c r="F39" s="94" t="s">
        <v>144</v>
      </c>
      <c r="G39" s="106" t="s">
        <v>145</v>
      </c>
      <c r="H39" s="106"/>
    </row>
    <row r="40" spans="1:8" x14ac:dyDescent="0.3">
      <c r="A40" s="91" t="s">
        <v>146</v>
      </c>
      <c r="B40" s="95"/>
      <c r="C40" s="95"/>
      <c r="D40" s="92"/>
      <c r="E40" s="92"/>
      <c r="F40" s="91" t="s">
        <v>146</v>
      </c>
      <c r="G40" s="97"/>
      <c r="H40" s="97"/>
    </row>
    <row r="41" spans="1:8" x14ac:dyDescent="0.3">
      <c r="A41" s="94" t="s">
        <v>147</v>
      </c>
      <c r="B41" s="218" t="s">
        <v>427</v>
      </c>
      <c r="D41" s="92"/>
      <c r="E41" s="92"/>
      <c r="F41" s="94" t="s">
        <v>147</v>
      </c>
      <c r="G41" s="92">
        <v>105600</v>
      </c>
      <c r="H41" s="92"/>
    </row>
    <row r="42" spans="1:8" x14ac:dyDescent="0.3">
      <c r="A42" s="94" t="s">
        <v>153</v>
      </c>
      <c r="B42" s="92" t="s">
        <v>397</v>
      </c>
      <c r="C42" s="92"/>
      <c r="D42" s="92"/>
      <c r="E42" s="92"/>
      <c r="F42" s="94" t="s">
        <v>153</v>
      </c>
      <c r="G42" s="92" t="s">
        <v>156</v>
      </c>
      <c r="H42" s="92"/>
    </row>
    <row r="43" spans="1:8" x14ac:dyDescent="0.3">
      <c r="A43" s="98" t="s">
        <v>157</v>
      </c>
      <c r="B43" s="95"/>
      <c r="C43" s="95"/>
      <c r="D43" s="95"/>
      <c r="E43" s="95"/>
      <c r="F43" s="98" t="s">
        <v>157</v>
      </c>
      <c r="G43" s="97"/>
      <c r="H43" s="97"/>
    </row>
    <row r="44" spans="1:8" ht="31.2" x14ac:dyDescent="0.3">
      <c r="A44" s="101" t="s">
        <v>158</v>
      </c>
      <c r="B44" s="92" t="s">
        <v>426</v>
      </c>
      <c r="C44" s="92"/>
      <c r="D44" s="92"/>
      <c r="E44" s="92"/>
      <c r="F44" s="101" t="s">
        <v>158</v>
      </c>
      <c r="G44" s="92" t="s">
        <v>164</v>
      </c>
      <c r="H44" s="92"/>
    </row>
    <row r="45" spans="1:8" ht="31.2" x14ac:dyDescent="0.3">
      <c r="A45" s="101" t="s">
        <v>165</v>
      </c>
      <c r="B45" s="218" t="s">
        <v>425</v>
      </c>
      <c r="C45" s="92"/>
      <c r="D45" s="92"/>
      <c r="E45" s="92"/>
      <c r="F45" s="101" t="s">
        <v>165</v>
      </c>
      <c r="G45" s="92" t="s">
        <v>118</v>
      </c>
      <c r="H45" s="92"/>
    </row>
    <row r="46" spans="1:8" ht="31.2" x14ac:dyDescent="0.3">
      <c r="A46" s="101" t="s">
        <v>169</v>
      </c>
      <c r="B46" s="218" t="s">
        <v>424</v>
      </c>
      <c r="C46" s="92"/>
      <c r="D46" s="97"/>
      <c r="E46" s="92"/>
      <c r="F46" s="101" t="s">
        <v>169</v>
      </c>
      <c r="G46" s="92" t="s">
        <v>171</v>
      </c>
      <c r="H46" s="92"/>
    </row>
    <row r="47" spans="1:8" x14ac:dyDescent="0.3">
      <c r="A47" s="108" t="s">
        <v>172</v>
      </c>
      <c r="B47" s="95"/>
      <c r="C47" s="95"/>
      <c r="D47" s="95"/>
      <c r="E47" s="95"/>
      <c r="F47" s="108" t="s">
        <v>172</v>
      </c>
      <c r="G47" s="97"/>
      <c r="H47" s="97"/>
    </row>
    <row r="48" spans="1:8" x14ac:dyDescent="0.3">
      <c r="A48" s="102" t="s">
        <v>173</v>
      </c>
      <c r="B48" s="97"/>
      <c r="C48" s="97"/>
      <c r="D48" s="97"/>
      <c r="E48" s="97"/>
      <c r="F48" s="102" t="s">
        <v>173</v>
      </c>
      <c r="G48" s="97"/>
      <c r="H48" s="97"/>
    </row>
    <row r="49" spans="1:8" ht="15.75" customHeight="1" x14ac:dyDescent="0.3">
      <c r="A49" s="102" t="s">
        <v>174</v>
      </c>
      <c r="B49" s="95"/>
      <c r="C49" s="95"/>
      <c r="D49" s="95"/>
      <c r="E49" s="95"/>
      <c r="F49" s="102" t="s">
        <v>174</v>
      </c>
      <c r="G49" s="97"/>
      <c r="H49" s="97"/>
    </row>
    <row r="50" spans="1:8" ht="15.75" customHeight="1" x14ac:dyDescent="0.3">
      <c r="A50" s="104" t="s">
        <v>175</v>
      </c>
      <c r="B50" s="95"/>
      <c r="C50" s="95"/>
      <c r="D50" s="95"/>
      <c r="E50" s="95"/>
      <c r="F50" s="104" t="s">
        <v>175</v>
      </c>
      <c r="G50" s="97"/>
      <c r="H50" s="97"/>
    </row>
    <row r="51" spans="1:8" ht="15.75" customHeight="1" x14ac:dyDescent="0.3">
      <c r="A51" s="104" t="s">
        <v>176</v>
      </c>
      <c r="B51" s="95"/>
      <c r="C51" s="95"/>
      <c r="D51" s="95"/>
      <c r="E51" s="95"/>
      <c r="F51" s="104" t="s">
        <v>176</v>
      </c>
      <c r="G51" s="97"/>
      <c r="H51" s="97"/>
    </row>
    <row r="52" spans="1:8" ht="31.2" x14ac:dyDescent="0.3">
      <c r="A52" s="96" t="s">
        <v>177</v>
      </c>
      <c r="B52" s="97"/>
      <c r="C52" s="97"/>
      <c r="D52" s="97"/>
      <c r="E52" s="97"/>
      <c r="F52" s="96" t="s">
        <v>177</v>
      </c>
      <c r="G52" s="97"/>
      <c r="H52" s="97"/>
    </row>
    <row r="53" spans="1:8" ht="7.5" customHeight="1" x14ac:dyDescent="0.3">
      <c r="A53" s="94"/>
      <c r="B53" s="106"/>
      <c r="C53" s="106"/>
      <c r="D53" s="106"/>
      <c r="E53" s="106"/>
      <c r="F53" s="94"/>
      <c r="G53" s="106"/>
      <c r="H53" s="106"/>
    </row>
    <row r="54" spans="1:8" x14ac:dyDescent="0.3">
      <c r="A54" s="88" t="s">
        <v>178</v>
      </c>
      <c r="B54" s="89"/>
      <c r="C54" s="90" t="s">
        <v>96</v>
      </c>
      <c r="D54" s="89"/>
      <c r="E54" s="90" t="s">
        <v>96</v>
      </c>
      <c r="F54" s="88" t="s">
        <v>178</v>
      </c>
      <c r="G54" s="89"/>
      <c r="H54" s="90" t="s">
        <v>96</v>
      </c>
    </row>
    <row r="55" spans="1:8" x14ac:dyDescent="0.3">
      <c r="A55" s="98" t="s">
        <v>179</v>
      </c>
      <c r="B55" s="95"/>
      <c r="C55" s="95"/>
      <c r="D55" s="95"/>
      <c r="E55" s="95"/>
      <c r="F55" s="98" t="s">
        <v>179</v>
      </c>
      <c r="G55" s="97"/>
      <c r="H55" s="97"/>
    </row>
    <row r="56" spans="1:8" ht="17.25" customHeight="1" x14ac:dyDescent="0.3">
      <c r="A56" s="101" t="s">
        <v>180</v>
      </c>
      <c r="B56" s="109" t="s">
        <v>423</v>
      </c>
      <c r="C56" s="92"/>
      <c r="D56" s="109"/>
      <c r="E56" s="92"/>
      <c r="F56" s="101" t="s">
        <v>180</v>
      </c>
      <c r="G56" s="92" t="s">
        <v>185</v>
      </c>
      <c r="H56" s="92"/>
    </row>
    <row r="57" spans="1:8" x14ac:dyDescent="0.3">
      <c r="A57" s="101" t="s">
        <v>186</v>
      </c>
      <c r="B57" s="92" t="s">
        <v>422</v>
      </c>
      <c r="C57" s="92"/>
      <c r="D57" s="92"/>
      <c r="E57" s="92"/>
      <c r="F57" s="101" t="s">
        <v>186</v>
      </c>
      <c r="G57" s="92" t="s">
        <v>189</v>
      </c>
      <c r="H57" s="92"/>
    </row>
    <row r="58" spans="1:8" x14ac:dyDescent="0.3">
      <c r="A58" s="98" t="s">
        <v>190</v>
      </c>
      <c r="B58" s="95"/>
      <c r="C58" s="95"/>
      <c r="D58" s="95"/>
      <c r="E58" s="95"/>
      <c r="F58" s="98" t="s">
        <v>190</v>
      </c>
      <c r="G58" s="97"/>
      <c r="H58" s="97"/>
    </row>
    <row r="59" spans="1:8" x14ac:dyDescent="0.3">
      <c r="A59" s="101" t="s">
        <v>47</v>
      </c>
      <c r="B59" s="92">
        <v>10</v>
      </c>
      <c r="C59" s="92"/>
      <c r="D59" s="92"/>
      <c r="E59" s="92"/>
      <c r="F59" s="101" t="s">
        <v>47</v>
      </c>
      <c r="G59" s="92">
        <v>17</v>
      </c>
      <c r="H59" s="92"/>
    </row>
    <row r="60" spans="1:8" x14ac:dyDescent="0.3">
      <c r="A60" s="101" t="s">
        <v>46</v>
      </c>
      <c r="B60" s="92">
        <v>10</v>
      </c>
      <c r="C60" s="92"/>
      <c r="D60" s="92"/>
      <c r="E60" s="92"/>
      <c r="F60" s="101" t="s">
        <v>46</v>
      </c>
      <c r="G60" s="92">
        <v>17</v>
      </c>
      <c r="H60" s="92"/>
    </row>
    <row r="61" spans="1:8" x14ac:dyDescent="0.3">
      <c r="A61" s="101" t="s">
        <v>43</v>
      </c>
      <c r="B61" s="92">
        <v>10</v>
      </c>
      <c r="C61" s="92"/>
      <c r="D61" s="92"/>
      <c r="E61" s="92"/>
      <c r="F61" s="101" t="s">
        <v>43</v>
      </c>
      <c r="G61" s="92">
        <v>10</v>
      </c>
      <c r="H61" s="92"/>
    </row>
    <row r="62" spans="1:8" x14ac:dyDescent="0.3">
      <c r="A62" s="98" t="s">
        <v>191</v>
      </c>
      <c r="B62" s="97"/>
      <c r="C62" s="97"/>
      <c r="D62" s="97"/>
      <c r="E62" s="97"/>
      <c r="F62" s="98" t="s">
        <v>191</v>
      </c>
      <c r="G62" s="97"/>
      <c r="H62" s="97"/>
    </row>
    <row r="63" spans="1:8" x14ac:dyDescent="0.3">
      <c r="A63" s="101" t="s">
        <v>47</v>
      </c>
      <c r="B63" s="92">
        <v>10</v>
      </c>
      <c r="C63" s="92"/>
      <c r="D63" s="92"/>
      <c r="E63" s="92"/>
      <c r="F63" s="101" t="s">
        <v>47</v>
      </c>
      <c r="G63" s="112" t="s">
        <v>118</v>
      </c>
      <c r="H63" s="92"/>
    </row>
    <row r="64" spans="1:8" x14ac:dyDescent="0.3">
      <c r="A64" s="101" t="s">
        <v>46</v>
      </c>
      <c r="B64" s="92">
        <v>10</v>
      </c>
      <c r="C64" s="92"/>
      <c r="D64" s="92"/>
      <c r="E64" s="92"/>
      <c r="F64" s="101" t="s">
        <v>46</v>
      </c>
      <c r="G64" s="112" t="s">
        <v>118</v>
      </c>
      <c r="H64" s="92"/>
    </row>
    <row r="65" spans="1:8" x14ac:dyDescent="0.3">
      <c r="A65" s="101" t="s">
        <v>43</v>
      </c>
      <c r="B65" s="92">
        <v>10</v>
      </c>
      <c r="C65" s="92"/>
      <c r="D65" s="92"/>
      <c r="E65" s="92"/>
      <c r="F65" s="101" t="s">
        <v>43</v>
      </c>
      <c r="G65" s="112" t="s">
        <v>118</v>
      </c>
      <c r="H65" s="92"/>
    </row>
    <row r="66" spans="1:8" x14ac:dyDescent="0.3">
      <c r="A66" s="101" t="s">
        <v>49</v>
      </c>
      <c r="B66" s="92">
        <v>30</v>
      </c>
      <c r="C66" s="92"/>
      <c r="D66" s="92"/>
      <c r="E66" s="92"/>
      <c r="F66" s="101" t="s">
        <v>49</v>
      </c>
      <c r="G66" s="112" t="s">
        <v>118</v>
      </c>
      <c r="H66" s="92"/>
    </row>
    <row r="67" spans="1:8" x14ac:dyDescent="0.3">
      <c r="A67" s="101" t="s">
        <v>119</v>
      </c>
      <c r="B67" s="92" t="s">
        <v>118</v>
      </c>
      <c r="C67" s="92"/>
      <c r="D67" s="92"/>
      <c r="E67" s="92"/>
      <c r="F67" s="101" t="s">
        <v>119</v>
      </c>
      <c r="G67" s="112" t="s">
        <v>118</v>
      </c>
      <c r="H67" s="92"/>
    </row>
    <row r="68" spans="1:8" x14ac:dyDescent="0.3">
      <c r="A68" s="101" t="s">
        <v>50</v>
      </c>
      <c r="B68" s="92">
        <v>30</v>
      </c>
      <c r="C68" s="92"/>
      <c r="D68" s="92"/>
      <c r="E68" s="92"/>
      <c r="F68" s="101" t="s">
        <v>50</v>
      </c>
      <c r="G68" s="112" t="s">
        <v>118</v>
      </c>
      <c r="H68" s="92"/>
    </row>
    <row r="69" spans="1:8" x14ac:dyDescent="0.3">
      <c r="A69" s="101" t="s">
        <v>123</v>
      </c>
      <c r="B69" s="92" t="s">
        <v>118</v>
      </c>
      <c r="C69" s="92"/>
      <c r="D69" s="92"/>
      <c r="E69" s="92"/>
      <c r="F69" s="101" t="s">
        <v>123</v>
      </c>
      <c r="G69" s="112" t="s">
        <v>118</v>
      </c>
      <c r="H69" s="92"/>
    </row>
    <row r="70" spans="1:8" x14ac:dyDescent="0.3">
      <c r="A70" s="101" t="s">
        <v>125</v>
      </c>
      <c r="B70" s="92" t="s">
        <v>118</v>
      </c>
      <c r="C70" s="92"/>
      <c r="D70" s="92"/>
      <c r="E70" s="92"/>
      <c r="F70" s="101" t="s">
        <v>125</v>
      </c>
      <c r="G70" s="112" t="s">
        <v>118</v>
      </c>
      <c r="H70" s="92"/>
    </row>
    <row r="71" spans="1:8" x14ac:dyDescent="0.3">
      <c r="A71" s="101" t="s">
        <v>127</v>
      </c>
      <c r="B71" s="92" t="s">
        <v>118</v>
      </c>
      <c r="C71" s="92"/>
      <c r="D71" s="92"/>
      <c r="E71" s="92"/>
      <c r="F71" s="101" t="s">
        <v>127</v>
      </c>
      <c r="G71" s="112" t="s">
        <v>118</v>
      </c>
      <c r="H71" s="92"/>
    </row>
    <row r="72" spans="1:8" x14ac:dyDescent="0.3">
      <c r="A72" s="94" t="s">
        <v>192</v>
      </c>
      <c r="B72" s="218" t="s">
        <v>421</v>
      </c>
      <c r="C72" s="92"/>
      <c r="D72" s="92"/>
      <c r="E72" s="92"/>
      <c r="F72" s="94" t="s">
        <v>192</v>
      </c>
      <c r="G72" s="92" t="s">
        <v>194</v>
      </c>
      <c r="H72" s="92"/>
    </row>
    <row r="73" spans="1:8" x14ac:dyDescent="0.3">
      <c r="A73" s="94" t="s">
        <v>195</v>
      </c>
      <c r="B73" s="97"/>
      <c r="C73" s="97"/>
      <c r="D73" s="92"/>
      <c r="E73" s="92"/>
      <c r="F73" s="94" t="s">
        <v>195</v>
      </c>
      <c r="G73" s="97"/>
      <c r="H73" s="97"/>
    </row>
    <row r="74" spans="1:8" ht="31.2" x14ac:dyDescent="0.3">
      <c r="A74" s="94" t="s">
        <v>196</v>
      </c>
      <c r="B74" s="92" t="s">
        <v>391</v>
      </c>
      <c r="C74" s="92"/>
      <c r="D74" s="97"/>
      <c r="E74" s="92"/>
      <c r="F74" s="94" t="s">
        <v>196</v>
      </c>
      <c r="G74" s="91" t="s">
        <v>197</v>
      </c>
      <c r="H74" s="92"/>
    </row>
    <row r="75" spans="1:8" ht="46.8" x14ac:dyDescent="0.3">
      <c r="A75" s="102" t="s">
        <v>202</v>
      </c>
      <c r="B75" s="92" t="s">
        <v>207</v>
      </c>
      <c r="C75" s="92" t="s">
        <v>420</v>
      </c>
      <c r="D75" s="97"/>
      <c r="E75" s="92"/>
      <c r="F75" s="102" t="s">
        <v>202</v>
      </c>
      <c r="G75" s="92" t="s">
        <v>207</v>
      </c>
      <c r="H75" s="94"/>
    </row>
    <row r="76" spans="1:8" ht="50.25" customHeight="1" x14ac:dyDescent="0.3">
      <c r="A76" s="96" t="s">
        <v>208</v>
      </c>
      <c r="B76" s="92" t="s">
        <v>419</v>
      </c>
      <c r="D76" s="97"/>
      <c r="E76" s="92"/>
      <c r="F76" s="96" t="s">
        <v>208</v>
      </c>
      <c r="G76" s="94" t="s">
        <v>114</v>
      </c>
      <c r="H76" s="94"/>
    </row>
    <row r="77" spans="1:8" ht="31.2" x14ac:dyDescent="0.3">
      <c r="A77" s="94" t="s">
        <v>210</v>
      </c>
      <c r="B77" s="92" t="s">
        <v>418</v>
      </c>
      <c r="D77" s="97"/>
      <c r="E77" s="92"/>
      <c r="F77" s="94" t="s">
        <v>210</v>
      </c>
      <c r="G77" s="91" t="s">
        <v>211</v>
      </c>
      <c r="H77" s="92" t="s">
        <v>212</v>
      </c>
    </row>
    <row r="78" spans="1:8" ht="29.25" customHeight="1" x14ac:dyDescent="0.3">
      <c r="A78" s="94" t="s">
        <v>213</v>
      </c>
      <c r="B78" s="92" t="s">
        <v>417</v>
      </c>
      <c r="D78" s="97"/>
      <c r="E78" s="92"/>
      <c r="F78" s="94" t="s">
        <v>213</v>
      </c>
      <c r="G78" s="92" t="s">
        <v>215</v>
      </c>
      <c r="H78" s="92"/>
    </row>
    <row r="79" spans="1:8" ht="29.25" customHeight="1" x14ac:dyDescent="0.3">
      <c r="A79" s="94" t="s">
        <v>216</v>
      </c>
      <c r="B79" s="92" t="s">
        <v>416</v>
      </c>
      <c r="D79" s="97"/>
      <c r="E79" s="92"/>
      <c r="F79" s="94" t="s">
        <v>216</v>
      </c>
      <c r="G79" s="92" t="s">
        <v>220</v>
      </c>
      <c r="H79" s="92"/>
    </row>
    <row r="80" spans="1:8" ht="15.75" customHeight="1" x14ac:dyDescent="0.3">
      <c r="A80" s="108" t="s">
        <v>172</v>
      </c>
      <c r="B80" s="97"/>
      <c r="C80" s="97"/>
      <c r="D80" s="97"/>
      <c r="E80" s="97"/>
      <c r="F80" s="108" t="s">
        <v>172</v>
      </c>
      <c r="G80" s="97"/>
      <c r="H80" s="97"/>
    </row>
    <row r="81" spans="1:8" ht="29.25" customHeight="1" x14ac:dyDescent="0.3">
      <c r="A81" s="94" t="s">
        <v>221</v>
      </c>
      <c r="B81" s="97"/>
      <c r="C81" s="97"/>
      <c r="D81" s="97"/>
      <c r="E81" s="97"/>
      <c r="F81" s="94" t="s">
        <v>221</v>
      </c>
      <c r="G81" s="97"/>
      <c r="H81" s="97"/>
    </row>
    <row r="82" spans="1:8" ht="7.5" customHeight="1" x14ac:dyDescent="0.3">
      <c r="A82" s="94"/>
      <c r="B82" s="106"/>
      <c r="C82" s="106"/>
      <c r="D82" s="106"/>
      <c r="E82" s="106"/>
      <c r="F82" s="94"/>
      <c r="G82" s="106"/>
      <c r="H82" s="106"/>
    </row>
    <row r="83" spans="1:8" x14ac:dyDescent="0.3">
      <c r="A83" s="88" t="s">
        <v>222</v>
      </c>
      <c r="B83" s="89"/>
      <c r="C83" s="90" t="s">
        <v>96</v>
      </c>
      <c r="D83" s="89"/>
      <c r="E83" s="90" t="s">
        <v>96</v>
      </c>
      <c r="F83" s="88" t="s">
        <v>222</v>
      </c>
      <c r="G83" s="89"/>
      <c r="H83" s="90" t="s">
        <v>96</v>
      </c>
    </row>
    <row r="84" spans="1:8" ht="31.2" x14ac:dyDescent="0.3">
      <c r="A84" s="94" t="s">
        <v>223</v>
      </c>
      <c r="B84" s="218" t="s">
        <v>415</v>
      </c>
      <c r="C84" s="92"/>
      <c r="D84" s="97"/>
      <c r="E84" s="97"/>
      <c r="F84" s="94" t="s">
        <v>223</v>
      </c>
      <c r="G84" s="92" t="s">
        <v>227</v>
      </c>
      <c r="H84" s="92"/>
    </row>
    <row r="85" spans="1:8" ht="31.2" x14ac:dyDescent="0.3">
      <c r="A85" s="94" t="s">
        <v>228</v>
      </c>
      <c r="B85" s="218" t="s">
        <v>414</v>
      </c>
      <c r="C85" s="92"/>
      <c r="D85" s="97"/>
      <c r="E85" s="97"/>
      <c r="F85" s="94" t="s">
        <v>228</v>
      </c>
      <c r="G85" s="92" t="s">
        <v>229</v>
      </c>
      <c r="H85" s="92"/>
    </row>
    <row r="86" spans="1:8" ht="31.2" x14ac:dyDescent="0.3">
      <c r="A86" s="94" t="s">
        <v>230</v>
      </c>
      <c r="B86" s="218" t="s">
        <v>413</v>
      </c>
      <c r="C86" s="92" t="s">
        <v>412</v>
      </c>
      <c r="D86" s="97"/>
      <c r="E86" s="97"/>
      <c r="F86" s="94" t="s">
        <v>230</v>
      </c>
      <c r="G86" s="92" t="s">
        <v>114</v>
      </c>
      <c r="H86" s="92"/>
    </row>
    <row r="87" spans="1:8" ht="187.2" x14ac:dyDescent="0.3">
      <c r="A87" s="94" t="s">
        <v>234</v>
      </c>
      <c r="B87" s="92" t="s">
        <v>411</v>
      </c>
      <c r="C87" s="92" t="s">
        <v>410</v>
      </c>
      <c r="D87" s="97"/>
      <c r="E87" s="97"/>
      <c r="F87" s="94" t="s">
        <v>234</v>
      </c>
      <c r="G87" s="92" t="s">
        <v>114</v>
      </c>
      <c r="H87" s="92"/>
    </row>
    <row r="88" spans="1:8" ht="318" customHeight="1" x14ac:dyDescent="0.3">
      <c r="A88" s="102" t="s">
        <v>235</v>
      </c>
      <c r="B88" s="92" t="s">
        <v>409</v>
      </c>
      <c r="C88" s="92" t="s">
        <v>408</v>
      </c>
      <c r="D88" s="92"/>
      <c r="E88" s="92"/>
      <c r="F88" s="102" t="s">
        <v>235</v>
      </c>
      <c r="G88" s="92" t="s">
        <v>240</v>
      </c>
      <c r="H88" s="92"/>
    </row>
    <row r="89" spans="1:8" ht="15.75" customHeight="1" x14ac:dyDescent="0.3">
      <c r="A89" s="102" t="s">
        <v>241</v>
      </c>
      <c r="B89" s="218">
        <v>2.0353775187906101E-5</v>
      </c>
      <c r="C89" s="92"/>
      <c r="D89" s="97"/>
      <c r="E89" s="97"/>
      <c r="F89" s="102" t="s">
        <v>241</v>
      </c>
      <c r="G89" s="92"/>
      <c r="H89" s="92"/>
    </row>
    <row r="90" spans="1:8" ht="7.5" customHeight="1" x14ac:dyDescent="0.3">
      <c r="A90" s="94"/>
      <c r="B90" s="106"/>
      <c r="C90" s="106"/>
      <c r="D90" s="106"/>
      <c r="E90" s="106"/>
      <c r="F90" s="94"/>
      <c r="G90" s="106"/>
      <c r="H90" s="106"/>
    </row>
    <row r="91" spans="1:8" x14ac:dyDescent="0.3">
      <c r="A91" s="88" t="s">
        <v>242</v>
      </c>
      <c r="B91" s="89"/>
      <c r="C91" s="90" t="s">
        <v>96</v>
      </c>
      <c r="D91" s="89"/>
      <c r="E91" s="90" t="s">
        <v>96</v>
      </c>
      <c r="F91" s="88" t="s">
        <v>242</v>
      </c>
      <c r="G91" s="89"/>
      <c r="H91" s="90" t="s">
        <v>96</v>
      </c>
    </row>
    <row r="92" spans="1:8" ht="171.6" x14ac:dyDescent="0.3">
      <c r="A92" s="94" t="s">
        <v>243</v>
      </c>
      <c r="B92" s="92" t="s">
        <v>407</v>
      </c>
      <c r="C92" s="217" t="s">
        <v>406</v>
      </c>
      <c r="D92" s="92"/>
      <c r="E92" s="92"/>
      <c r="F92" s="94" t="s">
        <v>243</v>
      </c>
      <c r="G92" s="92" t="s">
        <v>249</v>
      </c>
      <c r="H92" s="92"/>
    </row>
    <row r="94" spans="1:8" ht="20.399999999999999" x14ac:dyDescent="0.3">
      <c r="A94" s="168" t="s">
        <v>268</v>
      </c>
    </row>
    <row r="95" spans="1:8" x14ac:dyDescent="0.3">
      <c r="A95" s="167" t="s">
        <v>267</v>
      </c>
    </row>
    <row r="96" spans="1:8" x14ac:dyDescent="0.3">
      <c r="A96" s="94" t="s">
        <v>266</v>
      </c>
    </row>
    <row r="97" spans="1:1" x14ac:dyDescent="0.3">
      <c r="A97" s="94" t="s">
        <v>265</v>
      </c>
    </row>
    <row r="98" spans="1:1" x14ac:dyDescent="0.3">
      <c r="A98" s="94" t="s">
        <v>102</v>
      </c>
    </row>
    <row r="99" spans="1:1" ht="7.5" customHeight="1" x14ac:dyDescent="0.3">
      <c r="A99" s="94"/>
    </row>
    <row r="100" spans="1:1" x14ac:dyDescent="0.3">
      <c r="A100" s="88" t="s">
        <v>264</v>
      </c>
    </row>
    <row r="101" spans="1:1" x14ac:dyDescent="0.3">
      <c r="A101" s="94" t="s">
        <v>263</v>
      </c>
    </row>
    <row r="102" spans="1:1" x14ac:dyDescent="0.3">
      <c r="A102" s="102" t="s">
        <v>262</v>
      </c>
    </row>
    <row r="103" spans="1:1" ht="31.2" x14ac:dyDescent="0.3">
      <c r="A103" s="96" t="s">
        <v>261</v>
      </c>
    </row>
    <row r="104" spans="1:1" ht="30.75" customHeight="1" x14ac:dyDescent="0.3">
      <c r="A104" s="96" t="s">
        <v>260</v>
      </c>
    </row>
    <row r="105" spans="1:1" x14ac:dyDescent="0.3">
      <c r="A105" s="102" t="s">
        <v>259</v>
      </c>
    </row>
    <row r="106" spans="1:1" x14ac:dyDescent="0.3">
      <c r="A106" s="102" t="s">
        <v>258</v>
      </c>
    </row>
    <row r="107" spans="1:1" x14ac:dyDescent="0.3">
      <c r="A107" s="104">
        <v>2019</v>
      </c>
    </row>
    <row r="108" spans="1:1" x14ac:dyDescent="0.3">
      <c r="A108" s="104">
        <v>2020</v>
      </c>
    </row>
    <row r="109" spans="1:1" ht="8.25" customHeight="1" x14ac:dyDescent="0.3">
      <c r="A109" s="94"/>
    </row>
    <row r="110" spans="1:1" x14ac:dyDescent="0.3">
      <c r="A110" s="88" t="s">
        <v>383</v>
      </c>
    </row>
    <row r="111" spans="1:1" x14ac:dyDescent="0.3">
      <c r="A111" s="94" t="s">
        <v>263</v>
      </c>
    </row>
    <row r="112" spans="1:1" x14ac:dyDescent="0.3">
      <c r="A112" s="102" t="s">
        <v>262</v>
      </c>
    </row>
    <row r="113" spans="1:1" x14ac:dyDescent="0.3">
      <c r="A113" s="94" t="s">
        <v>382</v>
      </c>
    </row>
    <row r="114" spans="1:1" x14ac:dyDescent="0.3">
      <c r="A114" s="94" t="s">
        <v>381</v>
      </c>
    </row>
    <row r="115" spans="1:1" x14ac:dyDescent="0.3">
      <c r="A115" s="94" t="s">
        <v>380</v>
      </c>
    </row>
    <row r="116" spans="1:1" ht="15" customHeight="1" x14ac:dyDescent="0.3">
      <c r="A116" s="91" t="s">
        <v>379</v>
      </c>
    </row>
    <row r="117" spans="1:1" x14ac:dyDescent="0.3">
      <c r="A117" s="94" t="s">
        <v>378</v>
      </c>
    </row>
    <row r="119" spans="1:1" ht="20.399999999999999" x14ac:dyDescent="0.3">
      <c r="A119" s="168" t="s">
        <v>377</v>
      </c>
    </row>
    <row r="120" spans="1:1" x14ac:dyDescent="0.3">
      <c r="A120" s="167" t="s">
        <v>267</v>
      </c>
    </row>
    <row r="121" spans="1:1" x14ac:dyDescent="0.3">
      <c r="A121" s="94" t="s">
        <v>376</v>
      </c>
    </row>
    <row r="122" spans="1:1" x14ac:dyDescent="0.3">
      <c r="A122" s="94" t="s">
        <v>265</v>
      </c>
    </row>
    <row r="123" spans="1:1" x14ac:dyDescent="0.3">
      <c r="A123" s="94" t="s">
        <v>102</v>
      </c>
    </row>
    <row r="124" spans="1:1" x14ac:dyDescent="0.3">
      <c r="A124" s="94" t="s">
        <v>375</v>
      </c>
    </row>
    <row r="125" spans="1:1" x14ac:dyDescent="0.3">
      <c r="A125" s="94" t="s">
        <v>374</v>
      </c>
    </row>
    <row r="126" spans="1:1" x14ac:dyDescent="0.3">
      <c r="A126" s="94" t="s">
        <v>373</v>
      </c>
    </row>
    <row r="127" spans="1:1" x14ac:dyDescent="0.3">
      <c r="A127" s="94" t="s">
        <v>372</v>
      </c>
    </row>
    <row r="128" spans="1:1" ht="7.5" customHeight="1" x14ac:dyDescent="0.3">
      <c r="A128" s="94"/>
    </row>
    <row r="129" spans="1:1" x14ac:dyDescent="0.3">
      <c r="A129" s="88" t="s">
        <v>371</v>
      </c>
    </row>
    <row r="130" spans="1:1" x14ac:dyDescent="0.3">
      <c r="A130" s="94" t="s">
        <v>370</v>
      </c>
    </row>
    <row r="131" spans="1:1" x14ac:dyDescent="0.3">
      <c r="A131" s="94" t="s">
        <v>369</v>
      </c>
    </row>
    <row r="132" spans="1:1" x14ac:dyDescent="0.3">
      <c r="A132" s="94" t="s">
        <v>368</v>
      </c>
    </row>
    <row r="133" spans="1:1" x14ac:dyDescent="0.3">
      <c r="A133" s="94" t="s">
        <v>367</v>
      </c>
    </row>
    <row r="134" spans="1:1" x14ac:dyDescent="0.3">
      <c r="A134" s="94" t="s">
        <v>366</v>
      </c>
    </row>
    <row r="135" spans="1:1" x14ac:dyDescent="0.3">
      <c r="A135" s="102" t="s">
        <v>359</v>
      </c>
    </row>
    <row r="136" spans="1:1" ht="7.5" customHeight="1" x14ac:dyDescent="0.3">
      <c r="A136" s="94"/>
    </row>
    <row r="137" spans="1:1" x14ac:dyDescent="0.3">
      <c r="A137" s="88" t="s">
        <v>365</v>
      </c>
    </row>
    <row r="138" spans="1:1" x14ac:dyDescent="0.3">
      <c r="A138" s="94" t="s">
        <v>364</v>
      </c>
    </row>
    <row r="139" spans="1:1" ht="15.75" customHeight="1" x14ac:dyDescent="0.3">
      <c r="A139" s="96" t="s">
        <v>363</v>
      </c>
    </row>
    <row r="141" spans="1:1" ht="20.399999999999999" x14ac:dyDescent="0.3">
      <c r="A141" s="168" t="s">
        <v>362</v>
      </c>
    </row>
    <row r="142" spans="1:1" x14ac:dyDescent="0.3">
      <c r="A142" s="88" t="s">
        <v>361</v>
      </c>
    </row>
    <row r="143" spans="1:1" x14ac:dyDescent="0.3">
      <c r="A143" s="94" t="s">
        <v>102</v>
      </c>
    </row>
    <row r="144" spans="1:1" x14ac:dyDescent="0.3">
      <c r="A144" s="94" t="s">
        <v>263</v>
      </c>
    </row>
    <row r="145" spans="1:1" x14ac:dyDescent="0.3">
      <c r="A145" s="102" t="s">
        <v>360</v>
      </c>
    </row>
    <row r="146" spans="1:1" x14ac:dyDescent="0.3">
      <c r="A146" s="94" t="s">
        <v>265</v>
      </c>
    </row>
    <row r="147" spans="1:1" x14ac:dyDescent="0.3">
      <c r="A147" s="102" t="s">
        <v>359</v>
      </c>
    </row>
    <row r="148" spans="1:1" x14ac:dyDescent="0.3">
      <c r="A148" s="102" t="s">
        <v>358</v>
      </c>
    </row>
    <row r="149" spans="1:1" x14ac:dyDescent="0.3">
      <c r="A149" s="96" t="s">
        <v>357</v>
      </c>
    </row>
    <row r="150" spans="1:1" x14ac:dyDescent="0.3">
      <c r="A150" s="94" t="s">
        <v>356</v>
      </c>
    </row>
    <row r="151" spans="1:1" x14ac:dyDescent="0.3">
      <c r="A151" s="101" t="s">
        <v>47</v>
      </c>
    </row>
    <row r="152" spans="1:1" x14ac:dyDescent="0.3">
      <c r="A152" s="101" t="s">
        <v>46</v>
      </c>
    </row>
    <row r="153" spans="1:1" x14ac:dyDescent="0.3">
      <c r="A153" s="101" t="s">
        <v>355</v>
      </c>
    </row>
    <row r="154" spans="1:1" x14ac:dyDescent="0.3">
      <c r="A154" s="94" t="s">
        <v>354</v>
      </c>
    </row>
    <row r="155" spans="1:1" x14ac:dyDescent="0.3">
      <c r="A155" s="101" t="s">
        <v>353</v>
      </c>
    </row>
    <row r="156" spans="1:1" x14ac:dyDescent="0.3">
      <c r="A156" s="101" t="s">
        <v>352</v>
      </c>
    </row>
    <row r="157" spans="1:1" ht="7.5" customHeight="1" x14ac:dyDescent="0.3">
      <c r="A157" s="94"/>
    </row>
    <row r="158" spans="1:1" x14ac:dyDescent="0.3">
      <c r="A158" s="88" t="s">
        <v>138</v>
      </c>
    </row>
    <row r="159" spans="1:1" x14ac:dyDescent="0.3">
      <c r="A159" s="94" t="s">
        <v>351</v>
      </c>
    </row>
    <row r="160" spans="1:1" x14ac:dyDescent="0.3">
      <c r="A160" s="94" t="s">
        <v>147</v>
      </c>
    </row>
    <row r="161" spans="1:1" x14ac:dyDescent="0.3">
      <c r="A161" s="94" t="s">
        <v>153</v>
      </c>
    </row>
    <row r="162" spans="1:1" x14ac:dyDescent="0.3">
      <c r="A162" s="94" t="s">
        <v>350</v>
      </c>
    </row>
    <row r="163" spans="1:1" ht="7.5" customHeight="1" x14ac:dyDescent="0.3">
      <c r="A163" s="94"/>
    </row>
    <row r="164" spans="1:1" x14ac:dyDescent="0.3">
      <c r="A164" s="88" t="s">
        <v>349</v>
      </c>
    </row>
    <row r="165" spans="1:1" x14ac:dyDescent="0.3">
      <c r="A165" s="94" t="s">
        <v>348</v>
      </c>
    </row>
    <row r="166" spans="1:1" x14ac:dyDescent="0.3">
      <c r="A166" s="94" t="s">
        <v>347</v>
      </c>
    </row>
    <row r="167" spans="1:1" x14ac:dyDescent="0.3">
      <c r="A167" s="94" t="s">
        <v>346</v>
      </c>
    </row>
    <row r="168" spans="1:1" x14ac:dyDescent="0.3">
      <c r="A168" s="94" t="s">
        <v>345</v>
      </c>
    </row>
    <row r="169" spans="1:1" ht="7.5" customHeight="1" x14ac:dyDescent="0.3">
      <c r="A169" s="94"/>
    </row>
    <row r="170" spans="1:1" x14ac:dyDescent="0.3">
      <c r="A170" s="88" t="s">
        <v>222</v>
      </c>
    </row>
    <row r="171" spans="1:1" x14ac:dyDescent="0.3">
      <c r="A171" s="94" t="s">
        <v>235</v>
      </c>
    </row>
    <row r="172" spans="1:1" x14ac:dyDescent="0.3">
      <c r="A172" s="91" t="s">
        <v>344</v>
      </c>
    </row>
    <row r="173" spans="1:1" x14ac:dyDescent="0.3">
      <c r="A173" s="94" t="s">
        <v>343</v>
      </c>
    </row>
    <row r="174" spans="1:1" x14ac:dyDescent="0.3">
      <c r="A174" s="215" t="s">
        <v>342</v>
      </c>
    </row>
    <row r="175" spans="1:1" ht="7.5" customHeight="1" x14ac:dyDescent="0.3">
      <c r="A175" s="94"/>
    </row>
    <row r="176" spans="1:1" x14ac:dyDescent="0.3">
      <c r="A176" s="88" t="s">
        <v>341</v>
      </c>
    </row>
    <row r="177" spans="1:1" x14ac:dyDescent="0.3">
      <c r="A177" s="94" t="s">
        <v>340</v>
      </c>
    </row>
    <row r="178" spans="1:1" x14ac:dyDescent="0.3">
      <c r="A178" s="94" t="s">
        <v>339</v>
      </c>
    </row>
    <row r="179" spans="1:1" x14ac:dyDescent="0.3">
      <c r="A179" s="94" t="s">
        <v>338</v>
      </c>
    </row>
    <row r="180" spans="1:1" x14ac:dyDescent="0.3">
      <c r="A180" s="94" t="s">
        <v>337</v>
      </c>
    </row>
    <row r="181" spans="1:1" x14ac:dyDescent="0.3">
      <c r="A181" s="94" t="s">
        <v>336</v>
      </c>
    </row>
    <row r="182" spans="1:1" x14ac:dyDescent="0.3">
      <c r="A182" s="91" t="s">
        <v>335</v>
      </c>
    </row>
    <row r="183" spans="1:1" ht="18" customHeight="1" x14ac:dyDescent="0.3">
      <c r="A183" s="91" t="s">
        <v>334</v>
      </c>
    </row>
    <row r="184" spans="1:1" x14ac:dyDescent="0.3">
      <c r="A184" s="91" t="s">
        <v>333</v>
      </c>
    </row>
    <row r="185" spans="1:1" x14ac:dyDescent="0.3">
      <c r="A185" s="94" t="s">
        <v>332</v>
      </c>
    </row>
  </sheetData>
  <dataValidations count="6">
    <dataValidation type="list" allowBlank="1" showInputMessage="1" showErrorMessage="1" sqref="G39 B39 D39" xr:uid="{00000000-0002-0000-0C00-000009000000}">
      <formula1>"Please select, Simple random, Stratified random, Other (please specify)"</formula1>
    </dataValidation>
    <dataValidation type="list" allowBlank="1" showInputMessage="1" showErrorMessage="1" sqref="G38" xr:uid="{00000000-0002-0000-0C00-000008000000}">
      <formula1>"Please select, Vehicle, Driver, Occupant, Rider, Passenger, Other (please specify)"</formula1>
    </dataValidation>
    <dataValidation type="list" allowBlank="1" showInputMessage="1" showErrorMessage="1" sqref="D5 B5 G5" xr:uid="{00000000-0002-0000-0C00-000006000000}">
      <formula1>"Please select, Roadside observations by researchers, Automated measurements, Self-reported behaviour, Observations/measurements by the police, Analysis of video images, Analysis of existing databases, Other (please specify)"</formula1>
    </dataValidation>
    <dataValidation type="list" allowBlank="1" showInputMessage="1" showErrorMessage="1" sqref="G75" xr:uid="{00000000-0002-0000-0C00-000005000000}">
      <formula1>"Please select, National mobility survey, Automatic traffic measuring points, Traffic counts during measurements, Other (please specify)"</formula1>
    </dataValidation>
    <dataValidation type="list" allowBlank="1" showInputMessage="1" showErrorMessage="1" sqref="D38 B38" xr:uid="{00000000-0002-0000-0C00-000003000000}">
      <formula1>"Please select, Vehicle, Driver, Rider, Passenger, Driver and Passenger, Rider and Passenger, Other (please specify)"</formula1>
    </dataValidation>
    <dataValidation type="list" allowBlank="1" showInputMessage="1" showErrorMessage="1" sqref="D75 B75" xr:uid="{00000000-0002-0000-0C00-000000000000}">
      <formula1>"National mobility survey, Automatic traffic measuring points, Traffic counts during measurements, Other (please specify)"</formula1>
    </dataValidation>
  </dataValidations>
  <hyperlinks>
    <hyperlink ref="C92" r:id="rId1" xr:uid="{5AD103BE-82E1-42D0-AFC0-D434B8FD6A63}"/>
  </hyperlinks>
  <pageMargins left="0.7" right="0.7" top="0.75" bottom="0.75" header="0.3" footer="0.3"/>
  <pageSetup paperSize="9" orientation="portrait"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DDBE7-5B87-422F-B1AF-777A875A32A5}">
  <dimension ref="B1:AK62"/>
  <sheetViews>
    <sheetView zoomScale="85" zoomScaleNormal="85" workbookViewId="0">
      <pane xSplit="4" ySplit="4" topLeftCell="E5" activePane="bottomRight" state="frozen"/>
      <selection pane="topRight" activeCell="E1" sqref="E1"/>
      <selection pane="bottomLeft" activeCell="A5" sqref="A5"/>
      <selection pane="bottomRight" activeCell="J38" sqref="J38"/>
    </sheetView>
  </sheetViews>
  <sheetFormatPr defaultColWidth="8.88671875" defaultRowHeight="15.6" x14ac:dyDescent="0.3"/>
  <cols>
    <col min="1" max="1" width="5.6640625" style="2" customWidth="1"/>
    <col min="2" max="2" width="15.6640625" style="2" customWidth="1"/>
    <col min="3" max="3" width="22.88671875" style="2" customWidth="1"/>
    <col min="4" max="4" width="20" style="2" customWidth="1"/>
    <col min="5" max="5" width="22.5546875" style="2" customWidth="1"/>
    <col min="6" max="6" width="21.109375" style="2" customWidth="1"/>
    <col min="7" max="7" width="23.5546875" style="2" customWidth="1"/>
    <col min="8" max="8" width="15.44140625" style="2" customWidth="1"/>
    <col min="9" max="9" width="20" style="2" customWidth="1"/>
    <col min="10" max="10" width="17.33203125" style="2" customWidth="1"/>
    <col min="11" max="11" width="11.44140625" style="2" customWidth="1"/>
    <col min="12" max="12" width="27.44140625" style="2" customWidth="1"/>
    <col min="13" max="13" width="27.88671875" style="2" customWidth="1"/>
    <col min="14" max="14" width="14.44140625" style="2" customWidth="1"/>
    <col min="15" max="15" width="18.88671875" style="2" customWidth="1"/>
    <col min="16" max="16" width="16.33203125" style="2" customWidth="1"/>
    <col min="17" max="17" width="11.44140625" style="2" customWidth="1"/>
    <col min="18" max="18" width="27.44140625" style="2" customWidth="1"/>
    <col min="19" max="19" width="27.88671875" style="2" customWidth="1"/>
    <col min="20" max="20" width="13.5546875" style="2" customWidth="1"/>
    <col min="21" max="21" width="18.109375" style="2" customWidth="1"/>
    <col min="22" max="22" width="15.44140625" style="2" customWidth="1"/>
    <col min="23" max="23" width="11.44140625" style="2" customWidth="1"/>
    <col min="24" max="24" width="27.44140625" style="2" customWidth="1"/>
    <col min="25" max="25" width="27.88671875" style="2" customWidth="1"/>
    <col min="26" max="26" width="13.44140625" style="2" customWidth="1"/>
    <col min="27" max="27" width="18.5546875" style="2" bestFit="1" customWidth="1"/>
    <col min="28" max="28" width="15.88671875" style="2" customWidth="1"/>
    <col min="29" max="29" width="11.44140625" style="2" customWidth="1"/>
    <col min="30" max="30" width="30.6640625" style="2" customWidth="1"/>
    <col min="31" max="31" width="31.109375" style="2" bestFit="1" customWidth="1"/>
    <col min="32" max="32" width="17.6640625" style="2" customWidth="1"/>
    <col min="33" max="33" width="18.5546875" style="2" bestFit="1" customWidth="1"/>
    <col min="34" max="34" width="15.88671875" style="2" customWidth="1"/>
    <col min="35" max="35" width="11.44140625" style="2" customWidth="1"/>
    <col min="36" max="36" width="30.6640625" style="2" customWidth="1"/>
    <col min="37" max="37" width="31.109375" style="2" bestFit="1" customWidth="1"/>
    <col min="38" max="16384" width="8.88671875" style="2"/>
  </cols>
  <sheetData>
    <row r="1" spans="2:37" ht="20.399999999999999" x14ac:dyDescent="0.35">
      <c r="B1" s="1" t="s">
        <v>0</v>
      </c>
    </row>
    <row r="2" spans="2:37" ht="18" x14ac:dyDescent="0.3">
      <c r="B2" s="3" t="s">
        <v>1</v>
      </c>
    </row>
    <row r="3" spans="2:37" x14ac:dyDescent="0.3">
      <c r="B3" s="4"/>
      <c r="C3" s="4"/>
      <c r="D3" s="4"/>
      <c r="E3" s="5"/>
      <c r="F3" s="5"/>
      <c r="G3" s="5"/>
      <c r="H3" s="6" t="s">
        <v>2</v>
      </c>
      <c r="I3" s="6"/>
      <c r="J3" s="6"/>
      <c r="K3" s="6"/>
      <c r="L3" s="6"/>
      <c r="M3" s="6"/>
      <c r="N3" s="6" t="s">
        <v>3</v>
      </c>
      <c r="O3" s="6"/>
      <c r="P3" s="6"/>
      <c r="Q3" s="6"/>
      <c r="R3" s="6"/>
      <c r="S3" s="6"/>
      <c r="T3" s="6" t="s">
        <v>4</v>
      </c>
      <c r="U3" s="6"/>
      <c r="V3" s="6"/>
      <c r="W3" s="6"/>
      <c r="X3" s="6"/>
      <c r="Y3" s="6"/>
      <c r="Z3" s="6" t="s">
        <v>5</v>
      </c>
      <c r="AA3" s="6"/>
      <c r="AB3" s="6"/>
      <c r="AC3" s="6"/>
      <c r="AD3" s="6"/>
      <c r="AE3" s="6"/>
      <c r="AF3" s="6" t="s">
        <v>6</v>
      </c>
      <c r="AG3" s="6"/>
      <c r="AH3" s="6"/>
      <c r="AI3" s="6"/>
      <c r="AJ3" s="6"/>
      <c r="AK3" s="6"/>
    </row>
    <row r="4" spans="2:37" x14ac:dyDescent="0.3">
      <c r="B4" s="7" t="s">
        <v>7</v>
      </c>
      <c r="C4" s="8" t="s">
        <v>8</v>
      </c>
      <c r="D4" s="8" t="s">
        <v>9</v>
      </c>
      <c r="E4" s="9" t="s">
        <v>10</v>
      </c>
      <c r="F4" s="10" t="s">
        <v>11</v>
      </c>
      <c r="G4" s="10" t="s">
        <v>12</v>
      </c>
      <c r="H4" s="9" t="s">
        <v>13</v>
      </c>
      <c r="I4" s="9" t="s">
        <v>14</v>
      </c>
      <c r="J4" s="9" t="s">
        <v>15</v>
      </c>
      <c r="K4" s="9" t="s">
        <v>16</v>
      </c>
      <c r="L4" s="11" t="s">
        <v>17</v>
      </c>
      <c r="M4" s="11" t="s">
        <v>18</v>
      </c>
      <c r="N4" s="9" t="s">
        <v>19</v>
      </c>
      <c r="O4" s="9" t="s">
        <v>20</v>
      </c>
      <c r="P4" s="9" t="s">
        <v>21</v>
      </c>
      <c r="Q4" s="9" t="s">
        <v>22</v>
      </c>
      <c r="R4" s="11" t="s">
        <v>23</v>
      </c>
      <c r="S4" s="11" t="s">
        <v>24</v>
      </c>
      <c r="T4" s="9" t="s">
        <v>25</v>
      </c>
      <c r="U4" s="9" t="s">
        <v>26</v>
      </c>
      <c r="V4" s="9" t="s">
        <v>27</v>
      </c>
      <c r="W4" s="9" t="s">
        <v>28</v>
      </c>
      <c r="X4" s="11" t="s">
        <v>29</v>
      </c>
      <c r="Y4" s="11" t="s">
        <v>30</v>
      </c>
      <c r="Z4" s="12" t="s">
        <v>31</v>
      </c>
      <c r="AA4" s="12" t="s">
        <v>32</v>
      </c>
      <c r="AB4" s="12" t="s">
        <v>33</v>
      </c>
      <c r="AC4" s="12" t="s">
        <v>34</v>
      </c>
      <c r="AD4" s="13" t="s">
        <v>35</v>
      </c>
      <c r="AE4" s="13" t="s">
        <v>36</v>
      </c>
      <c r="AF4" s="12" t="s">
        <v>37</v>
      </c>
      <c r="AG4" s="12" t="s">
        <v>38</v>
      </c>
      <c r="AH4" s="12" t="s">
        <v>39</v>
      </c>
      <c r="AI4" s="12" t="s">
        <v>40</v>
      </c>
      <c r="AJ4" s="13" t="s">
        <v>41</v>
      </c>
      <c r="AK4" s="13" t="s">
        <v>42</v>
      </c>
    </row>
    <row r="5" spans="2:37" x14ac:dyDescent="0.3">
      <c r="B5" s="14" t="s">
        <v>43</v>
      </c>
      <c r="C5" s="15" t="s">
        <v>44</v>
      </c>
      <c r="D5" s="16" t="s">
        <v>45</v>
      </c>
      <c r="E5" s="220">
        <v>10</v>
      </c>
      <c r="F5" s="220">
        <v>3915</v>
      </c>
      <c r="G5" s="220">
        <v>2.695828569158572E-6</v>
      </c>
      <c r="H5" s="220">
        <v>3150</v>
      </c>
      <c r="I5" s="220">
        <v>3133</v>
      </c>
      <c r="J5" s="221">
        <v>0.9946031746031746</v>
      </c>
      <c r="K5" s="221">
        <v>1.3053856296326041E-3</v>
      </c>
      <c r="L5" s="221">
        <v>0.99204461876909467</v>
      </c>
      <c r="M5" s="221">
        <v>0.99716173043725453</v>
      </c>
      <c r="N5" s="220">
        <v>1488</v>
      </c>
      <c r="O5" s="220">
        <v>1479</v>
      </c>
      <c r="P5" s="221">
        <v>0.99395161290322576</v>
      </c>
      <c r="Q5" s="221">
        <v>2.0100226203559539E-3</v>
      </c>
      <c r="R5" s="221">
        <v>0.99001196856732809</v>
      </c>
      <c r="S5" s="221">
        <v>0.99789125723912342</v>
      </c>
      <c r="T5" s="220">
        <v>291</v>
      </c>
      <c r="U5" s="220">
        <v>280</v>
      </c>
      <c r="V5" s="221">
        <v>0.96219931271477666</v>
      </c>
      <c r="W5" s="221">
        <v>1.1179847377067793E-2</v>
      </c>
      <c r="X5" s="221">
        <v>0.94028681185572383</v>
      </c>
      <c r="Y5" s="221">
        <v>0.98411181357382949</v>
      </c>
      <c r="Z5" s="220">
        <v>4929</v>
      </c>
      <c r="AA5" s="220">
        <v>4892</v>
      </c>
      <c r="AB5" s="221">
        <v>0.99249340637046057</v>
      </c>
      <c r="AC5" s="221">
        <v>1.2294358106801453E-3</v>
      </c>
      <c r="AD5" s="221">
        <v>0.99008371218152746</v>
      </c>
      <c r="AE5" s="221">
        <v>0.99490310055939368</v>
      </c>
      <c r="AF5" s="220">
        <v>234</v>
      </c>
      <c r="AG5" s="220">
        <v>63</v>
      </c>
      <c r="AH5" s="221">
        <v>0.26923076923076922</v>
      </c>
      <c r="AI5" s="221">
        <v>2.8996430824436207E-2</v>
      </c>
      <c r="AJ5" s="221">
        <v>0.21239776481487427</v>
      </c>
      <c r="AK5" s="221">
        <v>0.32606377364666417</v>
      </c>
    </row>
    <row r="6" spans="2:37" x14ac:dyDescent="0.3">
      <c r="B6" s="14" t="s">
        <v>46</v>
      </c>
      <c r="C6" s="15" t="s">
        <v>44</v>
      </c>
      <c r="D6" s="16" t="s">
        <v>45</v>
      </c>
      <c r="E6" s="220">
        <v>10</v>
      </c>
      <c r="F6" s="220">
        <v>6354</v>
      </c>
      <c r="G6" s="220">
        <v>3.2173144407536159E-5</v>
      </c>
      <c r="H6" s="220">
        <v>5055</v>
      </c>
      <c r="I6" s="220">
        <v>4885</v>
      </c>
      <c r="J6" s="221">
        <v>0.96636993076162214</v>
      </c>
      <c r="K6" s="221">
        <v>2.5355664976833172E-3</v>
      </c>
      <c r="L6" s="221">
        <v>0.9614002204261628</v>
      </c>
      <c r="M6" s="221">
        <v>0.97133964109708149</v>
      </c>
      <c r="N6" s="220">
        <v>2085</v>
      </c>
      <c r="O6" s="220">
        <v>1993</v>
      </c>
      <c r="P6" s="221">
        <v>0.95587529976019181</v>
      </c>
      <c r="Q6" s="221">
        <v>4.4976791813658426E-3</v>
      </c>
      <c r="R6" s="221">
        <v>0.94705984856471481</v>
      </c>
      <c r="S6" s="221">
        <v>0.96469075095566881</v>
      </c>
      <c r="T6" s="220">
        <v>627</v>
      </c>
      <c r="U6" s="220">
        <v>521</v>
      </c>
      <c r="V6" s="221">
        <v>0.83094098883572565</v>
      </c>
      <c r="W6" s="221">
        <v>1.4968231212387233E-2</v>
      </c>
      <c r="X6" s="221">
        <v>0.80160325565944668</v>
      </c>
      <c r="Y6" s="221">
        <v>0.86027872201200462</v>
      </c>
      <c r="Z6" s="220">
        <v>7767</v>
      </c>
      <c r="AA6" s="220">
        <v>7399</v>
      </c>
      <c r="AB6" s="221">
        <v>0.95262005922492599</v>
      </c>
      <c r="AC6" s="221">
        <v>2.4106294908046257E-3</v>
      </c>
      <c r="AD6" s="221">
        <v>0.94789522542294891</v>
      </c>
      <c r="AE6" s="221">
        <v>0.95734489302690307</v>
      </c>
      <c r="AF6" s="220">
        <v>661</v>
      </c>
      <c r="AG6" s="220">
        <v>258</v>
      </c>
      <c r="AH6" s="221">
        <v>0.39031770045385777</v>
      </c>
      <c r="AI6" s="221">
        <v>1.8974056384513792E-2</v>
      </c>
      <c r="AJ6" s="221">
        <v>0.35312854994021076</v>
      </c>
      <c r="AK6" s="221">
        <v>0.42750685096750479</v>
      </c>
    </row>
    <row r="7" spans="2:37" x14ac:dyDescent="0.3">
      <c r="B7" s="14" t="s">
        <v>47</v>
      </c>
      <c r="C7" s="15" t="s">
        <v>44</v>
      </c>
      <c r="D7" s="16" t="s">
        <v>45</v>
      </c>
      <c r="E7" s="220">
        <v>10</v>
      </c>
      <c r="F7" s="220">
        <v>5267</v>
      </c>
      <c r="G7" s="220">
        <v>1.0085065684313912E-4</v>
      </c>
      <c r="H7" s="220">
        <v>4993</v>
      </c>
      <c r="I7" s="220">
        <v>4720</v>
      </c>
      <c r="J7" s="221">
        <v>0.94532345283396757</v>
      </c>
      <c r="K7" s="221">
        <v>3.217436421622762E-3</v>
      </c>
      <c r="L7" s="221">
        <v>0.93901727744758701</v>
      </c>
      <c r="M7" s="221">
        <v>0.95162962822034813</v>
      </c>
      <c r="N7" s="220">
        <v>1706</v>
      </c>
      <c r="O7" s="220">
        <v>1583</v>
      </c>
      <c r="P7" s="221">
        <v>0.92790152403282533</v>
      </c>
      <c r="Q7" s="221">
        <v>6.2621645150905646E-3</v>
      </c>
      <c r="R7" s="221">
        <v>0.91562768158324781</v>
      </c>
      <c r="S7" s="221">
        <v>0.94017536648240285</v>
      </c>
      <c r="T7" s="220">
        <v>377</v>
      </c>
      <c r="U7" s="220">
        <v>315</v>
      </c>
      <c r="V7" s="221">
        <v>0.83554376657824936</v>
      </c>
      <c r="W7" s="221">
        <v>1.9091457997303798E-2</v>
      </c>
      <c r="X7" s="221">
        <v>0.79812450890353392</v>
      </c>
      <c r="Y7" s="221">
        <v>0.87296302425296479</v>
      </c>
      <c r="Z7" s="220">
        <v>7076</v>
      </c>
      <c r="AA7" s="220">
        <v>6618</v>
      </c>
      <c r="AB7" s="221">
        <v>0.93527416619559078</v>
      </c>
      <c r="AC7" s="221">
        <v>2.9249226396773028E-3</v>
      </c>
      <c r="AD7" s="221">
        <v>0.92954131782182325</v>
      </c>
      <c r="AE7" s="221">
        <v>0.94100701456935831</v>
      </c>
      <c r="AF7" s="220">
        <v>436</v>
      </c>
      <c r="AG7" s="220">
        <v>170</v>
      </c>
      <c r="AH7" s="221">
        <v>0.38990825688073394</v>
      </c>
      <c r="AI7" s="221">
        <v>2.3357994137567673E-2</v>
      </c>
      <c r="AJ7" s="221">
        <v>0.34412658837110133</v>
      </c>
      <c r="AK7" s="221">
        <v>0.43568992539036655</v>
      </c>
    </row>
    <row r="8" spans="2:37" x14ac:dyDescent="0.3">
      <c r="B8" s="22" t="s">
        <v>48</v>
      </c>
      <c r="C8" s="23" t="s">
        <v>49</v>
      </c>
      <c r="D8" s="16" t="s">
        <v>45</v>
      </c>
      <c r="E8" s="220">
        <v>30</v>
      </c>
      <c r="F8" s="220">
        <v>8760</v>
      </c>
      <c r="G8" s="220">
        <v>5.1112112674865865E-5</v>
      </c>
      <c r="H8" s="220">
        <v>7078</v>
      </c>
      <c r="I8" s="220">
        <v>6715</v>
      </c>
      <c r="J8" s="221">
        <v>0.94871432608081374</v>
      </c>
      <c r="K8" s="221">
        <v>2.6218659507757829E-3</v>
      </c>
      <c r="L8" s="221">
        <v>0.94357546881729326</v>
      </c>
      <c r="M8" s="221">
        <v>0.95385318334433422</v>
      </c>
      <c r="N8" s="220">
        <v>2084</v>
      </c>
      <c r="O8" s="220">
        <v>1918</v>
      </c>
      <c r="P8" s="221">
        <v>0.92034548944337813</v>
      </c>
      <c r="Q8" s="221">
        <v>5.9310525709303551E-3</v>
      </c>
      <c r="R8" s="221">
        <v>0.90872062640435458</v>
      </c>
      <c r="S8" s="221">
        <v>0.93197035248240168</v>
      </c>
      <c r="T8" s="220">
        <v>442</v>
      </c>
      <c r="U8" s="220">
        <v>347</v>
      </c>
      <c r="V8" s="221">
        <v>0.78506787330316741</v>
      </c>
      <c r="W8" s="221">
        <v>1.9538586234928809E-2</v>
      </c>
      <c r="X8" s="221">
        <v>0.74677224428270694</v>
      </c>
      <c r="Y8" s="221">
        <v>0.82336350232362787</v>
      </c>
      <c r="Z8" s="220">
        <v>9604</v>
      </c>
      <c r="AA8" s="220">
        <v>8980</v>
      </c>
      <c r="AB8" s="221">
        <v>0.93502707205331115</v>
      </c>
      <c r="AC8" s="221">
        <v>2.5150825040458941E-3</v>
      </c>
      <c r="AD8" s="221">
        <v>0.93009751034538124</v>
      </c>
      <c r="AE8" s="221">
        <v>0.93995663376124106</v>
      </c>
      <c r="AF8" s="220">
        <v>468</v>
      </c>
      <c r="AG8" s="220">
        <v>231</v>
      </c>
      <c r="AH8" s="221">
        <v>0.49358974358974361</v>
      </c>
      <c r="AI8" s="221">
        <v>2.311060864794642E-2</v>
      </c>
      <c r="AJ8" s="221">
        <v>0.44829295063976865</v>
      </c>
      <c r="AK8" s="221">
        <v>0.53888653653971863</v>
      </c>
    </row>
    <row r="9" spans="2:37" x14ac:dyDescent="0.3">
      <c r="B9" s="22" t="s">
        <v>48</v>
      </c>
      <c r="C9" s="23" t="s">
        <v>50</v>
      </c>
      <c r="D9" s="16" t="s">
        <v>45</v>
      </c>
      <c r="E9" s="220">
        <v>30</v>
      </c>
      <c r="F9" s="220">
        <v>6776</v>
      </c>
      <c r="G9" s="220">
        <v>1.9213833637849957E-5</v>
      </c>
      <c r="H9" s="220">
        <v>6120</v>
      </c>
      <c r="I9" s="220">
        <v>6023</v>
      </c>
      <c r="J9" s="221">
        <v>0.98415032679738557</v>
      </c>
      <c r="K9" s="221">
        <v>1.5964861876581104E-3</v>
      </c>
      <c r="L9" s="221">
        <v>0.98102121386957564</v>
      </c>
      <c r="M9" s="221">
        <v>0.9872794397251955</v>
      </c>
      <c r="N9" s="220">
        <v>3195</v>
      </c>
      <c r="O9" s="220">
        <v>3137</v>
      </c>
      <c r="P9" s="221">
        <v>0.98184663536776218</v>
      </c>
      <c r="Q9" s="221">
        <v>2.3619187966816219E-3</v>
      </c>
      <c r="R9" s="221">
        <v>0.97721727452626617</v>
      </c>
      <c r="S9" s="221">
        <v>0.98647599620925819</v>
      </c>
      <c r="T9" s="220">
        <v>853</v>
      </c>
      <c r="U9" s="220">
        <v>769</v>
      </c>
      <c r="V9" s="221">
        <v>0.90152403282532234</v>
      </c>
      <c r="W9" s="221">
        <v>1.0201857809783031E-2</v>
      </c>
      <c r="X9" s="221">
        <v>0.88152839151814755</v>
      </c>
      <c r="Y9" s="221">
        <v>0.92151967413249714</v>
      </c>
      <c r="Z9" s="220">
        <v>10168</v>
      </c>
      <c r="AA9" s="220">
        <v>9929</v>
      </c>
      <c r="AB9" s="221">
        <v>0.97649488591660105</v>
      </c>
      <c r="AC9" s="221">
        <v>1.5024443660596502E-3</v>
      </c>
      <c r="AD9" s="221">
        <v>0.97355009495912415</v>
      </c>
      <c r="AE9" s="221">
        <v>0.97943967687407796</v>
      </c>
      <c r="AF9" s="220">
        <v>863</v>
      </c>
      <c r="AG9" s="220">
        <v>260</v>
      </c>
      <c r="AH9" s="221">
        <v>0.30127462340672073</v>
      </c>
      <c r="AI9" s="221">
        <v>1.5618133706080855E-2</v>
      </c>
      <c r="AJ9" s="221">
        <v>0.27066308134280226</v>
      </c>
      <c r="AK9" s="221">
        <v>0.33188616547063921</v>
      </c>
    </row>
    <row r="10" spans="2:37" x14ac:dyDescent="0.3">
      <c r="B10" s="24" t="s">
        <v>48</v>
      </c>
      <c r="C10" s="25" t="s">
        <v>44</v>
      </c>
      <c r="D10" s="26" t="s">
        <v>45</v>
      </c>
      <c r="E10" s="222">
        <v>30</v>
      </c>
      <c r="F10" s="222">
        <v>15536</v>
      </c>
      <c r="G10" s="222">
        <v>1.7436703791829364E-5</v>
      </c>
      <c r="H10" s="222">
        <v>13198</v>
      </c>
      <c r="I10" s="222">
        <v>12738</v>
      </c>
      <c r="J10" s="223">
        <v>0.9651462342779209</v>
      </c>
      <c r="K10" s="223">
        <v>1.5964942256321678E-3</v>
      </c>
      <c r="L10" s="223">
        <v>0.96201710559568188</v>
      </c>
      <c r="M10" s="223">
        <v>0.96827536296015992</v>
      </c>
      <c r="N10" s="222">
        <v>5279</v>
      </c>
      <c r="O10" s="222">
        <v>5055</v>
      </c>
      <c r="P10" s="223">
        <v>0.95756772115931044</v>
      </c>
      <c r="Q10" s="223">
        <v>2.7743234714438935E-3</v>
      </c>
      <c r="R10" s="223">
        <v>0.95213004715528038</v>
      </c>
      <c r="S10" s="223">
        <v>0.96300539516334049</v>
      </c>
      <c r="T10" s="222">
        <v>1295</v>
      </c>
      <c r="U10" s="222">
        <v>1116</v>
      </c>
      <c r="V10" s="223">
        <v>0.86177606177606181</v>
      </c>
      <c r="W10" s="223">
        <v>9.5907806892045755E-3</v>
      </c>
      <c r="X10" s="223">
        <v>0.84297813162522084</v>
      </c>
      <c r="Y10" s="223">
        <v>0.88057399192690278</v>
      </c>
      <c r="Z10" s="222">
        <v>19772</v>
      </c>
      <c r="AA10" s="222">
        <v>18909</v>
      </c>
      <c r="AB10" s="223">
        <v>0.95635241756018607</v>
      </c>
      <c r="AC10" s="223">
        <v>1.4529938500249335E-3</v>
      </c>
      <c r="AD10" s="223">
        <v>0.95350454961413722</v>
      </c>
      <c r="AE10" s="223">
        <v>0.95920028550623493</v>
      </c>
      <c r="AF10" s="222">
        <v>1331</v>
      </c>
      <c r="AG10" s="222">
        <v>491</v>
      </c>
      <c r="AH10" s="223">
        <v>0.36889556724267469</v>
      </c>
      <c r="AI10" s="223">
        <v>1.322553672716339E-2</v>
      </c>
      <c r="AJ10" s="223">
        <v>0.34297351525743447</v>
      </c>
      <c r="AK10" s="223">
        <v>0.39481761922791492</v>
      </c>
    </row>
    <row r="11" spans="2:37" x14ac:dyDescent="0.3">
      <c r="B11" s="32"/>
      <c r="C11" s="33"/>
      <c r="D11" s="34"/>
      <c r="E11" s="4"/>
      <c r="F11" s="4"/>
      <c r="G11" s="4"/>
      <c r="H11" s="4"/>
      <c r="I11" s="4"/>
      <c r="J11" s="4"/>
      <c r="K11" s="4"/>
      <c r="L11" s="4"/>
      <c r="M11" s="4"/>
      <c r="N11" s="4"/>
      <c r="O11" s="4"/>
      <c r="P11" s="4"/>
      <c r="Q11" s="4"/>
      <c r="R11" s="4"/>
      <c r="S11" s="4"/>
      <c r="T11" s="4"/>
      <c r="U11" s="4"/>
      <c r="V11" s="4"/>
      <c r="W11" s="4"/>
      <c r="X11" s="4"/>
    </row>
    <row r="12" spans="2:37" ht="18" x14ac:dyDescent="0.3">
      <c r="B12" s="3" t="s">
        <v>51</v>
      </c>
      <c r="C12" s="33"/>
      <c r="D12" s="34"/>
      <c r="E12" s="4"/>
      <c r="F12" s="4"/>
      <c r="G12" s="4"/>
      <c r="H12" s="4"/>
      <c r="I12" s="4"/>
      <c r="J12" s="4"/>
      <c r="K12" s="4"/>
      <c r="L12" s="4"/>
      <c r="M12" s="4"/>
      <c r="N12" s="4"/>
      <c r="O12" s="4"/>
      <c r="P12" s="4"/>
      <c r="Q12" s="4"/>
      <c r="R12" s="4"/>
      <c r="S12" s="4"/>
      <c r="T12" s="4"/>
      <c r="U12" s="4"/>
      <c r="V12" s="4"/>
      <c r="W12" s="4"/>
      <c r="X12" s="4"/>
    </row>
    <row r="13" spans="2:37" x14ac:dyDescent="0.3">
      <c r="B13" s="4"/>
      <c r="C13" s="4"/>
      <c r="D13" s="4"/>
      <c r="E13" s="5"/>
      <c r="F13" s="5"/>
      <c r="G13" s="5"/>
      <c r="H13" s="6" t="s">
        <v>2</v>
      </c>
      <c r="I13" s="6"/>
      <c r="J13" s="6"/>
      <c r="K13" s="6"/>
      <c r="L13" s="6"/>
      <c r="M13" s="6"/>
      <c r="N13" s="6" t="s">
        <v>3</v>
      </c>
      <c r="O13" s="6"/>
      <c r="P13" s="6"/>
      <c r="Q13" s="6"/>
      <c r="R13" s="6"/>
      <c r="S13" s="6"/>
      <c r="T13" s="6" t="s">
        <v>4</v>
      </c>
      <c r="U13" s="6"/>
      <c r="V13" s="6"/>
      <c r="W13" s="6"/>
      <c r="X13" s="6"/>
      <c r="Y13" s="6"/>
      <c r="Z13" s="6" t="s">
        <v>5</v>
      </c>
      <c r="AA13" s="6"/>
      <c r="AB13" s="6"/>
      <c r="AC13" s="6"/>
      <c r="AD13" s="6"/>
      <c r="AE13" s="6"/>
      <c r="AF13" s="6" t="s">
        <v>6</v>
      </c>
      <c r="AG13" s="6"/>
      <c r="AH13" s="6"/>
      <c r="AI13" s="6"/>
      <c r="AJ13" s="6"/>
      <c r="AK13" s="6"/>
    </row>
    <row r="14" spans="2:37" x14ac:dyDescent="0.3">
      <c r="B14" s="7" t="s">
        <v>7</v>
      </c>
      <c r="C14" s="8" t="s">
        <v>8</v>
      </c>
      <c r="D14" s="8" t="s">
        <v>9</v>
      </c>
      <c r="E14" s="9" t="s">
        <v>10</v>
      </c>
      <c r="F14" s="10" t="s">
        <v>11</v>
      </c>
      <c r="G14" s="10" t="s">
        <v>12</v>
      </c>
      <c r="H14" s="9" t="s">
        <v>13</v>
      </c>
      <c r="I14" s="9" t="s">
        <v>14</v>
      </c>
      <c r="J14" s="9" t="s">
        <v>15</v>
      </c>
      <c r="K14" s="9" t="s">
        <v>16</v>
      </c>
      <c r="L14" s="11" t="s">
        <v>17</v>
      </c>
      <c r="M14" s="11" t="s">
        <v>18</v>
      </c>
      <c r="N14" s="9" t="s">
        <v>19</v>
      </c>
      <c r="O14" s="9" t="s">
        <v>20</v>
      </c>
      <c r="P14" s="9" t="s">
        <v>21</v>
      </c>
      <c r="Q14" s="9" t="s">
        <v>22</v>
      </c>
      <c r="R14" s="11" t="s">
        <v>23</v>
      </c>
      <c r="S14" s="11" t="s">
        <v>24</v>
      </c>
      <c r="T14" s="9" t="s">
        <v>25</v>
      </c>
      <c r="U14" s="9" t="s">
        <v>26</v>
      </c>
      <c r="V14" s="9" t="s">
        <v>27</v>
      </c>
      <c r="W14" s="9" t="s">
        <v>28</v>
      </c>
      <c r="X14" s="11" t="s">
        <v>29</v>
      </c>
      <c r="Y14" s="11" t="s">
        <v>30</v>
      </c>
      <c r="Z14" s="12" t="s">
        <v>31</v>
      </c>
      <c r="AA14" s="12" t="s">
        <v>32</v>
      </c>
      <c r="AB14" s="12" t="s">
        <v>33</v>
      </c>
      <c r="AC14" s="12" t="s">
        <v>34</v>
      </c>
      <c r="AD14" s="13" t="s">
        <v>35</v>
      </c>
      <c r="AE14" s="13" t="s">
        <v>36</v>
      </c>
      <c r="AF14" s="12" t="s">
        <v>37</v>
      </c>
      <c r="AG14" s="12" t="s">
        <v>38</v>
      </c>
      <c r="AH14" s="12" t="s">
        <v>39</v>
      </c>
      <c r="AI14" s="12" t="s">
        <v>40</v>
      </c>
      <c r="AJ14" s="13" t="s">
        <v>41</v>
      </c>
      <c r="AK14" s="13" t="s">
        <v>42</v>
      </c>
    </row>
    <row r="15" spans="2:37" x14ac:dyDescent="0.3">
      <c r="B15" s="35" t="s">
        <v>43</v>
      </c>
      <c r="C15" s="36" t="s">
        <v>49</v>
      </c>
      <c r="D15" s="37" t="s">
        <v>45</v>
      </c>
      <c r="E15" s="224">
        <v>10</v>
      </c>
      <c r="F15" s="224">
        <v>1873</v>
      </c>
      <c r="G15" s="224">
        <v>1.0353264794849498E-5</v>
      </c>
      <c r="H15" s="224">
        <v>1264</v>
      </c>
      <c r="I15" s="224">
        <v>1250</v>
      </c>
      <c r="J15" s="225">
        <v>0.98892405063291144</v>
      </c>
      <c r="K15" s="225">
        <v>2.9437329795667737E-3</v>
      </c>
      <c r="L15" s="225">
        <v>0.98315433399296059</v>
      </c>
      <c r="M15" s="225">
        <v>0.99469376727286229</v>
      </c>
      <c r="N15" s="224">
        <v>387</v>
      </c>
      <c r="O15" s="224">
        <v>382</v>
      </c>
      <c r="P15" s="225">
        <v>0.98708010335917318</v>
      </c>
      <c r="Q15" s="225">
        <v>5.7405068048275712E-3</v>
      </c>
      <c r="R15" s="225">
        <v>0.97582871002171112</v>
      </c>
      <c r="S15" s="225">
        <v>0.99833149669663523</v>
      </c>
      <c r="T15" s="224">
        <v>79</v>
      </c>
      <c r="U15" s="224">
        <v>74</v>
      </c>
      <c r="V15" s="225">
        <v>0.93670886075949367</v>
      </c>
      <c r="W15" s="225">
        <v>2.7394301110698367E-2</v>
      </c>
      <c r="X15" s="225">
        <v>0.88301603058252487</v>
      </c>
      <c r="Y15" s="225">
        <v>0.99040169093646246</v>
      </c>
      <c r="Z15" s="224">
        <v>1730</v>
      </c>
      <c r="AA15" s="224">
        <v>1706</v>
      </c>
      <c r="AB15" s="225">
        <v>0.98612716763005781</v>
      </c>
      <c r="AC15" s="225">
        <v>2.8120690438717113E-3</v>
      </c>
      <c r="AD15" s="225">
        <v>0.98061551230406929</v>
      </c>
      <c r="AE15" s="225">
        <v>0.99163882295604633</v>
      </c>
      <c r="AF15" s="224">
        <v>60</v>
      </c>
      <c r="AG15" s="224">
        <v>21</v>
      </c>
      <c r="AH15" s="225">
        <v>0.35</v>
      </c>
      <c r="AI15" s="225">
        <v>6.1576510673037224E-2</v>
      </c>
      <c r="AJ15" s="225">
        <v>0.22931003908084702</v>
      </c>
      <c r="AK15" s="225">
        <v>0.47068996091915294</v>
      </c>
    </row>
    <row r="16" spans="2:37" x14ac:dyDescent="0.3">
      <c r="B16" s="35" t="s">
        <v>43</v>
      </c>
      <c r="C16" s="36" t="s">
        <v>49</v>
      </c>
      <c r="D16" s="37" t="s">
        <v>52</v>
      </c>
      <c r="E16" s="224">
        <v>10</v>
      </c>
      <c r="F16" s="224">
        <v>573</v>
      </c>
      <c r="G16" s="224">
        <v>1.5747996641636235E-6</v>
      </c>
      <c r="H16" s="224">
        <v>412</v>
      </c>
      <c r="I16" s="224">
        <v>395</v>
      </c>
      <c r="J16" s="225">
        <v>0.95873786407766992</v>
      </c>
      <c r="K16" s="225">
        <v>9.798896814945288E-3</v>
      </c>
      <c r="L16" s="225">
        <v>0.93953202632037713</v>
      </c>
      <c r="M16" s="225">
        <v>0.97794370183496271</v>
      </c>
      <c r="N16" s="224">
        <v>111</v>
      </c>
      <c r="O16" s="224">
        <v>102</v>
      </c>
      <c r="P16" s="225">
        <v>0.91891891891891897</v>
      </c>
      <c r="Q16" s="225">
        <v>2.5908178014562733E-2</v>
      </c>
      <c r="R16" s="225">
        <v>0.86813889001037603</v>
      </c>
      <c r="S16" s="225">
        <v>0.96969894782746191</v>
      </c>
      <c r="T16" s="224">
        <v>7</v>
      </c>
      <c r="U16" s="224">
        <v>7</v>
      </c>
      <c r="V16" s="225">
        <v>1</v>
      </c>
      <c r="W16" s="225">
        <v>0</v>
      </c>
      <c r="X16" s="225">
        <v>1</v>
      </c>
      <c r="Y16" s="225">
        <v>1</v>
      </c>
      <c r="Z16" s="224">
        <v>530</v>
      </c>
      <c r="AA16" s="224">
        <v>504</v>
      </c>
      <c r="AB16" s="225">
        <v>0.95094339622641511</v>
      </c>
      <c r="AC16" s="225">
        <v>9.381842499149206E-3</v>
      </c>
      <c r="AD16" s="225">
        <v>0.93255498492808264</v>
      </c>
      <c r="AE16" s="225">
        <v>0.96933180752474757</v>
      </c>
      <c r="AF16" s="224">
        <v>4</v>
      </c>
      <c r="AG16" s="224">
        <v>1</v>
      </c>
      <c r="AH16" s="225">
        <v>0.25</v>
      </c>
      <c r="AI16" s="225">
        <v>0.21650635094610965</v>
      </c>
      <c r="AJ16" s="225">
        <v>-0.17435244785437493</v>
      </c>
      <c r="AK16" s="225">
        <v>0.67435244785437498</v>
      </c>
    </row>
    <row r="17" spans="2:37" x14ac:dyDescent="0.3">
      <c r="B17" s="43" t="s">
        <v>43</v>
      </c>
      <c r="C17" s="44" t="s">
        <v>53</v>
      </c>
      <c r="D17" s="15" t="s">
        <v>54</v>
      </c>
      <c r="E17" s="220">
        <v>10</v>
      </c>
      <c r="F17" s="220">
        <v>2446</v>
      </c>
      <c r="G17" s="220">
        <v>1.1849454827323685E-5</v>
      </c>
      <c r="H17" s="220">
        <v>1676</v>
      </c>
      <c r="I17" s="220">
        <v>1645</v>
      </c>
      <c r="J17" s="221">
        <v>0.98150357995226734</v>
      </c>
      <c r="K17" s="221">
        <v>3.2911886498057387E-3</v>
      </c>
      <c r="L17" s="221">
        <v>0.97505285019864807</v>
      </c>
      <c r="M17" s="221">
        <v>0.9879543097058866</v>
      </c>
      <c r="N17" s="220">
        <v>498</v>
      </c>
      <c r="O17" s="220">
        <v>484</v>
      </c>
      <c r="P17" s="221">
        <v>0.9718875502008032</v>
      </c>
      <c r="Q17" s="221">
        <v>7.4070057965719615E-3</v>
      </c>
      <c r="R17" s="221">
        <v>0.9573698188395221</v>
      </c>
      <c r="S17" s="221">
        <v>0.98640528156208429</v>
      </c>
      <c r="T17" s="220">
        <v>86</v>
      </c>
      <c r="U17" s="220">
        <v>81</v>
      </c>
      <c r="V17" s="221">
        <v>0.94186046511627908</v>
      </c>
      <c r="W17" s="221">
        <v>2.5233636043800637E-2</v>
      </c>
      <c r="X17" s="221">
        <v>0.89240253847042983</v>
      </c>
      <c r="Y17" s="221">
        <v>0.99131839176212833</v>
      </c>
      <c r="Z17" s="220">
        <v>2260</v>
      </c>
      <c r="AA17" s="220">
        <v>2210</v>
      </c>
      <c r="AB17" s="221">
        <v>0.97787610619469023</v>
      </c>
      <c r="AC17" s="221">
        <v>3.0939869693424201E-3</v>
      </c>
      <c r="AD17" s="221">
        <v>0.97181189173477911</v>
      </c>
      <c r="AE17" s="221">
        <v>0.98394032065460135</v>
      </c>
      <c r="AF17" s="220">
        <v>64</v>
      </c>
      <c r="AG17" s="220">
        <v>22</v>
      </c>
      <c r="AH17" s="221">
        <v>0.34375</v>
      </c>
      <c r="AI17" s="221">
        <v>5.9369859974885406E-2</v>
      </c>
      <c r="AJ17" s="221">
        <v>0.22738507444922462</v>
      </c>
      <c r="AK17" s="221">
        <v>0.46011492555077538</v>
      </c>
    </row>
    <row r="18" spans="2:37" x14ac:dyDescent="0.3">
      <c r="B18" s="35" t="s">
        <v>43</v>
      </c>
      <c r="C18" s="47" t="s">
        <v>50</v>
      </c>
      <c r="D18" s="37" t="s">
        <v>45</v>
      </c>
      <c r="E18" s="224">
        <v>10</v>
      </c>
      <c r="F18" s="224">
        <v>2042</v>
      </c>
      <c r="G18" s="224">
        <v>2.3968489866678983E-6</v>
      </c>
      <c r="H18" s="224">
        <v>1886</v>
      </c>
      <c r="I18" s="224">
        <v>1883</v>
      </c>
      <c r="J18" s="225">
        <v>0.99840933191940617</v>
      </c>
      <c r="K18" s="225">
        <v>9.1764194080390523E-4</v>
      </c>
      <c r="L18" s="225">
        <v>0.99661075371543051</v>
      </c>
      <c r="M18" s="225">
        <v>1.0002079101233818</v>
      </c>
      <c r="N18" s="224">
        <v>1101</v>
      </c>
      <c r="O18" s="224">
        <v>1097</v>
      </c>
      <c r="P18" s="225">
        <v>0.99636693914623065</v>
      </c>
      <c r="Q18" s="225">
        <v>1.813227641558263E-3</v>
      </c>
      <c r="R18" s="225">
        <v>0.99281301296877644</v>
      </c>
      <c r="S18" s="225">
        <v>0.99992086532368485</v>
      </c>
      <c r="T18" s="224">
        <v>212</v>
      </c>
      <c r="U18" s="224">
        <v>206</v>
      </c>
      <c r="V18" s="225">
        <v>0.97169811320754718</v>
      </c>
      <c r="W18" s="225">
        <v>1.1389520588176246E-2</v>
      </c>
      <c r="X18" s="225">
        <v>0.94937465285472178</v>
      </c>
      <c r="Y18" s="225">
        <v>0.99402157356037257</v>
      </c>
      <c r="Z18" s="224">
        <v>3199</v>
      </c>
      <c r="AA18" s="224">
        <v>3186</v>
      </c>
      <c r="AB18" s="225">
        <v>0.99593623007189747</v>
      </c>
      <c r="AC18" s="225">
        <v>1.124794545801064E-3</v>
      </c>
      <c r="AD18" s="225">
        <v>0.99373163276212739</v>
      </c>
      <c r="AE18" s="225">
        <v>0.99814082738166754</v>
      </c>
      <c r="AF18" s="224">
        <v>174</v>
      </c>
      <c r="AG18" s="224">
        <v>42</v>
      </c>
      <c r="AH18" s="225">
        <v>0.2413793103448276</v>
      </c>
      <c r="AI18" s="225">
        <v>3.244051487061498E-2</v>
      </c>
      <c r="AJ18" s="225">
        <v>0.17779590119842226</v>
      </c>
      <c r="AK18" s="225">
        <v>0.30496271949123294</v>
      </c>
    </row>
    <row r="19" spans="2:37" x14ac:dyDescent="0.3">
      <c r="B19" s="35" t="s">
        <v>43</v>
      </c>
      <c r="C19" s="47" t="s">
        <v>50</v>
      </c>
      <c r="D19" s="37" t="s">
        <v>52</v>
      </c>
      <c r="E19" s="224">
        <v>10</v>
      </c>
      <c r="F19" s="224">
        <v>271</v>
      </c>
      <c r="G19" s="224">
        <v>3.4723154420080336E-7</v>
      </c>
      <c r="H19" s="224">
        <v>280</v>
      </c>
      <c r="I19" s="224">
        <v>279</v>
      </c>
      <c r="J19" s="225">
        <v>0.99642857142857144</v>
      </c>
      <c r="K19" s="225">
        <v>3.5650453159751577E-3</v>
      </c>
      <c r="L19" s="225">
        <v>0.98944108260926011</v>
      </c>
      <c r="M19" s="225">
        <v>1.0034160602478828</v>
      </c>
      <c r="N19" s="224">
        <v>123</v>
      </c>
      <c r="O19" s="224">
        <v>122</v>
      </c>
      <c r="P19" s="225">
        <v>0.99186991869918695</v>
      </c>
      <c r="Q19" s="225">
        <v>8.0969647423879132E-3</v>
      </c>
      <c r="R19" s="225">
        <v>0.97599986780410664</v>
      </c>
      <c r="S19" s="225">
        <v>1.0077399695942673</v>
      </c>
      <c r="T19" s="224">
        <v>24</v>
      </c>
      <c r="U19" s="224">
        <v>24</v>
      </c>
      <c r="V19" s="225">
        <v>1</v>
      </c>
      <c r="W19" s="225">
        <v>0</v>
      </c>
      <c r="X19" s="225">
        <v>1</v>
      </c>
      <c r="Y19" s="225">
        <v>1</v>
      </c>
      <c r="Z19" s="224">
        <v>427</v>
      </c>
      <c r="AA19" s="224">
        <v>425</v>
      </c>
      <c r="AB19" s="225">
        <v>0.99531615925058547</v>
      </c>
      <c r="AC19" s="225">
        <v>3.3042100691254828E-3</v>
      </c>
      <c r="AD19" s="225">
        <v>0.98883990751509954</v>
      </c>
      <c r="AE19" s="225">
        <v>1.0017924109860714</v>
      </c>
      <c r="AF19" s="224">
        <v>7</v>
      </c>
      <c r="AG19" s="224">
        <v>0</v>
      </c>
      <c r="AH19" s="225">
        <v>0</v>
      </c>
      <c r="AI19" s="225">
        <v>0</v>
      </c>
      <c r="AJ19" s="225">
        <v>0</v>
      </c>
      <c r="AK19" s="225">
        <v>0</v>
      </c>
    </row>
    <row r="20" spans="2:37" x14ac:dyDescent="0.3">
      <c r="B20" s="43" t="s">
        <v>43</v>
      </c>
      <c r="C20" s="23" t="s">
        <v>55</v>
      </c>
      <c r="D20" s="15" t="s">
        <v>54</v>
      </c>
      <c r="E20" s="220">
        <v>10</v>
      </c>
      <c r="F20" s="220">
        <v>2313</v>
      </c>
      <c r="G20" s="220">
        <v>2.7470914446360051E-6</v>
      </c>
      <c r="H20" s="220">
        <v>2166</v>
      </c>
      <c r="I20" s="220">
        <v>2162</v>
      </c>
      <c r="J20" s="221">
        <v>0.9981532779316713</v>
      </c>
      <c r="K20" s="221">
        <v>9.2250804457428843E-4</v>
      </c>
      <c r="L20" s="221">
        <v>0.99634516216430569</v>
      </c>
      <c r="M20" s="221">
        <v>0.99996139369903692</v>
      </c>
      <c r="N20" s="220">
        <v>1224</v>
      </c>
      <c r="O20" s="220">
        <v>1219</v>
      </c>
      <c r="P20" s="221">
        <v>0.99591503267973858</v>
      </c>
      <c r="Q20" s="221">
        <v>1.8231177871694414E-3</v>
      </c>
      <c r="R20" s="221">
        <v>0.99234172181688651</v>
      </c>
      <c r="S20" s="221">
        <v>0.99948834354259064</v>
      </c>
      <c r="T20" s="220">
        <v>236</v>
      </c>
      <c r="U20" s="220">
        <v>230</v>
      </c>
      <c r="V20" s="221">
        <v>0.97457627118644063</v>
      </c>
      <c r="W20" s="221">
        <v>1.0246405493497588E-2</v>
      </c>
      <c r="X20" s="221">
        <v>0.95449331641918533</v>
      </c>
      <c r="Y20" s="221">
        <v>0.99465922595369594</v>
      </c>
      <c r="Z20" s="220">
        <v>3626</v>
      </c>
      <c r="AA20" s="220">
        <v>3611</v>
      </c>
      <c r="AB20" s="221">
        <v>0.99586321014892443</v>
      </c>
      <c r="AC20" s="221">
        <v>1.0659029743840481E-3</v>
      </c>
      <c r="AD20" s="221">
        <v>0.99377404031913175</v>
      </c>
      <c r="AE20" s="221">
        <v>0.99795237997871711</v>
      </c>
      <c r="AF20" s="220">
        <v>181</v>
      </c>
      <c r="AG20" s="220">
        <v>42</v>
      </c>
      <c r="AH20" s="221">
        <v>0.23204419889502761</v>
      </c>
      <c r="AI20" s="221">
        <v>3.1377199788982901E-2</v>
      </c>
      <c r="AJ20" s="221">
        <v>0.17054488730862113</v>
      </c>
      <c r="AK20" s="221">
        <v>0.29354351048143412</v>
      </c>
    </row>
    <row r="21" spans="2:37" x14ac:dyDescent="0.3">
      <c r="B21" s="43" t="s">
        <v>43</v>
      </c>
      <c r="C21" s="15" t="s">
        <v>44</v>
      </c>
      <c r="D21" s="44" t="s">
        <v>45</v>
      </c>
      <c r="E21" s="220">
        <v>10</v>
      </c>
      <c r="F21" s="220">
        <v>3915</v>
      </c>
      <c r="G21" s="220">
        <v>2.695828569158572E-6</v>
      </c>
      <c r="H21" s="220">
        <v>3150</v>
      </c>
      <c r="I21" s="220">
        <v>3133</v>
      </c>
      <c r="J21" s="221">
        <v>0.9946031746031746</v>
      </c>
      <c r="K21" s="221">
        <v>1.3053856296326041E-3</v>
      </c>
      <c r="L21" s="221">
        <v>0.99204461876909467</v>
      </c>
      <c r="M21" s="221">
        <v>0.99716173043725453</v>
      </c>
      <c r="N21" s="220">
        <v>1488</v>
      </c>
      <c r="O21" s="220">
        <v>1479</v>
      </c>
      <c r="P21" s="221">
        <v>0.99395161290322576</v>
      </c>
      <c r="Q21" s="221">
        <v>2.0100226203559539E-3</v>
      </c>
      <c r="R21" s="221">
        <v>0.99001196856732809</v>
      </c>
      <c r="S21" s="221">
        <v>0.99789125723912342</v>
      </c>
      <c r="T21" s="220">
        <v>291</v>
      </c>
      <c r="U21" s="220">
        <v>280</v>
      </c>
      <c r="V21" s="221">
        <v>0.96219931271477666</v>
      </c>
      <c r="W21" s="221">
        <v>1.1179847377067793E-2</v>
      </c>
      <c r="X21" s="221">
        <v>0.94028681185572383</v>
      </c>
      <c r="Y21" s="221">
        <v>0.98411181357382949</v>
      </c>
      <c r="Z21" s="220">
        <v>4929</v>
      </c>
      <c r="AA21" s="220">
        <v>4892</v>
      </c>
      <c r="AB21" s="221">
        <v>0.99249340637046057</v>
      </c>
      <c r="AC21" s="221">
        <v>1.2294358106801453E-3</v>
      </c>
      <c r="AD21" s="221">
        <v>0.99008371218152746</v>
      </c>
      <c r="AE21" s="221">
        <v>0.99490310055939368</v>
      </c>
      <c r="AF21" s="220">
        <v>234</v>
      </c>
      <c r="AG21" s="220">
        <v>63</v>
      </c>
      <c r="AH21" s="221">
        <v>0.26923076923076922</v>
      </c>
      <c r="AI21" s="221">
        <v>2.8996430824436207E-2</v>
      </c>
      <c r="AJ21" s="221">
        <v>0.21239776481487427</v>
      </c>
      <c r="AK21" s="221">
        <v>0.32606377364666417</v>
      </c>
    </row>
    <row r="22" spans="2:37" x14ac:dyDescent="0.3">
      <c r="B22" s="43" t="s">
        <v>43</v>
      </c>
      <c r="C22" s="15" t="s">
        <v>44</v>
      </c>
      <c r="D22" s="44" t="s">
        <v>52</v>
      </c>
      <c r="E22" s="220">
        <v>10</v>
      </c>
      <c r="F22" s="220">
        <v>844</v>
      </c>
      <c r="G22" s="220">
        <v>4.2873476460178866E-7</v>
      </c>
      <c r="H22" s="220">
        <v>692</v>
      </c>
      <c r="I22" s="220">
        <v>674</v>
      </c>
      <c r="J22" s="221">
        <v>0.97398843930635837</v>
      </c>
      <c r="K22" s="221">
        <v>6.0507200407429965E-3</v>
      </c>
      <c r="L22" s="221">
        <v>0.96212902802650213</v>
      </c>
      <c r="M22" s="221">
        <v>0.9858478505862146</v>
      </c>
      <c r="N22" s="220">
        <v>234</v>
      </c>
      <c r="O22" s="220">
        <v>224</v>
      </c>
      <c r="P22" s="221">
        <v>0.95726495726495731</v>
      </c>
      <c r="Q22" s="221">
        <v>1.3222093472713876E-2</v>
      </c>
      <c r="R22" s="221">
        <v>0.93134965405843806</v>
      </c>
      <c r="S22" s="221">
        <v>0.98318026047147655</v>
      </c>
      <c r="T22" s="220">
        <v>31</v>
      </c>
      <c r="U22" s="220">
        <v>31</v>
      </c>
      <c r="V22" s="221">
        <v>1</v>
      </c>
      <c r="W22" s="221">
        <v>0</v>
      </c>
      <c r="X22" s="221">
        <v>1</v>
      </c>
      <c r="Y22" s="221">
        <v>1</v>
      </c>
      <c r="Z22" s="220">
        <v>957</v>
      </c>
      <c r="AA22" s="220">
        <v>929</v>
      </c>
      <c r="AB22" s="221">
        <v>0.97074190177638453</v>
      </c>
      <c r="AC22" s="221">
        <v>5.4477725368562982E-3</v>
      </c>
      <c r="AD22" s="221">
        <v>0.9600642676041462</v>
      </c>
      <c r="AE22" s="221">
        <v>0.98141953594862286</v>
      </c>
      <c r="AF22" s="220">
        <v>11</v>
      </c>
      <c r="AG22" s="220">
        <v>1</v>
      </c>
      <c r="AH22" s="221">
        <v>9.0909090909090912E-2</v>
      </c>
      <c r="AI22" s="221">
        <v>8.6678417204144764E-2</v>
      </c>
      <c r="AJ22" s="221">
        <v>-7.8980606811032833E-2</v>
      </c>
      <c r="AK22" s="221">
        <v>0.26079878862921468</v>
      </c>
    </row>
    <row r="23" spans="2:37" x14ac:dyDescent="0.3">
      <c r="B23" s="48" t="s">
        <v>56</v>
      </c>
      <c r="C23" s="49" t="s">
        <v>44</v>
      </c>
      <c r="D23" s="50" t="s">
        <v>54</v>
      </c>
      <c r="E23" s="222">
        <v>10</v>
      </c>
      <c r="F23" s="222">
        <v>4759</v>
      </c>
      <c r="G23" s="222">
        <v>3.1221855985831758E-6</v>
      </c>
      <c r="H23" s="222">
        <v>3842</v>
      </c>
      <c r="I23" s="222">
        <v>3807</v>
      </c>
      <c r="J23" s="223">
        <v>0.99089016137428421</v>
      </c>
      <c r="K23" s="223">
        <v>1.5328138637648839E-3</v>
      </c>
      <c r="L23" s="223">
        <v>0.98788584620130504</v>
      </c>
      <c r="M23" s="223">
        <v>0.99389447654726337</v>
      </c>
      <c r="N23" s="222">
        <v>1722</v>
      </c>
      <c r="O23" s="222">
        <v>1703</v>
      </c>
      <c r="P23" s="223">
        <v>0.9889663182346109</v>
      </c>
      <c r="Q23" s="223">
        <v>2.5172966843485202E-3</v>
      </c>
      <c r="R23" s="223">
        <v>0.98403241673328778</v>
      </c>
      <c r="S23" s="223">
        <v>0.99390021973593401</v>
      </c>
      <c r="T23" s="222">
        <v>322</v>
      </c>
      <c r="U23" s="222">
        <v>311</v>
      </c>
      <c r="V23" s="223">
        <v>0.96583850931677018</v>
      </c>
      <c r="W23" s="223">
        <v>1.0122615237525613E-2</v>
      </c>
      <c r="X23" s="223">
        <v>0.94599818345122</v>
      </c>
      <c r="Y23" s="223">
        <v>0.98567883518232036</v>
      </c>
      <c r="Z23" s="222">
        <v>5886</v>
      </c>
      <c r="AA23" s="222">
        <v>5821</v>
      </c>
      <c r="AB23" s="223">
        <v>0.98895684675501194</v>
      </c>
      <c r="AC23" s="223">
        <v>1.3621504911285577E-3</v>
      </c>
      <c r="AD23" s="223">
        <v>0.98628703179239996</v>
      </c>
      <c r="AE23" s="223">
        <v>0.99162666171762393</v>
      </c>
      <c r="AF23" s="222">
        <v>245</v>
      </c>
      <c r="AG23" s="222">
        <v>64</v>
      </c>
      <c r="AH23" s="223">
        <v>0.26122448979591839</v>
      </c>
      <c r="AI23" s="223">
        <v>2.8065975895494019E-2</v>
      </c>
      <c r="AJ23" s="223">
        <v>0.2062151770407501</v>
      </c>
      <c r="AK23" s="223">
        <v>0.31623380255108668</v>
      </c>
    </row>
    <row r="24" spans="2:37" x14ac:dyDescent="0.3">
      <c r="B24" s="35" t="s">
        <v>46</v>
      </c>
      <c r="C24" s="36" t="s">
        <v>49</v>
      </c>
      <c r="D24" s="37" t="s">
        <v>45</v>
      </c>
      <c r="E24" s="224">
        <v>10</v>
      </c>
      <c r="F24" s="224">
        <v>3551</v>
      </c>
      <c r="G24" s="224">
        <v>9.0767658099679888E-5</v>
      </c>
      <c r="H24" s="224">
        <v>2767</v>
      </c>
      <c r="I24" s="224">
        <v>2619</v>
      </c>
      <c r="J24" s="225">
        <v>0.94651246837730396</v>
      </c>
      <c r="K24" s="225">
        <v>4.2774492762233827E-3</v>
      </c>
      <c r="L24" s="225">
        <v>0.93812866779590609</v>
      </c>
      <c r="M24" s="225">
        <v>0.95489626895870183</v>
      </c>
      <c r="N24" s="224">
        <v>883</v>
      </c>
      <c r="O24" s="224">
        <v>808</v>
      </c>
      <c r="P24" s="225">
        <v>0.91506228765571918</v>
      </c>
      <c r="Q24" s="225">
        <v>9.3819962865923142E-3</v>
      </c>
      <c r="R24" s="225">
        <v>0.89667357493399824</v>
      </c>
      <c r="S24" s="225">
        <v>0.93345100037744011</v>
      </c>
      <c r="T24" s="224">
        <v>202</v>
      </c>
      <c r="U24" s="224">
        <v>152</v>
      </c>
      <c r="V24" s="225">
        <v>0.75247524752475248</v>
      </c>
      <c r="W24" s="225">
        <v>3.0365451429729517E-2</v>
      </c>
      <c r="X24" s="225">
        <v>0.69295896272248259</v>
      </c>
      <c r="Y24" s="225">
        <v>0.81199153232702237</v>
      </c>
      <c r="Z24" s="224">
        <v>3852</v>
      </c>
      <c r="AA24" s="224">
        <v>3579</v>
      </c>
      <c r="AB24" s="225">
        <v>0.92912772585669778</v>
      </c>
      <c r="AC24" s="225">
        <v>4.1345929049147554E-3</v>
      </c>
      <c r="AD24" s="225">
        <v>0.92102392376306486</v>
      </c>
      <c r="AE24" s="225">
        <v>0.93723152795033071</v>
      </c>
      <c r="AF24" s="224">
        <v>222</v>
      </c>
      <c r="AG24" s="224">
        <v>112</v>
      </c>
      <c r="AH24" s="225">
        <v>0.50450450450450446</v>
      </c>
      <c r="AI24" s="225">
        <v>3.355644091979159E-2</v>
      </c>
      <c r="AJ24" s="225">
        <v>0.43873388030171295</v>
      </c>
      <c r="AK24" s="225">
        <v>0.57027512870729602</v>
      </c>
    </row>
    <row r="25" spans="2:37" x14ac:dyDescent="0.3">
      <c r="B25" s="35" t="s">
        <v>46</v>
      </c>
      <c r="C25" s="36" t="s">
        <v>49</v>
      </c>
      <c r="D25" s="37" t="s">
        <v>52</v>
      </c>
      <c r="E25" s="224">
        <v>10</v>
      </c>
      <c r="F25" s="224">
        <v>329</v>
      </c>
      <c r="G25" s="224">
        <v>1.6986888260620659E-5</v>
      </c>
      <c r="H25" s="224">
        <v>222</v>
      </c>
      <c r="I25" s="224">
        <v>178</v>
      </c>
      <c r="J25" s="225">
        <v>0.80180180180180183</v>
      </c>
      <c r="K25" s="225">
        <v>2.6755118431687614E-2</v>
      </c>
      <c r="L25" s="225">
        <v>0.74936176967569412</v>
      </c>
      <c r="M25" s="225">
        <v>0.85424183392790953</v>
      </c>
      <c r="N25" s="224">
        <v>14</v>
      </c>
      <c r="O25" s="224">
        <v>6</v>
      </c>
      <c r="P25" s="225">
        <v>0.42857142857142855</v>
      </c>
      <c r="Q25" s="225">
        <v>0.13226001425322165</v>
      </c>
      <c r="R25" s="225">
        <v>0.16934180063511411</v>
      </c>
      <c r="S25" s="225">
        <v>0.68780105650774304</v>
      </c>
      <c r="T25" s="224">
        <v>0</v>
      </c>
      <c r="U25" s="224">
        <v>0</v>
      </c>
      <c r="V25" s="225" t="s">
        <v>118</v>
      </c>
      <c r="W25" s="225" t="s">
        <v>118</v>
      </c>
      <c r="X25" s="225" t="s">
        <v>118</v>
      </c>
      <c r="Y25" s="225" t="s">
        <v>118</v>
      </c>
      <c r="Z25" s="224">
        <v>236</v>
      </c>
      <c r="AA25" s="224">
        <v>184</v>
      </c>
      <c r="AB25" s="225">
        <v>0.77966101694915257</v>
      </c>
      <c r="AC25" s="225">
        <v>2.6980039357355122E-2</v>
      </c>
      <c r="AD25" s="225">
        <v>0.72678013980873657</v>
      </c>
      <c r="AE25" s="225">
        <v>0.83254189408956858</v>
      </c>
      <c r="AF25" s="224">
        <v>0</v>
      </c>
      <c r="AG25" s="224">
        <v>0</v>
      </c>
      <c r="AH25" s="225" t="s">
        <v>118</v>
      </c>
      <c r="AI25" s="225" t="s">
        <v>118</v>
      </c>
      <c r="AJ25" s="225" t="s">
        <v>118</v>
      </c>
      <c r="AK25" s="225" t="s">
        <v>118</v>
      </c>
    </row>
    <row r="26" spans="2:37" x14ac:dyDescent="0.3">
      <c r="B26" s="43" t="s">
        <v>46</v>
      </c>
      <c r="C26" s="44" t="s">
        <v>53</v>
      </c>
      <c r="D26" s="15" t="s">
        <v>54</v>
      </c>
      <c r="E26" s="220">
        <v>10</v>
      </c>
      <c r="F26" s="220">
        <v>3880</v>
      </c>
      <c r="G26" s="220">
        <v>1.0669025196331025E-4</v>
      </c>
      <c r="H26" s="220">
        <v>2989</v>
      </c>
      <c r="I26" s="220">
        <v>2797</v>
      </c>
      <c r="J26" s="221">
        <v>0.9357644697223152</v>
      </c>
      <c r="K26" s="221">
        <v>4.4844374936592038E-3</v>
      </c>
      <c r="L26" s="221">
        <v>0.92697497223474312</v>
      </c>
      <c r="M26" s="221">
        <v>0.94455396720988727</v>
      </c>
      <c r="N26" s="220">
        <v>897</v>
      </c>
      <c r="O26" s="220">
        <v>814</v>
      </c>
      <c r="P26" s="221">
        <v>0.90746934225195097</v>
      </c>
      <c r="Q26" s="221">
        <v>9.6752586537238189E-3</v>
      </c>
      <c r="R26" s="221">
        <v>0.8885058352906523</v>
      </c>
      <c r="S26" s="221">
        <v>0.92643284921324964</v>
      </c>
      <c r="T26" s="220">
        <v>202</v>
      </c>
      <c r="U26" s="220">
        <v>152</v>
      </c>
      <c r="V26" s="221">
        <v>0.75247524752475248</v>
      </c>
      <c r="W26" s="221">
        <v>3.0365451429729517E-2</v>
      </c>
      <c r="X26" s="221">
        <v>0.69295896272248259</v>
      </c>
      <c r="Y26" s="221">
        <v>0.81199153232702237</v>
      </c>
      <c r="Z26" s="220">
        <v>4088</v>
      </c>
      <c r="AA26" s="220">
        <v>3763</v>
      </c>
      <c r="AB26" s="221">
        <v>0.92049902152641883</v>
      </c>
      <c r="AC26" s="221">
        <v>4.230994482273924E-3</v>
      </c>
      <c r="AD26" s="221">
        <v>0.91220627234116192</v>
      </c>
      <c r="AE26" s="221">
        <v>0.92879177071167573</v>
      </c>
      <c r="AF26" s="220">
        <v>222</v>
      </c>
      <c r="AG26" s="220">
        <v>112</v>
      </c>
      <c r="AH26" s="221">
        <v>0.50450450450450446</v>
      </c>
      <c r="AI26" s="221">
        <v>3.355644091979159E-2</v>
      </c>
      <c r="AJ26" s="221">
        <v>0.43873388030171295</v>
      </c>
      <c r="AK26" s="221">
        <v>0.57027512870729602</v>
      </c>
    </row>
    <row r="27" spans="2:37" x14ac:dyDescent="0.3">
      <c r="B27" s="35" t="s">
        <v>46</v>
      </c>
      <c r="C27" s="47" t="s">
        <v>50</v>
      </c>
      <c r="D27" s="37" t="s">
        <v>45</v>
      </c>
      <c r="E27" s="224">
        <v>10</v>
      </c>
      <c r="F27" s="224">
        <v>2803</v>
      </c>
      <c r="G27" s="224">
        <v>3.7075139069005985E-5</v>
      </c>
      <c r="H27" s="224">
        <v>2288</v>
      </c>
      <c r="I27" s="224">
        <v>2266</v>
      </c>
      <c r="J27" s="225">
        <v>0.99038461538461542</v>
      </c>
      <c r="K27" s="225">
        <v>2.0401272792636271E-3</v>
      </c>
      <c r="L27" s="225">
        <v>0.98638596591725869</v>
      </c>
      <c r="M27" s="225">
        <v>0.99438326485197215</v>
      </c>
      <c r="N27" s="224">
        <v>1202</v>
      </c>
      <c r="O27" s="224">
        <v>1185</v>
      </c>
      <c r="P27" s="225">
        <v>0.9858569051580699</v>
      </c>
      <c r="Q27" s="225">
        <v>3.4058611160686899E-3</v>
      </c>
      <c r="R27" s="225">
        <v>0.97918141737057529</v>
      </c>
      <c r="S27" s="225">
        <v>0.9925323929455645</v>
      </c>
      <c r="T27" s="224">
        <v>425</v>
      </c>
      <c r="U27" s="224">
        <v>369</v>
      </c>
      <c r="V27" s="225">
        <v>0.86823529411764711</v>
      </c>
      <c r="W27" s="225">
        <v>1.6406796881786877E-2</v>
      </c>
      <c r="X27" s="225">
        <v>0.83607797222934477</v>
      </c>
      <c r="Y27" s="225">
        <v>0.90039261600594944</v>
      </c>
      <c r="Z27" s="224">
        <v>3915</v>
      </c>
      <c r="AA27" s="224">
        <v>3820</v>
      </c>
      <c r="AB27" s="225">
        <v>0.97573435504469985</v>
      </c>
      <c r="AC27" s="225">
        <v>2.4592112364625516E-3</v>
      </c>
      <c r="AD27" s="225">
        <v>0.97091430102123322</v>
      </c>
      <c r="AE27" s="225">
        <v>0.98055440906816649</v>
      </c>
      <c r="AF27" s="224">
        <v>439</v>
      </c>
      <c r="AG27" s="224">
        <v>146</v>
      </c>
      <c r="AH27" s="225">
        <v>0.33257403189066059</v>
      </c>
      <c r="AI27" s="225">
        <v>2.2486064791355252E-2</v>
      </c>
      <c r="AJ27" s="225">
        <v>0.28850134489960433</v>
      </c>
      <c r="AK27" s="225">
        <v>0.37664671888171686</v>
      </c>
    </row>
    <row r="28" spans="2:37" x14ac:dyDescent="0.3">
      <c r="B28" s="35" t="s">
        <v>46</v>
      </c>
      <c r="C28" s="47" t="s">
        <v>50</v>
      </c>
      <c r="D28" s="37" t="s">
        <v>52</v>
      </c>
      <c r="E28" s="224">
        <v>10</v>
      </c>
      <c r="F28" s="224">
        <v>110</v>
      </c>
      <c r="G28" s="224">
        <v>4.7324369246332227E-6</v>
      </c>
      <c r="H28" s="224">
        <v>114</v>
      </c>
      <c r="I28" s="224">
        <v>105</v>
      </c>
      <c r="J28" s="225">
        <v>0.92105263157894735</v>
      </c>
      <c r="K28" s="225">
        <v>2.5255654472036655E-2</v>
      </c>
      <c r="L28" s="225">
        <v>0.87155154881375552</v>
      </c>
      <c r="M28" s="225">
        <v>0.97055371434413917</v>
      </c>
      <c r="N28" s="224">
        <v>38</v>
      </c>
      <c r="O28" s="224">
        <v>36</v>
      </c>
      <c r="P28" s="225">
        <v>0.94736842105263153</v>
      </c>
      <c r="Q28" s="225">
        <v>3.6223536926930831E-2</v>
      </c>
      <c r="R28" s="225">
        <v>0.8763702886758471</v>
      </c>
      <c r="S28" s="225">
        <v>1.018366553429416</v>
      </c>
      <c r="T28" s="224">
        <v>5</v>
      </c>
      <c r="U28" s="224">
        <v>5</v>
      </c>
      <c r="V28" s="225">
        <v>1</v>
      </c>
      <c r="W28" s="225">
        <v>0</v>
      </c>
      <c r="X28" s="225">
        <v>1</v>
      </c>
      <c r="Y28" s="225">
        <v>1</v>
      </c>
      <c r="Z28" s="224">
        <v>157</v>
      </c>
      <c r="AA28" s="224">
        <v>146</v>
      </c>
      <c r="AB28" s="225">
        <v>0.92993630573248409</v>
      </c>
      <c r="AC28" s="225">
        <v>2.0371513302246159E-2</v>
      </c>
      <c r="AD28" s="225">
        <v>0.89000813966008163</v>
      </c>
      <c r="AE28" s="225">
        <v>0.96986447180488655</v>
      </c>
      <c r="AF28" s="224">
        <v>5</v>
      </c>
      <c r="AG28" s="224">
        <v>1</v>
      </c>
      <c r="AH28" s="225">
        <v>0.2</v>
      </c>
      <c r="AI28" s="225">
        <v>0.17888543819998318</v>
      </c>
      <c r="AJ28" s="225">
        <v>-0.15061545887196703</v>
      </c>
      <c r="AK28" s="225">
        <v>0.55061545887196706</v>
      </c>
    </row>
    <row r="29" spans="2:37" x14ac:dyDescent="0.3">
      <c r="B29" s="43" t="s">
        <v>46</v>
      </c>
      <c r="C29" s="23" t="s">
        <v>55</v>
      </c>
      <c r="D29" s="15" t="s">
        <v>54</v>
      </c>
      <c r="E29" s="220">
        <v>10</v>
      </c>
      <c r="F29" s="220">
        <v>2913</v>
      </c>
      <c r="G29" s="220">
        <v>4.264935874446626E-5</v>
      </c>
      <c r="H29" s="220">
        <v>2402</v>
      </c>
      <c r="I29" s="220">
        <v>2371</v>
      </c>
      <c r="J29" s="221">
        <v>0.98709408825978351</v>
      </c>
      <c r="K29" s="221">
        <v>2.3029638419378574E-3</v>
      </c>
      <c r="L29" s="221">
        <v>0.98258027912958534</v>
      </c>
      <c r="M29" s="221">
        <v>0.99160789738998167</v>
      </c>
      <c r="N29" s="220">
        <v>1240</v>
      </c>
      <c r="O29" s="220">
        <v>1221</v>
      </c>
      <c r="P29" s="221">
        <v>0.98467741935483866</v>
      </c>
      <c r="Q29" s="221">
        <v>3.4882058387970157E-3</v>
      </c>
      <c r="R29" s="221">
        <v>0.97784053591079656</v>
      </c>
      <c r="S29" s="221">
        <v>0.99151430279888075</v>
      </c>
      <c r="T29" s="220">
        <v>430</v>
      </c>
      <c r="U29" s="220">
        <v>374</v>
      </c>
      <c r="V29" s="221">
        <v>0.86976744186046506</v>
      </c>
      <c r="W29" s="221">
        <v>1.6230321819730432E-2</v>
      </c>
      <c r="X29" s="221">
        <v>0.83795601109379336</v>
      </c>
      <c r="Y29" s="221">
        <v>0.90157887262713676</v>
      </c>
      <c r="Z29" s="220">
        <v>4072</v>
      </c>
      <c r="AA29" s="220">
        <v>3966</v>
      </c>
      <c r="AB29" s="221">
        <v>0.97396856581532421</v>
      </c>
      <c r="AC29" s="221">
        <v>2.4952705076655554E-3</v>
      </c>
      <c r="AD29" s="221">
        <v>0.9690778356202997</v>
      </c>
      <c r="AE29" s="221">
        <v>0.97885929601034871</v>
      </c>
      <c r="AF29" s="220">
        <v>444</v>
      </c>
      <c r="AG29" s="220">
        <v>147</v>
      </c>
      <c r="AH29" s="221">
        <v>0.33108108108108109</v>
      </c>
      <c r="AI29" s="221">
        <v>2.2333790443315019E-2</v>
      </c>
      <c r="AJ29" s="221">
        <v>0.28730685181218363</v>
      </c>
      <c r="AK29" s="221">
        <v>0.37485531034997854</v>
      </c>
    </row>
    <row r="30" spans="2:37" x14ac:dyDescent="0.3">
      <c r="B30" s="43" t="s">
        <v>46</v>
      </c>
      <c r="C30" s="15" t="s">
        <v>44</v>
      </c>
      <c r="D30" s="44" t="s">
        <v>45</v>
      </c>
      <c r="E30" s="220">
        <v>10</v>
      </c>
      <c r="F30" s="220">
        <v>6354</v>
      </c>
      <c r="G30" s="220">
        <v>3.2173144407536159E-5</v>
      </c>
      <c r="H30" s="220">
        <v>5055</v>
      </c>
      <c r="I30" s="220">
        <v>4885</v>
      </c>
      <c r="J30" s="221">
        <v>0.96636993076162214</v>
      </c>
      <c r="K30" s="221">
        <v>2.5355664976833172E-3</v>
      </c>
      <c r="L30" s="221">
        <v>0.9614002204261628</v>
      </c>
      <c r="M30" s="221">
        <v>0.97133964109708149</v>
      </c>
      <c r="N30" s="220">
        <v>2085</v>
      </c>
      <c r="O30" s="220">
        <v>1993</v>
      </c>
      <c r="P30" s="221">
        <v>0.95587529976019181</v>
      </c>
      <c r="Q30" s="221">
        <v>4.4976791813658426E-3</v>
      </c>
      <c r="R30" s="221">
        <v>0.94705984856471481</v>
      </c>
      <c r="S30" s="221">
        <v>0.96469075095566881</v>
      </c>
      <c r="T30" s="220">
        <v>627</v>
      </c>
      <c r="U30" s="220">
        <v>521</v>
      </c>
      <c r="V30" s="221">
        <v>0.83094098883572565</v>
      </c>
      <c r="W30" s="221">
        <v>1.4968231212387233E-2</v>
      </c>
      <c r="X30" s="221">
        <v>0.80160325565944668</v>
      </c>
      <c r="Y30" s="221">
        <v>0.86027872201200462</v>
      </c>
      <c r="Z30" s="220">
        <v>7767</v>
      </c>
      <c r="AA30" s="220">
        <v>7399</v>
      </c>
      <c r="AB30" s="221">
        <v>0.95262005922492599</v>
      </c>
      <c r="AC30" s="221">
        <v>2.4106294908046257E-3</v>
      </c>
      <c r="AD30" s="221">
        <v>0.94789522542294891</v>
      </c>
      <c r="AE30" s="221">
        <v>0.95734489302690307</v>
      </c>
      <c r="AF30" s="220">
        <v>661</v>
      </c>
      <c r="AG30" s="220">
        <v>258</v>
      </c>
      <c r="AH30" s="221">
        <v>0.39031770045385777</v>
      </c>
      <c r="AI30" s="221">
        <v>1.8974056384513792E-2</v>
      </c>
      <c r="AJ30" s="221">
        <v>0.35312854994021076</v>
      </c>
      <c r="AK30" s="221">
        <v>0.42750685096750479</v>
      </c>
    </row>
    <row r="31" spans="2:37" x14ac:dyDescent="0.3">
      <c r="B31" s="43" t="s">
        <v>46</v>
      </c>
      <c r="C31" s="15" t="s">
        <v>44</v>
      </c>
      <c r="D31" s="44" t="s">
        <v>52</v>
      </c>
      <c r="E31" s="220">
        <v>10</v>
      </c>
      <c r="F31" s="220">
        <v>439</v>
      </c>
      <c r="G31" s="220">
        <v>5.4196843069276734E-6</v>
      </c>
      <c r="H31" s="220">
        <v>336</v>
      </c>
      <c r="I31" s="220">
        <v>283</v>
      </c>
      <c r="J31" s="221">
        <v>0.84226190476190477</v>
      </c>
      <c r="K31" s="221">
        <v>1.9884846209514674E-2</v>
      </c>
      <c r="L31" s="221">
        <v>0.80328760619125605</v>
      </c>
      <c r="M31" s="221">
        <v>0.88123620333255348</v>
      </c>
      <c r="N31" s="220">
        <v>52</v>
      </c>
      <c r="O31" s="220">
        <v>42</v>
      </c>
      <c r="P31" s="221">
        <v>0.80769230769230771</v>
      </c>
      <c r="Q31" s="221">
        <v>5.4653707697962017E-2</v>
      </c>
      <c r="R31" s="221">
        <v>0.7005710406043022</v>
      </c>
      <c r="S31" s="221">
        <v>0.91481357478031322</v>
      </c>
      <c r="T31" s="220">
        <v>5</v>
      </c>
      <c r="U31" s="220">
        <v>5</v>
      </c>
      <c r="V31" s="221">
        <v>1</v>
      </c>
      <c r="W31" s="221">
        <v>0</v>
      </c>
      <c r="X31" s="221">
        <v>1</v>
      </c>
      <c r="Y31" s="221">
        <v>1</v>
      </c>
      <c r="Z31" s="220">
        <v>393</v>
      </c>
      <c r="AA31" s="220">
        <v>330</v>
      </c>
      <c r="AB31" s="221">
        <v>0.83969465648854957</v>
      </c>
      <c r="AC31" s="221">
        <v>1.8507102023980444E-2</v>
      </c>
      <c r="AD31" s="221">
        <v>0.80342073652154788</v>
      </c>
      <c r="AE31" s="221">
        <v>0.87596857645555126</v>
      </c>
      <c r="AF31" s="220">
        <v>5</v>
      </c>
      <c r="AG31" s="220">
        <v>1</v>
      </c>
      <c r="AH31" s="221">
        <v>0.2</v>
      </c>
      <c r="AI31" s="221">
        <v>0.17888543819998318</v>
      </c>
      <c r="AJ31" s="221">
        <v>-0.15061545887196703</v>
      </c>
      <c r="AK31" s="221">
        <v>0.55061545887196706</v>
      </c>
    </row>
    <row r="32" spans="2:37" x14ac:dyDescent="0.3">
      <c r="B32" s="48" t="s">
        <v>57</v>
      </c>
      <c r="C32" s="56" t="s">
        <v>44</v>
      </c>
      <c r="D32" s="50" t="s">
        <v>54</v>
      </c>
      <c r="E32" s="222">
        <v>10</v>
      </c>
      <c r="F32" s="222">
        <v>6793</v>
      </c>
      <c r="G32" s="222">
        <v>3.7479091375029659E-5</v>
      </c>
      <c r="H32" s="222">
        <v>5391</v>
      </c>
      <c r="I32" s="222">
        <v>5168</v>
      </c>
      <c r="J32" s="223">
        <v>0.95863476163977002</v>
      </c>
      <c r="K32" s="223">
        <v>2.7121249018333183E-3</v>
      </c>
      <c r="L32" s="223">
        <v>0.95331899683217669</v>
      </c>
      <c r="M32" s="223">
        <v>0.96395052644736334</v>
      </c>
      <c r="N32" s="222">
        <v>2137</v>
      </c>
      <c r="O32" s="222">
        <v>2035</v>
      </c>
      <c r="P32" s="223">
        <v>0.95226953673373893</v>
      </c>
      <c r="Q32" s="223">
        <v>4.6118535675294054E-3</v>
      </c>
      <c r="R32" s="223">
        <v>0.94323030374138128</v>
      </c>
      <c r="S32" s="223">
        <v>0.96130876972609658</v>
      </c>
      <c r="T32" s="222">
        <v>632</v>
      </c>
      <c r="U32" s="222">
        <v>526</v>
      </c>
      <c r="V32" s="223">
        <v>0.83227848101265822</v>
      </c>
      <c r="W32" s="223">
        <v>1.4861758070180767E-2</v>
      </c>
      <c r="X32" s="223">
        <v>0.80314943519510396</v>
      </c>
      <c r="Y32" s="223">
        <v>0.86140752683021249</v>
      </c>
      <c r="Z32" s="222">
        <v>8160</v>
      </c>
      <c r="AA32" s="222">
        <v>7729</v>
      </c>
      <c r="AB32" s="223">
        <v>0.94718137254901957</v>
      </c>
      <c r="AC32" s="223">
        <v>2.4760821570928133E-3</v>
      </c>
      <c r="AD32" s="223">
        <v>0.94232825152111765</v>
      </c>
      <c r="AE32" s="223">
        <v>0.95203449357692149</v>
      </c>
      <c r="AF32" s="222">
        <v>666</v>
      </c>
      <c r="AG32" s="222">
        <v>259</v>
      </c>
      <c r="AH32" s="223">
        <v>0.3888888888888889</v>
      </c>
      <c r="AI32" s="223">
        <v>1.8890164631397019E-2</v>
      </c>
      <c r="AJ32" s="223">
        <v>0.35186416621135075</v>
      </c>
      <c r="AK32" s="223">
        <v>0.42591361156642704</v>
      </c>
    </row>
    <row r="33" spans="2:37" x14ac:dyDescent="0.3">
      <c r="B33" s="35" t="s">
        <v>47</v>
      </c>
      <c r="C33" s="36" t="s">
        <v>49</v>
      </c>
      <c r="D33" s="37" t="s">
        <v>45</v>
      </c>
      <c r="E33" s="224">
        <v>10</v>
      </c>
      <c r="F33" s="224">
        <v>3336</v>
      </c>
      <c r="G33" s="224">
        <v>2.6143208987415117E-4</v>
      </c>
      <c r="H33" s="224">
        <v>3047</v>
      </c>
      <c r="I33" s="224">
        <v>2846</v>
      </c>
      <c r="J33" s="225">
        <v>0.93403347554972105</v>
      </c>
      <c r="K33" s="225">
        <v>4.4968333715614105E-3</v>
      </c>
      <c r="L33" s="225">
        <v>0.92521968214146066</v>
      </c>
      <c r="M33" s="225">
        <v>0.94284726895798143</v>
      </c>
      <c r="N33" s="224">
        <v>814</v>
      </c>
      <c r="O33" s="224">
        <v>728</v>
      </c>
      <c r="P33" s="225">
        <v>0.89434889434889431</v>
      </c>
      <c r="Q33" s="225">
        <v>1.0774033161831344E-2</v>
      </c>
      <c r="R33" s="225">
        <v>0.87323178935170487</v>
      </c>
      <c r="S33" s="225">
        <v>0.91546599934608375</v>
      </c>
      <c r="T33" s="224">
        <v>161</v>
      </c>
      <c r="U33" s="224">
        <v>121</v>
      </c>
      <c r="V33" s="225">
        <v>0.75155279503105588</v>
      </c>
      <c r="W33" s="225">
        <v>3.4055233845164568E-2</v>
      </c>
      <c r="X33" s="225">
        <v>0.68480453669453334</v>
      </c>
      <c r="Y33" s="225">
        <v>0.81830105336757841</v>
      </c>
      <c r="Z33" s="224">
        <v>4022</v>
      </c>
      <c r="AA33" s="224">
        <v>3695</v>
      </c>
      <c r="AB33" s="225">
        <v>0.91869716558925907</v>
      </c>
      <c r="AC33" s="225">
        <v>4.3094118178347539E-3</v>
      </c>
      <c r="AD33" s="225">
        <v>0.9102507184263029</v>
      </c>
      <c r="AE33" s="225">
        <v>0.92714361275221524</v>
      </c>
      <c r="AF33" s="224">
        <v>186</v>
      </c>
      <c r="AG33" s="224">
        <v>98</v>
      </c>
      <c r="AH33" s="225">
        <v>0.5268817204301075</v>
      </c>
      <c r="AI33" s="225">
        <v>3.6608754836531622E-2</v>
      </c>
      <c r="AJ33" s="225">
        <v>0.45512856095050552</v>
      </c>
      <c r="AK33" s="225">
        <v>0.59863487990970943</v>
      </c>
    </row>
    <row r="34" spans="2:37" x14ac:dyDescent="0.3">
      <c r="B34" s="35" t="s">
        <v>47</v>
      </c>
      <c r="C34" s="36" t="s">
        <v>49</v>
      </c>
      <c r="D34" s="37" t="s">
        <v>52</v>
      </c>
      <c r="E34" s="224">
        <v>10</v>
      </c>
      <c r="F34" s="224">
        <v>146</v>
      </c>
      <c r="G34" s="224">
        <v>5.4853232713209717E-5</v>
      </c>
      <c r="H34" s="224">
        <v>103</v>
      </c>
      <c r="I34" s="224">
        <v>58</v>
      </c>
      <c r="J34" s="225">
        <v>0.56310679611650483</v>
      </c>
      <c r="K34" s="225">
        <v>4.8872484394715879E-2</v>
      </c>
      <c r="L34" s="225">
        <v>0.46731672670286173</v>
      </c>
      <c r="M34" s="225">
        <v>0.65889686553014792</v>
      </c>
      <c r="N34" s="224">
        <v>18</v>
      </c>
      <c r="O34" s="224">
        <v>7</v>
      </c>
      <c r="P34" s="225">
        <v>0.3888888888888889</v>
      </c>
      <c r="Q34" s="225">
        <v>0.11490438561102645</v>
      </c>
      <c r="R34" s="225">
        <v>0.16367629309127707</v>
      </c>
      <c r="S34" s="225">
        <v>0.61410148468650072</v>
      </c>
      <c r="T34" s="224">
        <v>2</v>
      </c>
      <c r="U34" s="224">
        <v>0</v>
      </c>
      <c r="V34" s="225">
        <v>0</v>
      </c>
      <c r="W34" s="225">
        <v>0</v>
      </c>
      <c r="X34" s="225">
        <v>0</v>
      </c>
      <c r="Y34" s="225">
        <v>0</v>
      </c>
      <c r="Z34" s="224">
        <v>123</v>
      </c>
      <c r="AA34" s="224">
        <v>65</v>
      </c>
      <c r="AB34" s="225">
        <v>0.52845528455284552</v>
      </c>
      <c r="AC34" s="225">
        <v>4.5010414041679145E-2</v>
      </c>
      <c r="AD34" s="225">
        <v>0.44023487303115438</v>
      </c>
      <c r="AE34" s="225">
        <v>0.61667569607453665</v>
      </c>
      <c r="AF34" s="224">
        <v>1</v>
      </c>
      <c r="AG34" s="224">
        <v>1</v>
      </c>
      <c r="AH34" s="225">
        <v>1</v>
      </c>
      <c r="AI34" s="225">
        <v>0</v>
      </c>
      <c r="AJ34" s="225">
        <v>1</v>
      </c>
      <c r="AK34" s="225">
        <v>1</v>
      </c>
    </row>
    <row r="35" spans="2:37" x14ac:dyDescent="0.3">
      <c r="B35" s="43" t="s">
        <v>47</v>
      </c>
      <c r="C35" s="44" t="s">
        <v>53</v>
      </c>
      <c r="D35" s="15" t="s">
        <v>54</v>
      </c>
      <c r="E35" s="220">
        <v>10</v>
      </c>
      <c r="F35" s="220">
        <v>3482</v>
      </c>
      <c r="G35" s="220">
        <v>3.0672758337092385E-4</v>
      </c>
      <c r="H35" s="220">
        <v>3150</v>
      </c>
      <c r="I35" s="220">
        <v>2904</v>
      </c>
      <c r="J35" s="221">
        <v>0.92190476190476189</v>
      </c>
      <c r="K35" s="221">
        <v>4.7807939794220532E-3</v>
      </c>
      <c r="L35" s="221">
        <v>0.9125344057050947</v>
      </c>
      <c r="M35" s="221">
        <v>0.93127511810442909</v>
      </c>
      <c r="N35" s="220">
        <v>832</v>
      </c>
      <c r="O35" s="220">
        <v>735</v>
      </c>
      <c r="P35" s="221">
        <v>0.88341346153846156</v>
      </c>
      <c r="Q35" s="221">
        <v>1.1126140688662524E-2</v>
      </c>
      <c r="R35" s="221">
        <v>0.86160622578868307</v>
      </c>
      <c r="S35" s="221">
        <v>0.90522069728824006</v>
      </c>
      <c r="T35" s="220">
        <v>163</v>
      </c>
      <c r="U35" s="220">
        <v>121</v>
      </c>
      <c r="V35" s="221">
        <v>0.74233128834355833</v>
      </c>
      <c r="W35" s="221">
        <v>3.4255942719381781E-2</v>
      </c>
      <c r="X35" s="221">
        <v>0.67518964061357001</v>
      </c>
      <c r="Y35" s="221">
        <v>0.80947293607354665</v>
      </c>
      <c r="Z35" s="220">
        <v>4145</v>
      </c>
      <c r="AA35" s="220">
        <v>3760</v>
      </c>
      <c r="AB35" s="221">
        <v>0.9071170084439083</v>
      </c>
      <c r="AC35" s="221">
        <v>4.5085561717788424E-3</v>
      </c>
      <c r="AD35" s="221">
        <v>0.89828023834722182</v>
      </c>
      <c r="AE35" s="221">
        <v>0.91595377854059479</v>
      </c>
      <c r="AF35" s="220">
        <v>187</v>
      </c>
      <c r="AG35" s="220">
        <v>99</v>
      </c>
      <c r="AH35" s="221">
        <v>0.52941176470588236</v>
      </c>
      <c r="AI35" s="221">
        <v>3.650030752906018E-2</v>
      </c>
      <c r="AJ35" s="221">
        <v>0.45787116194892441</v>
      </c>
      <c r="AK35" s="221">
        <v>0.60095236746284031</v>
      </c>
    </row>
    <row r="36" spans="2:37" x14ac:dyDescent="0.3">
      <c r="B36" s="35" t="s">
        <v>47</v>
      </c>
      <c r="C36" s="47" t="s">
        <v>50</v>
      </c>
      <c r="D36" s="37" t="s">
        <v>45</v>
      </c>
      <c r="E36" s="224">
        <v>10</v>
      </c>
      <c r="F36" s="224">
        <v>1931</v>
      </c>
      <c r="G36" s="224">
        <v>1.2523448739461946E-4</v>
      </c>
      <c r="H36" s="224">
        <v>1946</v>
      </c>
      <c r="I36" s="224">
        <v>1874</v>
      </c>
      <c r="J36" s="225">
        <v>0.96300102774922913</v>
      </c>
      <c r="K36" s="225">
        <v>4.2789458210816429E-3</v>
      </c>
      <c r="L36" s="225">
        <v>0.95461429393990915</v>
      </c>
      <c r="M36" s="225">
        <v>0.97138776155854911</v>
      </c>
      <c r="N36" s="224">
        <v>892</v>
      </c>
      <c r="O36" s="224">
        <v>855</v>
      </c>
      <c r="P36" s="225">
        <v>0.95852017937219736</v>
      </c>
      <c r="Q36" s="225">
        <v>6.6763122111280337E-3</v>
      </c>
      <c r="R36" s="225">
        <v>0.94543460743838637</v>
      </c>
      <c r="S36" s="225">
        <v>0.97160575130600835</v>
      </c>
      <c r="T36" s="224">
        <v>216</v>
      </c>
      <c r="U36" s="224">
        <v>194</v>
      </c>
      <c r="V36" s="225">
        <v>0.89814814814814814</v>
      </c>
      <c r="W36" s="225">
        <v>2.0579346456684692E-2</v>
      </c>
      <c r="X36" s="225">
        <v>0.85781262909304612</v>
      </c>
      <c r="Y36" s="225">
        <v>0.93848366720325016</v>
      </c>
      <c r="Z36" s="224">
        <v>3054</v>
      </c>
      <c r="AA36" s="224">
        <v>2923</v>
      </c>
      <c r="AB36" s="225">
        <v>0.9571054354944335</v>
      </c>
      <c r="AC36" s="225">
        <v>3.6664562439522033E-3</v>
      </c>
      <c r="AD36" s="225">
        <v>0.94991918125628716</v>
      </c>
      <c r="AE36" s="225">
        <v>0.96429168973257984</v>
      </c>
      <c r="AF36" s="224">
        <v>250</v>
      </c>
      <c r="AG36" s="224">
        <v>72</v>
      </c>
      <c r="AH36" s="225">
        <v>0.28799999999999998</v>
      </c>
      <c r="AI36" s="225">
        <v>2.8639553069138492E-2</v>
      </c>
      <c r="AJ36" s="225">
        <v>0.23186647598448853</v>
      </c>
      <c r="AK36" s="225">
        <v>0.34413352401551145</v>
      </c>
    </row>
    <row r="37" spans="2:37" x14ac:dyDescent="0.3">
      <c r="B37" s="35" t="s">
        <v>47</v>
      </c>
      <c r="C37" s="47" t="s">
        <v>50</v>
      </c>
      <c r="D37" s="37" t="s">
        <v>52</v>
      </c>
      <c r="E37" s="224">
        <v>10</v>
      </c>
      <c r="F37" s="224">
        <v>80</v>
      </c>
      <c r="G37" s="224">
        <v>1.9026430967134806E-5</v>
      </c>
      <c r="H37" s="224">
        <v>86</v>
      </c>
      <c r="I37" s="224">
        <v>78</v>
      </c>
      <c r="J37" s="225">
        <v>0.90697674418604646</v>
      </c>
      <c r="K37" s="225">
        <v>3.1321648968242861E-2</v>
      </c>
      <c r="L37" s="225">
        <v>0.8455863122082905</v>
      </c>
      <c r="M37" s="225">
        <v>0.96836717616380241</v>
      </c>
      <c r="N37" s="224">
        <v>46</v>
      </c>
      <c r="O37" s="224">
        <v>41</v>
      </c>
      <c r="P37" s="225">
        <v>0.89130434782608692</v>
      </c>
      <c r="Q37" s="225">
        <v>4.5892337944462076E-2</v>
      </c>
      <c r="R37" s="225">
        <v>0.80135536545494124</v>
      </c>
      <c r="S37" s="225">
        <v>0.9812533301972326</v>
      </c>
      <c r="T37" s="224">
        <v>4</v>
      </c>
      <c r="U37" s="224">
        <v>4</v>
      </c>
      <c r="V37" s="225">
        <v>1</v>
      </c>
      <c r="W37" s="225">
        <v>0</v>
      </c>
      <c r="X37" s="225">
        <v>1</v>
      </c>
      <c r="Y37" s="225">
        <v>1</v>
      </c>
      <c r="Z37" s="224">
        <v>136</v>
      </c>
      <c r="AA37" s="224">
        <v>123</v>
      </c>
      <c r="AB37" s="225">
        <v>0.90441176470588236</v>
      </c>
      <c r="AC37" s="225">
        <v>2.5212497567364649E-2</v>
      </c>
      <c r="AD37" s="225">
        <v>0.85499526947384763</v>
      </c>
      <c r="AE37" s="225">
        <v>0.95382825993791709</v>
      </c>
      <c r="AF37" s="224">
        <v>5</v>
      </c>
      <c r="AG37" s="224">
        <v>2</v>
      </c>
      <c r="AH37" s="225">
        <v>0.4</v>
      </c>
      <c r="AI37" s="225">
        <v>0.21908902300206645</v>
      </c>
      <c r="AJ37" s="225">
        <v>-2.9414485084050201E-2</v>
      </c>
      <c r="AK37" s="225">
        <v>0.82941448508405025</v>
      </c>
    </row>
    <row r="38" spans="2:37" x14ac:dyDescent="0.3">
      <c r="B38" s="43" t="s">
        <v>47</v>
      </c>
      <c r="C38" s="23" t="s">
        <v>55</v>
      </c>
      <c r="D38" s="15" t="s">
        <v>54</v>
      </c>
      <c r="E38" s="220">
        <v>10</v>
      </c>
      <c r="F38" s="220">
        <v>2011</v>
      </c>
      <c r="G38" s="220">
        <v>1.4514503507153772E-4</v>
      </c>
      <c r="H38" s="220">
        <v>2032</v>
      </c>
      <c r="I38" s="220">
        <v>1952</v>
      </c>
      <c r="J38" s="221">
        <v>0.96062992125984248</v>
      </c>
      <c r="K38" s="221">
        <v>4.3141907640823381E-3</v>
      </c>
      <c r="L38" s="221">
        <v>0.95217410736224106</v>
      </c>
      <c r="M38" s="221">
        <v>0.96908573515744389</v>
      </c>
      <c r="N38" s="220">
        <v>938</v>
      </c>
      <c r="O38" s="220">
        <v>896</v>
      </c>
      <c r="P38" s="221">
        <v>0.95522388059701491</v>
      </c>
      <c r="Q38" s="221">
        <v>6.752652367946972E-3</v>
      </c>
      <c r="R38" s="221">
        <v>0.94198868195583885</v>
      </c>
      <c r="S38" s="221">
        <v>0.96845907923819097</v>
      </c>
      <c r="T38" s="220">
        <v>220</v>
      </c>
      <c r="U38" s="220">
        <v>198</v>
      </c>
      <c r="V38" s="221">
        <v>0.9</v>
      </c>
      <c r="W38" s="221">
        <v>2.0225995873897264E-2</v>
      </c>
      <c r="X38" s="221">
        <v>0.8603570480871614</v>
      </c>
      <c r="Y38" s="221">
        <v>0.93964295191283864</v>
      </c>
      <c r="Z38" s="220">
        <v>3190</v>
      </c>
      <c r="AA38" s="220">
        <v>3046</v>
      </c>
      <c r="AB38" s="221">
        <v>0.95485893416927903</v>
      </c>
      <c r="AC38" s="221">
        <v>3.6758702296974524E-3</v>
      </c>
      <c r="AD38" s="221">
        <v>0.94765422851907199</v>
      </c>
      <c r="AE38" s="221">
        <v>0.96206363981948606</v>
      </c>
      <c r="AF38" s="220">
        <v>255</v>
      </c>
      <c r="AG38" s="220">
        <v>74</v>
      </c>
      <c r="AH38" s="221">
        <v>0.29019607843137257</v>
      </c>
      <c r="AI38" s="221">
        <v>2.8421361373640767E-2</v>
      </c>
      <c r="AJ38" s="221">
        <v>0.23449021013903668</v>
      </c>
      <c r="AK38" s="221">
        <v>0.3459019467237085</v>
      </c>
    </row>
    <row r="39" spans="2:37" x14ac:dyDescent="0.3">
      <c r="B39" s="43" t="s">
        <v>47</v>
      </c>
      <c r="C39" s="15" t="s">
        <v>44</v>
      </c>
      <c r="D39" s="44" t="s">
        <v>45</v>
      </c>
      <c r="E39" s="220">
        <v>10</v>
      </c>
      <c r="F39" s="220">
        <v>5267</v>
      </c>
      <c r="G39" s="220">
        <v>1.0085065684313912E-4</v>
      </c>
      <c r="H39" s="220">
        <v>4993</v>
      </c>
      <c r="I39" s="220">
        <v>4720</v>
      </c>
      <c r="J39" s="221">
        <v>0.94532345283396757</v>
      </c>
      <c r="K39" s="221">
        <v>3.217436421622762E-3</v>
      </c>
      <c r="L39" s="221">
        <v>0.93901727744758701</v>
      </c>
      <c r="M39" s="221">
        <v>0.95162962822034813</v>
      </c>
      <c r="N39" s="220">
        <v>1706</v>
      </c>
      <c r="O39" s="220">
        <v>1583</v>
      </c>
      <c r="P39" s="221">
        <v>0.92790152403282533</v>
      </c>
      <c r="Q39" s="221">
        <v>6.2621645150905646E-3</v>
      </c>
      <c r="R39" s="221">
        <v>0.91562768158324781</v>
      </c>
      <c r="S39" s="221">
        <v>0.94017536648240285</v>
      </c>
      <c r="T39" s="220">
        <v>377</v>
      </c>
      <c r="U39" s="220">
        <v>315</v>
      </c>
      <c r="V39" s="221">
        <v>0.83554376657824936</v>
      </c>
      <c r="W39" s="221">
        <v>1.9091457997303798E-2</v>
      </c>
      <c r="X39" s="221">
        <v>0.79812450890353392</v>
      </c>
      <c r="Y39" s="221">
        <v>0.87296302425296479</v>
      </c>
      <c r="Z39" s="220">
        <v>7076</v>
      </c>
      <c r="AA39" s="220">
        <v>6618</v>
      </c>
      <c r="AB39" s="221">
        <v>0.93527416619559078</v>
      </c>
      <c r="AC39" s="221">
        <v>2.9249226396773028E-3</v>
      </c>
      <c r="AD39" s="221">
        <v>0.92954131782182325</v>
      </c>
      <c r="AE39" s="221">
        <v>0.94100701456935831</v>
      </c>
      <c r="AF39" s="220">
        <v>436</v>
      </c>
      <c r="AG39" s="220">
        <v>170</v>
      </c>
      <c r="AH39" s="221">
        <v>0.38990825688073394</v>
      </c>
      <c r="AI39" s="221">
        <v>2.3357994137567673E-2</v>
      </c>
      <c r="AJ39" s="221">
        <v>0.34412658837110133</v>
      </c>
      <c r="AK39" s="221">
        <v>0.43568992539036655</v>
      </c>
    </row>
    <row r="40" spans="2:37" x14ac:dyDescent="0.3">
      <c r="B40" s="43" t="s">
        <v>47</v>
      </c>
      <c r="C40" s="15" t="s">
        <v>44</v>
      </c>
      <c r="D40" s="44" t="s">
        <v>52</v>
      </c>
      <c r="E40" s="220">
        <v>10</v>
      </c>
      <c r="F40" s="220">
        <v>226</v>
      </c>
      <c r="G40" s="220">
        <v>1.8526991537376871E-5</v>
      </c>
      <c r="H40" s="220">
        <v>189</v>
      </c>
      <c r="I40" s="220">
        <v>136</v>
      </c>
      <c r="J40" s="221">
        <v>0.71957671957671954</v>
      </c>
      <c r="K40" s="221">
        <v>3.2674931269074857E-2</v>
      </c>
      <c r="L40" s="221">
        <v>0.65553385428933286</v>
      </c>
      <c r="M40" s="221">
        <v>0.78361958486410621</v>
      </c>
      <c r="N40" s="220">
        <v>64</v>
      </c>
      <c r="O40" s="220">
        <v>48</v>
      </c>
      <c r="P40" s="221">
        <v>0.75</v>
      </c>
      <c r="Q40" s="221">
        <v>5.4126587736527412E-2</v>
      </c>
      <c r="R40" s="221">
        <v>0.64391188803640631</v>
      </c>
      <c r="S40" s="221">
        <v>0.85608811196359369</v>
      </c>
      <c r="T40" s="220">
        <v>6</v>
      </c>
      <c r="U40" s="220">
        <v>4</v>
      </c>
      <c r="V40" s="221">
        <v>0.66666666666666663</v>
      </c>
      <c r="W40" s="221">
        <v>0.19245008972987529</v>
      </c>
      <c r="X40" s="221">
        <v>0.28946449079611108</v>
      </c>
      <c r="Y40" s="221">
        <v>1.0438688425372222</v>
      </c>
      <c r="Z40" s="220">
        <v>259</v>
      </c>
      <c r="AA40" s="220">
        <v>188</v>
      </c>
      <c r="AB40" s="221">
        <v>0.72586872586872586</v>
      </c>
      <c r="AC40" s="221">
        <v>2.7717780605188584E-2</v>
      </c>
      <c r="AD40" s="221">
        <v>0.67154187588255621</v>
      </c>
      <c r="AE40" s="221">
        <v>0.78019557585489552</v>
      </c>
      <c r="AF40" s="220">
        <v>6</v>
      </c>
      <c r="AG40" s="220">
        <v>3</v>
      </c>
      <c r="AH40" s="221">
        <v>0.5</v>
      </c>
      <c r="AI40" s="221">
        <v>0.20412414523193154</v>
      </c>
      <c r="AJ40" s="221">
        <v>9.9916675345414208E-2</v>
      </c>
      <c r="AK40" s="221">
        <v>0.90008332465458585</v>
      </c>
    </row>
    <row r="41" spans="2:37" x14ac:dyDescent="0.3">
      <c r="B41" s="48" t="s">
        <v>58</v>
      </c>
      <c r="C41" s="49" t="s">
        <v>44</v>
      </c>
      <c r="D41" s="50" t="s">
        <v>54</v>
      </c>
      <c r="E41" s="222">
        <v>10</v>
      </c>
      <c r="F41" s="222">
        <v>5493</v>
      </c>
      <c r="G41" s="222">
        <v>1.1776560898840744E-4</v>
      </c>
      <c r="H41" s="222">
        <v>5182</v>
      </c>
      <c r="I41" s="222">
        <v>4856</v>
      </c>
      <c r="J41" s="223">
        <v>0.93708992666923963</v>
      </c>
      <c r="K41" s="223">
        <v>3.3728888219256739E-3</v>
      </c>
      <c r="L41" s="223">
        <v>0.93047906457826535</v>
      </c>
      <c r="M41" s="223">
        <v>0.9437007887602139</v>
      </c>
      <c r="N41" s="222">
        <v>1770</v>
      </c>
      <c r="O41" s="222">
        <v>1631</v>
      </c>
      <c r="P41" s="223">
        <v>0.9214689265536723</v>
      </c>
      <c r="Q41" s="223">
        <v>6.3940272248693298E-3</v>
      </c>
      <c r="R41" s="223">
        <v>0.90893663319292839</v>
      </c>
      <c r="S41" s="223">
        <v>0.9340012199144162</v>
      </c>
      <c r="T41" s="222">
        <v>383</v>
      </c>
      <c r="U41" s="222">
        <v>319</v>
      </c>
      <c r="V41" s="223">
        <v>0.83289817232375984</v>
      </c>
      <c r="W41" s="223">
        <v>1.9062820899220845E-2</v>
      </c>
      <c r="X41" s="223">
        <v>0.795535043361287</v>
      </c>
      <c r="Y41" s="223">
        <v>0.87026130128623269</v>
      </c>
      <c r="Z41" s="222">
        <v>7335</v>
      </c>
      <c r="AA41" s="222">
        <v>6806</v>
      </c>
      <c r="AB41" s="223">
        <v>0.92788002726653029</v>
      </c>
      <c r="AC41" s="223">
        <v>3.0204637722781274E-3</v>
      </c>
      <c r="AD41" s="223">
        <v>0.92195991827286516</v>
      </c>
      <c r="AE41" s="223">
        <v>0.93380013626019542</v>
      </c>
      <c r="AF41" s="222">
        <v>442</v>
      </c>
      <c r="AG41" s="222">
        <v>173</v>
      </c>
      <c r="AH41" s="223">
        <v>0.39140271493212669</v>
      </c>
      <c r="AI41" s="223">
        <v>2.3214844957828901E-2</v>
      </c>
      <c r="AJ41" s="223">
        <v>0.34590161881478204</v>
      </c>
      <c r="AK41" s="223">
        <v>0.43690381104947135</v>
      </c>
    </row>
    <row r="42" spans="2:37" x14ac:dyDescent="0.3">
      <c r="B42" s="22" t="s">
        <v>48</v>
      </c>
      <c r="C42" s="57" t="s">
        <v>49</v>
      </c>
      <c r="D42" s="44" t="s">
        <v>45</v>
      </c>
      <c r="E42" s="220">
        <v>30</v>
      </c>
      <c r="F42" s="220">
        <v>8760</v>
      </c>
      <c r="G42" s="220">
        <v>5.1112112674865865E-5</v>
      </c>
      <c r="H42" s="220">
        <v>7078</v>
      </c>
      <c r="I42" s="220">
        <v>6715</v>
      </c>
      <c r="J42" s="221">
        <v>0.94871432608081374</v>
      </c>
      <c r="K42" s="221">
        <v>2.6218659507757829E-3</v>
      </c>
      <c r="L42" s="221">
        <v>0.94357546881729326</v>
      </c>
      <c r="M42" s="221">
        <v>0.95385318334433422</v>
      </c>
      <c r="N42" s="220">
        <v>2084</v>
      </c>
      <c r="O42" s="220">
        <v>1918</v>
      </c>
      <c r="P42" s="221">
        <v>0.92034548944337813</v>
      </c>
      <c r="Q42" s="221">
        <v>5.9310525709303551E-3</v>
      </c>
      <c r="R42" s="221">
        <v>0.90872062640435458</v>
      </c>
      <c r="S42" s="221">
        <v>0.93197035248240168</v>
      </c>
      <c r="T42" s="220">
        <v>442</v>
      </c>
      <c r="U42" s="220">
        <v>347</v>
      </c>
      <c r="V42" s="221">
        <v>0.78506787330316741</v>
      </c>
      <c r="W42" s="221">
        <v>1.9538586234928809E-2</v>
      </c>
      <c r="X42" s="221">
        <v>0.74677224428270694</v>
      </c>
      <c r="Y42" s="221">
        <v>0.82336350232362787</v>
      </c>
      <c r="Z42" s="220">
        <v>9604</v>
      </c>
      <c r="AA42" s="220">
        <v>8980</v>
      </c>
      <c r="AB42" s="221">
        <v>0.93502707205331115</v>
      </c>
      <c r="AC42" s="221">
        <v>2.5150825040458941E-3</v>
      </c>
      <c r="AD42" s="221">
        <v>0.93009751034538124</v>
      </c>
      <c r="AE42" s="221">
        <v>0.93995663376124106</v>
      </c>
      <c r="AF42" s="220">
        <v>468</v>
      </c>
      <c r="AG42" s="220">
        <v>231</v>
      </c>
      <c r="AH42" s="221">
        <v>0.49358974358974361</v>
      </c>
      <c r="AI42" s="221">
        <v>2.311060864794642E-2</v>
      </c>
      <c r="AJ42" s="221">
        <v>0.44829295063976865</v>
      </c>
      <c r="AK42" s="221">
        <v>0.53888653653971863</v>
      </c>
    </row>
    <row r="43" spans="2:37" x14ac:dyDescent="0.3">
      <c r="B43" s="22" t="s">
        <v>48</v>
      </c>
      <c r="C43" s="57" t="s">
        <v>49</v>
      </c>
      <c r="D43" s="44" t="s">
        <v>52</v>
      </c>
      <c r="E43" s="220">
        <v>30</v>
      </c>
      <c r="F43" s="220">
        <v>1048</v>
      </c>
      <c r="G43" s="220">
        <v>9.5171161315212277E-6</v>
      </c>
      <c r="H43" s="220">
        <v>737</v>
      </c>
      <c r="I43" s="220">
        <v>631</v>
      </c>
      <c r="J43" s="221">
        <v>0.85617367706919945</v>
      </c>
      <c r="K43" s="221">
        <v>1.2926066338781501E-2</v>
      </c>
      <c r="L43" s="221">
        <v>0.83083858704518776</v>
      </c>
      <c r="M43" s="221">
        <v>0.88150876709321113</v>
      </c>
      <c r="N43" s="220">
        <v>143</v>
      </c>
      <c r="O43" s="220">
        <v>115</v>
      </c>
      <c r="P43" s="221">
        <v>0.80419580419580416</v>
      </c>
      <c r="Q43" s="221">
        <v>3.3183629031978169E-2</v>
      </c>
      <c r="R43" s="221">
        <v>0.73915589129312698</v>
      </c>
      <c r="S43" s="221">
        <v>0.86923571709848135</v>
      </c>
      <c r="T43" s="220">
        <v>9</v>
      </c>
      <c r="U43" s="220">
        <v>7</v>
      </c>
      <c r="V43" s="221">
        <v>0.77777777777777779</v>
      </c>
      <c r="W43" s="221">
        <v>0.13857990321384966</v>
      </c>
      <c r="X43" s="221">
        <v>0.50616116747863238</v>
      </c>
      <c r="Y43" s="221">
        <v>1.0493943880769232</v>
      </c>
      <c r="Z43" s="220">
        <v>889</v>
      </c>
      <c r="AA43" s="220">
        <v>753</v>
      </c>
      <c r="AB43" s="221">
        <v>0.84701912260967382</v>
      </c>
      <c r="AC43" s="221">
        <v>1.2072974986327364E-2</v>
      </c>
      <c r="AD43" s="221">
        <v>0.82335609163647216</v>
      </c>
      <c r="AE43" s="221">
        <v>0.87068215358287548</v>
      </c>
      <c r="AF43" s="220">
        <v>5</v>
      </c>
      <c r="AG43" s="220">
        <v>2</v>
      </c>
      <c r="AH43" s="221">
        <v>0.4</v>
      </c>
      <c r="AI43" s="221">
        <v>0.21908902300206645</v>
      </c>
      <c r="AJ43" s="221">
        <v>-2.9414485084050201E-2</v>
      </c>
      <c r="AK43" s="221">
        <v>0.82941448508405025</v>
      </c>
    </row>
    <row r="44" spans="2:37" x14ac:dyDescent="0.3">
      <c r="B44" s="22" t="s">
        <v>48</v>
      </c>
      <c r="C44" s="57" t="s">
        <v>50</v>
      </c>
      <c r="D44" s="44" t="s">
        <v>45</v>
      </c>
      <c r="E44" s="220">
        <v>30</v>
      </c>
      <c r="F44" s="220">
        <v>6776</v>
      </c>
      <c r="G44" s="220">
        <v>1.9213833637849957E-5</v>
      </c>
      <c r="H44" s="220">
        <v>6120</v>
      </c>
      <c r="I44" s="220">
        <v>6023</v>
      </c>
      <c r="J44" s="221">
        <v>0.98415032679738557</v>
      </c>
      <c r="K44" s="221">
        <v>1.5964861876581104E-3</v>
      </c>
      <c r="L44" s="221">
        <v>0.98102121386957564</v>
      </c>
      <c r="M44" s="221">
        <v>0.9872794397251955</v>
      </c>
      <c r="N44" s="220">
        <v>3195</v>
      </c>
      <c r="O44" s="220">
        <v>3137</v>
      </c>
      <c r="P44" s="221">
        <v>0.98184663536776218</v>
      </c>
      <c r="Q44" s="221">
        <v>2.3619187966816219E-3</v>
      </c>
      <c r="R44" s="221">
        <v>0.97721727452626617</v>
      </c>
      <c r="S44" s="221">
        <v>0.98647599620925819</v>
      </c>
      <c r="T44" s="220">
        <v>853</v>
      </c>
      <c r="U44" s="220">
        <v>769</v>
      </c>
      <c r="V44" s="221">
        <v>0.90152403282532234</v>
      </c>
      <c r="W44" s="221">
        <v>1.0201857809783031E-2</v>
      </c>
      <c r="X44" s="221">
        <v>0.88152839151814755</v>
      </c>
      <c r="Y44" s="221">
        <v>0.92151967413249714</v>
      </c>
      <c r="Z44" s="220">
        <v>10168</v>
      </c>
      <c r="AA44" s="220">
        <v>9929</v>
      </c>
      <c r="AB44" s="221">
        <v>0.97649488591660105</v>
      </c>
      <c r="AC44" s="221">
        <v>1.5024443660596502E-3</v>
      </c>
      <c r="AD44" s="221">
        <v>0.97355009495912415</v>
      </c>
      <c r="AE44" s="221">
        <v>0.97943967687407796</v>
      </c>
      <c r="AF44" s="220">
        <v>863</v>
      </c>
      <c r="AG44" s="220">
        <v>260</v>
      </c>
      <c r="AH44" s="221">
        <v>0.30127462340672073</v>
      </c>
      <c r="AI44" s="221">
        <v>1.5618133706080855E-2</v>
      </c>
      <c r="AJ44" s="221">
        <v>0.27066308134280226</v>
      </c>
      <c r="AK44" s="221">
        <v>0.33188616547063921</v>
      </c>
    </row>
    <row r="45" spans="2:37" x14ac:dyDescent="0.3">
      <c r="B45" s="22" t="s">
        <v>48</v>
      </c>
      <c r="C45" s="57" t="s">
        <v>50</v>
      </c>
      <c r="D45" s="44" t="s">
        <v>52</v>
      </c>
      <c r="E45" s="220">
        <v>30</v>
      </c>
      <c r="F45" s="220">
        <v>461</v>
      </c>
      <c r="G45" s="220">
        <v>2.608662390122989E-6</v>
      </c>
      <c r="H45" s="220">
        <v>497</v>
      </c>
      <c r="I45" s="220">
        <v>442</v>
      </c>
      <c r="J45" s="221">
        <v>0.88933601609657953</v>
      </c>
      <c r="K45" s="221">
        <v>1.4072067068114227E-2</v>
      </c>
      <c r="L45" s="221">
        <v>0.86175476464307565</v>
      </c>
      <c r="M45" s="221">
        <v>0.9169172675500834</v>
      </c>
      <c r="N45" s="220">
        <v>179</v>
      </c>
      <c r="O45" s="220">
        <v>165</v>
      </c>
      <c r="P45" s="221">
        <v>0.92178770949720668</v>
      </c>
      <c r="Q45" s="221">
        <v>2.0069032833359965E-2</v>
      </c>
      <c r="R45" s="221">
        <v>0.88245240514382117</v>
      </c>
      <c r="S45" s="221">
        <v>0.96112301385059218</v>
      </c>
      <c r="T45" s="220">
        <v>31</v>
      </c>
      <c r="U45" s="220">
        <v>29</v>
      </c>
      <c r="V45" s="221">
        <v>0.93548387096774188</v>
      </c>
      <c r="W45" s="221">
        <v>4.4123652543421842E-2</v>
      </c>
      <c r="X45" s="221">
        <v>0.84900151198263507</v>
      </c>
      <c r="Y45" s="221">
        <v>1.0219662299528487</v>
      </c>
      <c r="Z45" s="220">
        <v>707</v>
      </c>
      <c r="AA45" s="220">
        <v>636</v>
      </c>
      <c r="AB45" s="221">
        <v>0.89957567185289955</v>
      </c>
      <c r="AC45" s="221">
        <v>1.1303907928681951E-2</v>
      </c>
      <c r="AD45" s="221">
        <v>0.87742001231268296</v>
      </c>
      <c r="AE45" s="221">
        <v>0.92173133139311614</v>
      </c>
      <c r="AF45" s="220">
        <v>13</v>
      </c>
      <c r="AG45" s="220">
        <v>2</v>
      </c>
      <c r="AH45" s="221">
        <v>0.15384615384615385</v>
      </c>
      <c r="AI45" s="221">
        <v>0.10006825162892169</v>
      </c>
      <c r="AJ45" s="221">
        <v>-4.2287619346532662E-2</v>
      </c>
      <c r="AK45" s="221">
        <v>0.3499799270388404</v>
      </c>
    </row>
    <row r="46" spans="2:37" x14ac:dyDescent="0.3">
      <c r="B46" s="58" t="s">
        <v>48</v>
      </c>
      <c r="C46" s="59" t="s">
        <v>53</v>
      </c>
      <c r="D46" s="50" t="s">
        <v>54</v>
      </c>
      <c r="E46" s="222">
        <v>30</v>
      </c>
      <c r="F46" s="222">
        <v>9808</v>
      </c>
      <c r="G46" s="222">
        <v>6.0229751662733475E-5</v>
      </c>
      <c r="H46" s="222">
        <v>7815</v>
      </c>
      <c r="I46" s="222">
        <v>7346</v>
      </c>
      <c r="J46" s="223">
        <v>0.93998720409468972</v>
      </c>
      <c r="K46" s="223">
        <v>2.6866952644008669E-3</v>
      </c>
      <c r="L46" s="223">
        <v>0.93472128137646404</v>
      </c>
      <c r="M46" s="223">
        <v>0.9452531268129154</v>
      </c>
      <c r="N46" s="222">
        <v>2227</v>
      </c>
      <c r="O46" s="222">
        <v>2033</v>
      </c>
      <c r="P46" s="223">
        <v>0.91288729232150878</v>
      </c>
      <c r="Q46" s="223">
        <v>5.9757060872976386E-3</v>
      </c>
      <c r="R46" s="223">
        <v>0.90117490839040537</v>
      </c>
      <c r="S46" s="223">
        <v>0.92459967625261219</v>
      </c>
      <c r="T46" s="222">
        <v>451</v>
      </c>
      <c r="U46" s="222">
        <v>354</v>
      </c>
      <c r="V46" s="223">
        <v>0.78492239467849223</v>
      </c>
      <c r="W46" s="223">
        <v>1.9347403328217733E-2</v>
      </c>
      <c r="X46" s="223">
        <v>0.74700148415518552</v>
      </c>
      <c r="Y46" s="223">
        <v>0.82284330520179894</v>
      </c>
      <c r="Z46" s="222">
        <v>10493</v>
      </c>
      <c r="AA46" s="222">
        <v>9733</v>
      </c>
      <c r="AB46" s="223">
        <v>0.92757076146002093</v>
      </c>
      <c r="AC46" s="223">
        <v>2.5303502985975445E-3</v>
      </c>
      <c r="AD46" s="223">
        <v>0.92261127487476979</v>
      </c>
      <c r="AE46" s="223">
        <v>0.93253024804527207</v>
      </c>
      <c r="AF46" s="222">
        <v>473</v>
      </c>
      <c r="AG46" s="222">
        <v>233</v>
      </c>
      <c r="AH46" s="223">
        <v>0.492600422832981</v>
      </c>
      <c r="AI46" s="223">
        <v>2.2987506775972215E-2</v>
      </c>
      <c r="AJ46" s="223">
        <v>0.44754490955207549</v>
      </c>
      <c r="AK46" s="223">
        <v>0.53765593611388651</v>
      </c>
    </row>
    <row r="47" spans="2:37" x14ac:dyDescent="0.3">
      <c r="B47" s="58" t="s">
        <v>48</v>
      </c>
      <c r="C47" s="59" t="s">
        <v>55</v>
      </c>
      <c r="D47" s="50" t="s">
        <v>54</v>
      </c>
      <c r="E47" s="222">
        <v>30</v>
      </c>
      <c r="F47" s="222">
        <v>7237</v>
      </c>
      <c r="G47" s="222">
        <v>2.211240606505074E-5</v>
      </c>
      <c r="H47" s="222">
        <v>6600</v>
      </c>
      <c r="I47" s="222">
        <v>6485</v>
      </c>
      <c r="J47" s="223">
        <v>0.98257575757575755</v>
      </c>
      <c r="K47" s="223">
        <v>1.6106011582440042E-3</v>
      </c>
      <c r="L47" s="223">
        <v>0.97941897930559929</v>
      </c>
      <c r="M47" s="223">
        <v>0.9857325358459158</v>
      </c>
      <c r="N47" s="222">
        <v>3402</v>
      </c>
      <c r="O47" s="222">
        <v>3336</v>
      </c>
      <c r="P47" s="223">
        <v>0.98059964726631388</v>
      </c>
      <c r="Q47" s="223">
        <v>2.3647406928111818E-3</v>
      </c>
      <c r="R47" s="223">
        <v>0.975964755508404</v>
      </c>
      <c r="S47" s="223">
        <v>0.98523453902422375</v>
      </c>
      <c r="T47" s="222">
        <v>886</v>
      </c>
      <c r="U47" s="222">
        <v>802</v>
      </c>
      <c r="V47" s="223">
        <v>0.90519187358916475</v>
      </c>
      <c r="W47" s="223">
        <v>9.8418387301679941E-3</v>
      </c>
      <c r="X47" s="223">
        <v>0.88590186967803553</v>
      </c>
      <c r="Y47" s="223">
        <v>0.92448187750029398</v>
      </c>
      <c r="Z47" s="222">
        <v>10888</v>
      </c>
      <c r="AA47" s="222">
        <v>10623</v>
      </c>
      <c r="AB47" s="223">
        <v>0.97566127847171202</v>
      </c>
      <c r="AC47" s="223">
        <v>1.4768090987432418E-3</v>
      </c>
      <c r="AD47" s="223">
        <v>0.97276673263817526</v>
      </c>
      <c r="AE47" s="223">
        <v>0.97855582430524879</v>
      </c>
      <c r="AF47" s="222">
        <v>880</v>
      </c>
      <c r="AG47" s="222">
        <v>263</v>
      </c>
      <c r="AH47" s="223">
        <v>0.29886363636363639</v>
      </c>
      <c r="AI47" s="223">
        <v>1.5431084449870116E-2</v>
      </c>
      <c r="AJ47" s="223">
        <v>0.26861871084189098</v>
      </c>
      <c r="AK47" s="223">
        <v>0.32910856188538179</v>
      </c>
    </row>
    <row r="48" spans="2:37" x14ac:dyDescent="0.3">
      <c r="B48" s="58" t="s">
        <v>48</v>
      </c>
      <c r="C48" s="49" t="s">
        <v>44</v>
      </c>
      <c r="D48" s="60" t="s">
        <v>45</v>
      </c>
      <c r="E48" s="222">
        <v>30</v>
      </c>
      <c r="F48" s="222">
        <v>15536</v>
      </c>
      <c r="G48" s="222">
        <v>1.7436703791829364E-5</v>
      </c>
      <c r="H48" s="222">
        <v>13198</v>
      </c>
      <c r="I48" s="222">
        <v>12738</v>
      </c>
      <c r="J48" s="223">
        <v>0.9651462342779209</v>
      </c>
      <c r="K48" s="223">
        <v>1.5964942256321678E-3</v>
      </c>
      <c r="L48" s="223">
        <v>0.96201710559568188</v>
      </c>
      <c r="M48" s="223">
        <v>0.96827536296015992</v>
      </c>
      <c r="N48" s="222">
        <v>5279</v>
      </c>
      <c r="O48" s="222">
        <v>5055</v>
      </c>
      <c r="P48" s="223">
        <v>0.95756772115931044</v>
      </c>
      <c r="Q48" s="223">
        <v>2.7743234714438935E-3</v>
      </c>
      <c r="R48" s="223">
        <v>0.95213004715528038</v>
      </c>
      <c r="S48" s="223">
        <v>0.96300539516334049</v>
      </c>
      <c r="T48" s="222">
        <v>1295</v>
      </c>
      <c r="U48" s="222">
        <v>1116</v>
      </c>
      <c r="V48" s="223">
        <v>0.86177606177606181</v>
      </c>
      <c r="W48" s="223">
        <v>9.5907806892045755E-3</v>
      </c>
      <c r="X48" s="223">
        <v>0.84297813162522084</v>
      </c>
      <c r="Y48" s="223">
        <v>0.88057399192690278</v>
      </c>
      <c r="Z48" s="222">
        <v>19772</v>
      </c>
      <c r="AA48" s="222">
        <v>18909</v>
      </c>
      <c r="AB48" s="223">
        <v>0.95635241756018607</v>
      </c>
      <c r="AC48" s="223">
        <v>1.4529938500249335E-3</v>
      </c>
      <c r="AD48" s="223">
        <v>0.95350454961413722</v>
      </c>
      <c r="AE48" s="223">
        <v>0.95920028550623493</v>
      </c>
      <c r="AF48" s="222">
        <v>1331</v>
      </c>
      <c r="AG48" s="222">
        <v>491</v>
      </c>
      <c r="AH48" s="223">
        <v>0.36889556724267469</v>
      </c>
      <c r="AI48" s="223">
        <v>1.322553672716339E-2</v>
      </c>
      <c r="AJ48" s="223">
        <v>0.34297351525743447</v>
      </c>
      <c r="AK48" s="223">
        <v>0.39481761922791492</v>
      </c>
    </row>
    <row r="49" spans="2:37" x14ac:dyDescent="0.3">
      <c r="B49" s="24" t="s">
        <v>48</v>
      </c>
      <c r="C49" s="25" t="s">
        <v>44</v>
      </c>
      <c r="D49" s="26" t="s">
        <v>52</v>
      </c>
      <c r="E49" s="222">
        <v>30</v>
      </c>
      <c r="F49" s="222">
        <v>1509</v>
      </c>
      <c r="G49" s="222">
        <v>2.9765504805373094E-6</v>
      </c>
      <c r="H49" s="222">
        <v>1217</v>
      </c>
      <c r="I49" s="222">
        <v>1093</v>
      </c>
      <c r="J49" s="223">
        <v>0.89811010682004933</v>
      </c>
      <c r="K49" s="223">
        <v>8.6713168614419491E-3</v>
      </c>
      <c r="L49" s="223">
        <v>0.88111432577162307</v>
      </c>
      <c r="M49" s="223">
        <v>0.91510588786847558</v>
      </c>
      <c r="N49" s="222">
        <v>350</v>
      </c>
      <c r="O49" s="222">
        <v>314</v>
      </c>
      <c r="P49" s="223">
        <v>0.89714285714285713</v>
      </c>
      <c r="Q49" s="223">
        <v>1.6237307220490563E-2</v>
      </c>
      <c r="R49" s="223">
        <v>0.86531773499069564</v>
      </c>
      <c r="S49" s="223">
        <v>0.92896797929501862</v>
      </c>
      <c r="T49" s="222">
        <v>42</v>
      </c>
      <c r="U49" s="222">
        <v>40</v>
      </c>
      <c r="V49" s="223">
        <v>0.95238095238095233</v>
      </c>
      <c r="W49" s="223">
        <v>3.2860264730588333E-2</v>
      </c>
      <c r="X49" s="223">
        <v>0.8879748335089992</v>
      </c>
      <c r="Y49" s="223">
        <v>1.0167870712529055</v>
      </c>
      <c r="Z49" s="222">
        <v>1609</v>
      </c>
      <c r="AA49" s="222">
        <v>1447</v>
      </c>
      <c r="AB49" s="223">
        <v>0.89931634555624607</v>
      </c>
      <c r="AC49" s="223">
        <v>7.5016657015676341E-3</v>
      </c>
      <c r="AD49" s="223">
        <v>0.88461308078117351</v>
      </c>
      <c r="AE49" s="223">
        <v>0.91401961033131862</v>
      </c>
      <c r="AF49" s="222">
        <v>22</v>
      </c>
      <c r="AG49" s="222">
        <v>5</v>
      </c>
      <c r="AH49" s="223">
        <v>0.22727272727272727</v>
      </c>
      <c r="AI49" s="223">
        <v>8.9346067398510962E-2</v>
      </c>
      <c r="AJ49" s="223">
        <v>5.215443517164578E-2</v>
      </c>
      <c r="AK49" s="223">
        <v>0.40239101937380872</v>
      </c>
    </row>
    <row r="50" spans="2:37" x14ac:dyDescent="0.3">
      <c r="B50" s="62" t="s">
        <v>48</v>
      </c>
      <c r="C50" s="62" t="s">
        <v>44</v>
      </c>
      <c r="D50" s="63" t="s">
        <v>54</v>
      </c>
      <c r="E50" s="226">
        <v>30</v>
      </c>
      <c r="F50" s="226">
        <v>17045</v>
      </c>
      <c r="G50" s="226">
        <v>2.0353775187906101E-5</v>
      </c>
      <c r="H50" s="226">
        <v>14415</v>
      </c>
      <c r="I50" s="226">
        <v>13831</v>
      </c>
      <c r="J50" s="227">
        <v>0.95948664585501209</v>
      </c>
      <c r="K50" s="227">
        <v>1.6421440237872761E-3</v>
      </c>
      <c r="L50" s="227">
        <v>0.95626804356838901</v>
      </c>
      <c r="M50" s="227">
        <v>0.96270524814163516</v>
      </c>
      <c r="N50" s="226">
        <v>5360</v>
      </c>
      <c r="O50" s="226">
        <v>5105</v>
      </c>
      <c r="P50" s="227">
        <v>0.9524253731343284</v>
      </c>
      <c r="Q50" s="227">
        <v>2.9075070662592929E-3</v>
      </c>
      <c r="R50" s="227">
        <v>0.9467266592844602</v>
      </c>
      <c r="S50" s="227">
        <v>0.9581240869841966</v>
      </c>
      <c r="T50" s="226">
        <v>749</v>
      </c>
      <c r="U50" s="226">
        <v>599</v>
      </c>
      <c r="V50" s="227">
        <v>0.7997329773030708</v>
      </c>
      <c r="W50" s="227">
        <v>1.4622994416682569E-2</v>
      </c>
      <c r="X50" s="227">
        <v>0.77107190824637295</v>
      </c>
      <c r="Y50" s="227">
        <v>0.82839404635976865</v>
      </c>
      <c r="Z50" s="226">
        <v>20524</v>
      </c>
      <c r="AA50" s="226">
        <v>19535</v>
      </c>
      <c r="AB50" s="227">
        <v>0.95181251218086138</v>
      </c>
      <c r="AC50" s="227">
        <v>1.494898976699391E-3</v>
      </c>
      <c r="AD50" s="227">
        <v>0.94888251018653058</v>
      </c>
      <c r="AE50" s="227">
        <v>0.95474251417519218</v>
      </c>
      <c r="AF50" s="226">
        <v>1353</v>
      </c>
      <c r="AG50" s="226">
        <v>496</v>
      </c>
      <c r="AH50" s="227">
        <v>0.36659275683665926</v>
      </c>
      <c r="AI50" s="227">
        <v>1.3100399938365521E-2</v>
      </c>
      <c r="AJ50" s="227">
        <v>0.34091597295746284</v>
      </c>
      <c r="AK50" s="227">
        <v>0.39226954071585568</v>
      </c>
    </row>
    <row r="52" spans="2:37" x14ac:dyDescent="0.3">
      <c r="B52" s="67" t="s">
        <v>59</v>
      </c>
      <c r="C52" s="68"/>
      <c r="D52" s="69"/>
      <c r="E52" s="70"/>
      <c r="F52" s="70"/>
    </row>
    <row r="53" spans="2:37" x14ac:dyDescent="0.3">
      <c r="B53" s="71"/>
      <c r="C53" s="68" t="s">
        <v>60</v>
      </c>
      <c r="D53" s="72" t="s">
        <v>61</v>
      </c>
    </row>
    <row r="54" spans="2:37" x14ac:dyDescent="0.3">
      <c r="B54" s="73"/>
      <c r="C54" s="68" t="s">
        <v>62</v>
      </c>
      <c r="D54" s="72" t="s">
        <v>63</v>
      </c>
    </row>
    <row r="55" spans="2:37" x14ac:dyDescent="0.3">
      <c r="B55" s="74"/>
      <c r="C55" s="68" t="s">
        <v>64</v>
      </c>
      <c r="D55" s="72" t="s">
        <v>65</v>
      </c>
    </row>
    <row r="56" spans="2:37" x14ac:dyDescent="0.3">
      <c r="B56" s="75"/>
      <c r="C56" s="68" t="s">
        <v>66</v>
      </c>
      <c r="D56" s="72" t="s">
        <v>67</v>
      </c>
    </row>
    <row r="57" spans="2:37" x14ac:dyDescent="0.3">
      <c r="D57" s="76"/>
      <c r="E57" s="70"/>
      <c r="F57" s="70"/>
    </row>
    <row r="58" spans="2:37" x14ac:dyDescent="0.3">
      <c r="B58" s="68" t="s">
        <v>68</v>
      </c>
      <c r="C58" s="68" t="s">
        <v>69</v>
      </c>
    </row>
    <row r="59" spans="2:37" x14ac:dyDescent="0.3">
      <c r="B59" s="68" t="s">
        <v>70</v>
      </c>
      <c r="C59" s="68" t="s">
        <v>71</v>
      </c>
      <c r="D59" s="76"/>
      <c r="E59" s="70"/>
      <c r="F59" s="70"/>
    </row>
    <row r="60" spans="2:37" x14ac:dyDescent="0.3">
      <c r="B60" s="68" t="s">
        <v>72</v>
      </c>
      <c r="C60" s="68" t="s">
        <v>73</v>
      </c>
      <c r="D60" s="76"/>
      <c r="E60" s="70"/>
      <c r="F60" s="70"/>
    </row>
    <row r="61" spans="2:37" x14ac:dyDescent="0.3">
      <c r="B61" s="68" t="s">
        <v>74</v>
      </c>
      <c r="C61" s="68" t="s">
        <v>75</v>
      </c>
      <c r="E61" s="77"/>
      <c r="F61" s="77"/>
    </row>
    <row r="62" spans="2:37" x14ac:dyDescent="0.3">
      <c r="B62" s="68" t="s">
        <v>76</v>
      </c>
      <c r="C62" s="68" t="s">
        <v>77</v>
      </c>
    </row>
  </sheetData>
  <pageMargins left="0.7" right="0.7" top="0.75" bottom="0.75" header="0.3" footer="0.3"/>
  <tableParts count="2">
    <tablePart r:id="rId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1200C-2F58-44E7-AA6A-C9F14EFB70B5}">
  <dimension ref="B1:AM532"/>
  <sheetViews>
    <sheetView zoomScale="85" zoomScaleNormal="85" workbookViewId="0">
      <pane xSplit="6" ySplit="3" topLeftCell="G4" activePane="bottomRight" state="frozen"/>
      <selection pane="topRight" activeCell="G1" sqref="G1"/>
      <selection pane="bottomLeft" activeCell="A4" sqref="A4"/>
      <selection pane="bottomRight" activeCell="G4" sqref="G4"/>
    </sheetView>
  </sheetViews>
  <sheetFormatPr defaultColWidth="8.88671875" defaultRowHeight="15.6" x14ac:dyDescent="0.3"/>
  <cols>
    <col min="1" max="1" width="5.77734375" style="2" customWidth="1"/>
    <col min="2" max="2" width="19.21875" style="2" customWidth="1"/>
    <col min="3" max="3" width="24" style="2" bestFit="1" customWidth="1"/>
    <col min="4" max="4" width="21" style="2" bestFit="1" customWidth="1"/>
    <col min="5" max="5" width="14.77734375" style="2" customWidth="1"/>
    <col min="6" max="6" width="14.5546875" style="2" customWidth="1"/>
    <col min="7" max="7" width="24.5546875" style="2" customWidth="1"/>
    <col min="8" max="8" width="23.77734375" style="2" customWidth="1"/>
    <col min="9" max="9" width="28" style="2" customWidth="1"/>
    <col min="10" max="10" width="17.21875" style="2" customWidth="1"/>
    <col min="11" max="11" width="22.21875" style="2" customWidth="1"/>
    <col min="12" max="12" width="19.21875" style="2" customWidth="1"/>
    <col min="13" max="13" width="12.21875" style="2" customWidth="1"/>
    <col min="14" max="14" width="27.44140625" style="2" customWidth="1"/>
    <col min="15" max="15" width="28" style="2" customWidth="1"/>
    <col min="16" max="16" width="16" style="2" customWidth="1"/>
    <col min="17" max="17" width="20.77734375" style="2" customWidth="1"/>
    <col min="18" max="18" width="17.77734375" style="2" customWidth="1"/>
    <col min="19" max="19" width="12.21875" style="2" customWidth="1"/>
    <col min="20" max="20" width="27.44140625" style="2" customWidth="1"/>
    <col min="21" max="21" width="28" style="2" customWidth="1"/>
    <col min="22" max="22" width="15.44140625" style="2" customWidth="1"/>
    <col min="23" max="23" width="20.21875" style="2" customWidth="1"/>
    <col min="24" max="24" width="17.21875" style="2" customWidth="1"/>
    <col min="25" max="25" width="12.21875" style="2" customWidth="1"/>
    <col min="26" max="26" width="27.44140625" style="2" customWidth="1"/>
    <col min="27" max="27" width="28" style="2" customWidth="1"/>
    <col min="28" max="28" width="14.77734375" style="2" customWidth="1"/>
    <col min="29" max="29" width="19.77734375" style="2" customWidth="1"/>
    <col min="30" max="30" width="17" style="2" customWidth="1"/>
    <col min="31" max="31" width="12.21875" style="2" customWidth="1"/>
    <col min="32" max="32" width="27.44140625" style="2" customWidth="1"/>
    <col min="33" max="33" width="28" style="2" customWidth="1"/>
    <col min="34" max="34" width="19.5546875" style="2" customWidth="1"/>
    <col min="35" max="35" width="19.77734375" style="2" customWidth="1"/>
    <col min="36" max="36" width="17" style="2" customWidth="1"/>
    <col min="37" max="37" width="12.21875" style="2" customWidth="1"/>
    <col min="38" max="38" width="27.44140625" style="2" customWidth="1"/>
    <col min="39" max="39" width="28" style="2" customWidth="1"/>
    <col min="40" max="40" width="7.21875" style="2" customWidth="1"/>
    <col min="41" max="16384" width="8.88671875" style="2"/>
  </cols>
  <sheetData>
    <row r="1" spans="2:39" ht="20.399999999999999" x14ac:dyDescent="0.35">
      <c r="B1" s="1" t="s">
        <v>0</v>
      </c>
    </row>
    <row r="2" spans="2:39" x14ac:dyDescent="0.3">
      <c r="B2" s="4"/>
      <c r="C2" s="4"/>
      <c r="D2" s="4"/>
      <c r="E2" s="4"/>
      <c r="F2" s="4"/>
      <c r="G2" s="4"/>
      <c r="H2" s="4"/>
      <c r="I2" s="4"/>
      <c r="J2" s="214" t="s">
        <v>2</v>
      </c>
      <c r="K2" s="214"/>
      <c r="L2" s="214"/>
      <c r="M2" s="214"/>
      <c r="N2" s="214"/>
      <c r="O2" s="214"/>
      <c r="P2" s="214" t="s">
        <v>3</v>
      </c>
      <c r="Q2" s="214"/>
      <c r="R2" s="214"/>
      <c r="S2" s="214"/>
      <c r="T2" s="214"/>
      <c r="U2" s="214"/>
      <c r="V2" s="214" t="s">
        <v>4</v>
      </c>
      <c r="W2" s="214"/>
      <c r="X2" s="214"/>
      <c r="Y2" s="214"/>
      <c r="Z2" s="214"/>
      <c r="AA2" s="214"/>
      <c r="AB2" s="214" t="s">
        <v>5</v>
      </c>
      <c r="AC2" s="214"/>
      <c r="AD2" s="214"/>
      <c r="AE2" s="214"/>
      <c r="AF2" s="214"/>
      <c r="AG2" s="214"/>
      <c r="AH2" s="214" t="s">
        <v>6</v>
      </c>
      <c r="AI2" s="214"/>
      <c r="AJ2" s="214"/>
      <c r="AK2" s="214"/>
      <c r="AL2" s="214"/>
      <c r="AM2" s="214"/>
    </row>
    <row r="3" spans="2:39" x14ac:dyDescent="0.3">
      <c r="B3" s="34" t="s">
        <v>7</v>
      </c>
      <c r="C3" s="34" t="s">
        <v>8</v>
      </c>
      <c r="D3" s="34" t="s">
        <v>9</v>
      </c>
      <c r="E3" s="34" t="s">
        <v>331</v>
      </c>
      <c r="F3" s="34" t="s">
        <v>330</v>
      </c>
      <c r="G3" s="212" t="s">
        <v>10</v>
      </c>
      <c r="H3" s="213" t="s">
        <v>11</v>
      </c>
      <c r="I3" s="213" t="s">
        <v>12</v>
      </c>
      <c r="J3" s="212" t="s">
        <v>13</v>
      </c>
      <c r="K3" s="212" t="s">
        <v>14</v>
      </c>
      <c r="L3" s="212" t="s">
        <v>15</v>
      </c>
      <c r="M3" s="212" t="s">
        <v>16</v>
      </c>
      <c r="N3" s="211" t="s">
        <v>17</v>
      </c>
      <c r="O3" s="211" t="s">
        <v>18</v>
      </c>
      <c r="P3" s="212" t="s">
        <v>19</v>
      </c>
      <c r="Q3" s="212" t="s">
        <v>20</v>
      </c>
      <c r="R3" s="212" t="s">
        <v>21</v>
      </c>
      <c r="S3" s="212" t="s">
        <v>22</v>
      </c>
      <c r="T3" s="211" t="s">
        <v>23</v>
      </c>
      <c r="U3" s="211" t="s">
        <v>24</v>
      </c>
      <c r="V3" s="212" t="s">
        <v>25</v>
      </c>
      <c r="W3" s="212" t="s">
        <v>26</v>
      </c>
      <c r="X3" s="212" t="s">
        <v>27</v>
      </c>
      <c r="Y3" s="212" t="s">
        <v>28</v>
      </c>
      <c r="Z3" s="211" t="s">
        <v>29</v>
      </c>
      <c r="AA3" s="211" t="s">
        <v>30</v>
      </c>
      <c r="AB3" s="212" t="s">
        <v>31</v>
      </c>
      <c r="AC3" s="212" t="s">
        <v>32</v>
      </c>
      <c r="AD3" s="212" t="s">
        <v>33</v>
      </c>
      <c r="AE3" s="212" t="s">
        <v>34</v>
      </c>
      <c r="AF3" s="211" t="s">
        <v>35</v>
      </c>
      <c r="AG3" s="211" t="s">
        <v>36</v>
      </c>
      <c r="AH3" s="212" t="s">
        <v>37</v>
      </c>
      <c r="AI3" s="212" t="s">
        <v>38</v>
      </c>
      <c r="AJ3" s="212" t="s">
        <v>39</v>
      </c>
      <c r="AK3" s="212" t="s">
        <v>40</v>
      </c>
      <c r="AL3" s="211" t="s">
        <v>41</v>
      </c>
      <c r="AM3" s="211" t="s">
        <v>42</v>
      </c>
    </row>
    <row r="4" spans="2:39" x14ac:dyDescent="0.3">
      <c r="B4" s="209" t="s">
        <v>43</v>
      </c>
      <c r="C4" s="209" t="s">
        <v>49</v>
      </c>
      <c r="D4" s="209" t="s">
        <v>82</v>
      </c>
      <c r="E4" s="209" t="s">
        <v>326</v>
      </c>
      <c r="F4" s="209" t="s">
        <v>329</v>
      </c>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row>
    <row r="5" spans="2:39" x14ac:dyDescent="0.3">
      <c r="B5" s="209" t="s">
        <v>43</v>
      </c>
      <c r="C5" s="209" t="s">
        <v>49</v>
      </c>
      <c r="D5" s="209" t="s">
        <v>82</v>
      </c>
      <c r="E5" s="209" t="s">
        <v>326</v>
      </c>
      <c r="F5" s="209" t="s">
        <v>328</v>
      </c>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c r="AL5" s="209"/>
      <c r="AM5" s="209"/>
    </row>
    <row r="6" spans="2:39" x14ac:dyDescent="0.3">
      <c r="B6" s="209" t="s">
        <v>43</v>
      </c>
      <c r="C6" s="209" t="s">
        <v>49</v>
      </c>
      <c r="D6" s="209" t="s">
        <v>82</v>
      </c>
      <c r="E6" s="209" t="s">
        <v>324</v>
      </c>
      <c r="F6" s="209" t="s">
        <v>329</v>
      </c>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09"/>
      <c r="AK6" s="209"/>
      <c r="AL6" s="209"/>
      <c r="AM6" s="209"/>
    </row>
    <row r="7" spans="2:39" x14ac:dyDescent="0.3">
      <c r="B7" s="209" t="s">
        <v>43</v>
      </c>
      <c r="C7" s="209" t="s">
        <v>49</v>
      </c>
      <c r="D7" s="209" t="s">
        <v>82</v>
      </c>
      <c r="E7" s="209" t="s">
        <v>324</v>
      </c>
      <c r="F7" s="209" t="s">
        <v>328</v>
      </c>
      <c r="G7" s="209"/>
      <c r="H7" s="209"/>
      <c r="I7" s="209"/>
      <c r="J7" s="209"/>
      <c r="K7" s="209"/>
      <c r="L7" s="209"/>
      <c r="M7" s="209"/>
      <c r="N7" s="209"/>
      <c r="O7" s="209"/>
      <c r="P7" s="209"/>
      <c r="Q7" s="209"/>
      <c r="R7" s="209"/>
      <c r="S7" s="209"/>
      <c r="T7" s="209"/>
      <c r="U7" s="209"/>
      <c r="V7" s="209"/>
      <c r="W7" s="209"/>
      <c r="X7" s="209"/>
      <c r="Y7" s="209"/>
      <c r="Z7" s="209"/>
      <c r="AA7" s="209"/>
      <c r="AB7" s="209"/>
      <c r="AC7" s="209"/>
      <c r="AD7" s="209"/>
      <c r="AE7" s="209"/>
      <c r="AF7" s="209"/>
      <c r="AG7" s="209"/>
      <c r="AH7" s="209"/>
      <c r="AI7" s="209"/>
      <c r="AJ7" s="209"/>
      <c r="AK7" s="209"/>
      <c r="AL7" s="209"/>
      <c r="AM7" s="209"/>
    </row>
    <row r="8" spans="2:39" x14ac:dyDescent="0.3">
      <c r="B8" s="209" t="s">
        <v>43</v>
      </c>
      <c r="C8" s="209" t="s">
        <v>49</v>
      </c>
      <c r="D8" s="209" t="s">
        <v>82</v>
      </c>
      <c r="E8" s="209" t="s">
        <v>323</v>
      </c>
      <c r="F8" s="209" t="s">
        <v>329</v>
      </c>
      <c r="G8" s="209"/>
      <c r="H8" s="209"/>
      <c r="I8" s="209"/>
      <c r="J8" s="209"/>
      <c r="K8" s="209"/>
      <c r="L8" s="209"/>
      <c r="M8" s="209"/>
      <c r="N8" s="209"/>
      <c r="O8" s="209"/>
      <c r="P8" s="209"/>
      <c r="Q8" s="209"/>
      <c r="R8" s="209"/>
      <c r="S8" s="209"/>
      <c r="T8" s="209"/>
      <c r="U8" s="209"/>
      <c r="V8" s="209"/>
      <c r="W8" s="209"/>
      <c r="X8" s="209"/>
      <c r="Y8" s="209"/>
      <c r="Z8" s="209"/>
      <c r="AA8" s="209"/>
      <c r="AB8" s="209"/>
      <c r="AC8" s="209"/>
      <c r="AD8" s="209"/>
      <c r="AE8" s="209"/>
      <c r="AF8" s="209"/>
      <c r="AG8" s="209"/>
      <c r="AH8" s="209"/>
      <c r="AI8" s="209"/>
      <c r="AJ8" s="209"/>
      <c r="AK8" s="209"/>
      <c r="AL8" s="209"/>
      <c r="AM8" s="209"/>
    </row>
    <row r="9" spans="2:39" x14ac:dyDescent="0.3">
      <c r="B9" s="209" t="s">
        <v>43</v>
      </c>
      <c r="C9" s="209" t="s">
        <v>49</v>
      </c>
      <c r="D9" s="209" t="s">
        <v>82</v>
      </c>
      <c r="E9" s="209" t="s">
        <v>323</v>
      </c>
      <c r="F9" s="209" t="s">
        <v>328</v>
      </c>
      <c r="G9" s="209"/>
      <c r="H9" s="209"/>
      <c r="I9" s="209"/>
      <c r="J9" s="209"/>
      <c r="K9" s="209"/>
      <c r="L9" s="209"/>
      <c r="M9" s="209"/>
      <c r="N9" s="209"/>
      <c r="O9" s="209"/>
      <c r="P9" s="209"/>
      <c r="Q9" s="209"/>
      <c r="R9" s="209"/>
      <c r="S9" s="209"/>
      <c r="T9" s="209"/>
      <c r="U9" s="209"/>
      <c r="V9" s="209"/>
      <c r="W9" s="209"/>
      <c r="X9" s="209"/>
      <c r="Y9" s="209"/>
      <c r="Z9" s="209"/>
      <c r="AA9" s="209"/>
      <c r="AB9" s="209"/>
      <c r="AC9" s="209"/>
      <c r="AD9" s="209"/>
      <c r="AE9" s="209"/>
      <c r="AF9" s="209"/>
      <c r="AG9" s="209"/>
      <c r="AH9" s="209"/>
      <c r="AI9" s="209"/>
      <c r="AJ9" s="209"/>
      <c r="AK9" s="209"/>
      <c r="AL9" s="209"/>
      <c r="AM9" s="209"/>
    </row>
    <row r="10" spans="2:39" x14ac:dyDescent="0.3">
      <c r="B10" s="209" t="s">
        <v>43</v>
      </c>
      <c r="C10" s="209" t="s">
        <v>49</v>
      </c>
      <c r="D10" s="209" t="s">
        <v>82</v>
      </c>
      <c r="E10" s="209" t="s">
        <v>322</v>
      </c>
      <c r="F10" s="209" t="s">
        <v>329</v>
      </c>
      <c r="G10" s="209"/>
      <c r="H10" s="209"/>
      <c r="I10" s="209"/>
      <c r="J10" s="209"/>
      <c r="K10" s="209"/>
      <c r="L10" s="209"/>
      <c r="M10" s="209"/>
      <c r="N10" s="209"/>
      <c r="O10" s="209"/>
      <c r="P10" s="209"/>
      <c r="Q10" s="209"/>
      <c r="R10" s="209"/>
      <c r="S10" s="209"/>
      <c r="T10" s="209"/>
      <c r="U10" s="209"/>
      <c r="V10" s="209"/>
      <c r="W10" s="209"/>
      <c r="X10" s="209"/>
      <c r="Y10" s="209"/>
      <c r="Z10" s="209"/>
      <c r="AA10" s="209"/>
      <c r="AB10" s="209"/>
      <c r="AC10" s="209"/>
      <c r="AD10" s="209"/>
      <c r="AE10" s="209"/>
      <c r="AF10" s="209"/>
      <c r="AG10" s="209"/>
      <c r="AH10" s="209"/>
      <c r="AI10" s="209"/>
      <c r="AJ10" s="209"/>
      <c r="AK10" s="209"/>
      <c r="AL10" s="209"/>
      <c r="AM10" s="209"/>
    </row>
    <row r="11" spans="2:39" x14ac:dyDescent="0.3">
      <c r="B11" s="209" t="s">
        <v>43</v>
      </c>
      <c r="C11" s="209" t="s">
        <v>49</v>
      </c>
      <c r="D11" s="209" t="s">
        <v>82</v>
      </c>
      <c r="E11" s="209" t="s">
        <v>322</v>
      </c>
      <c r="F11" s="209" t="s">
        <v>328</v>
      </c>
      <c r="G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209"/>
      <c r="AI11" s="209"/>
      <c r="AJ11" s="209"/>
      <c r="AK11" s="209"/>
      <c r="AL11" s="209"/>
      <c r="AM11" s="209"/>
    </row>
    <row r="12" spans="2:39" x14ac:dyDescent="0.3">
      <c r="B12" s="209" t="s">
        <v>43</v>
      </c>
      <c r="C12" s="209" t="s">
        <v>49</v>
      </c>
      <c r="D12" s="209" t="s">
        <v>82</v>
      </c>
      <c r="E12" s="209" t="s">
        <v>321</v>
      </c>
      <c r="F12" s="209" t="s">
        <v>329</v>
      </c>
      <c r="G12" s="209"/>
      <c r="H12" s="209"/>
      <c r="I12" s="209"/>
      <c r="J12" s="209"/>
      <c r="K12" s="209"/>
      <c r="L12" s="209"/>
      <c r="M12" s="209"/>
      <c r="N12" s="209"/>
      <c r="O12" s="209"/>
      <c r="P12" s="209"/>
      <c r="Q12" s="209"/>
      <c r="R12" s="209"/>
      <c r="S12" s="209"/>
      <c r="T12" s="209"/>
      <c r="U12" s="209"/>
      <c r="V12" s="209"/>
      <c r="W12" s="209"/>
      <c r="X12" s="209"/>
      <c r="Y12" s="209"/>
      <c r="Z12" s="209"/>
      <c r="AA12" s="209"/>
      <c r="AB12" s="209"/>
      <c r="AC12" s="209"/>
      <c r="AD12" s="209"/>
      <c r="AE12" s="209"/>
      <c r="AF12" s="209"/>
      <c r="AG12" s="209"/>
      <c r="AH12" s="209"/>
      <c r="AI12" s="209"/>
      <c r="AJ12" s="209"/>
      <c r="AK12" s="209"/>
      <c r="AL12" s="209"/>
      <c r="AM12" s="209"/>
    </row>
    <row r="13" spans="2:39" x14ac:dyDescent="0.3">
      <c r="B13" s="209" t="s">
        <v>43</v>
      </c>
      <c r="C13" s="209" t="s">
        <v>49</v>
      </c>
      <c r="D13" s="209" t="s">
        <v>82</v>
      </c>
      <c r="E13" s="209" t="s">
        <v>321</v>
      </c>
      <c r="F13" s="209" t="s">
        <v>328</v>
      </c>
      <c r="G13" s="209"/>
      <c r="H13" s="209"/>
      <c r="I13" s="209"/>
      <c r="J13" s="209"/>
      <c r="K13" s="209"/>
      <c r="L13" s="209"/>
      <c r="M13" s="209"/>
      <c r="N13" s="209"/>
      <c r="O13" s="209"/>
      <c r="P13" s="209"/>
      <c r="Q13" s="209"/>
      <c r="R13" s="209"/>
      <c r="S13" s="209"/>
      <c r="T13" s="209"/>
      <c r="U13" s="209"/>
      <c r="V13" s="209"/>
      <c r="W13" s="209"/>
      <c r="X13" s="209"/>
      <c r="Y13" s="209"/>
      <c r="Z13" s="209"/>
      <c r="AA13" s="209"/>
      <c r="AB13" s="209"/>
      <c r="AC13" s="209"/>
      <c r="AD13" s="209"/>
      <c r="AE13" s="209"/>
      <c r="AF13" s="209"/>
      <c r="AG13" s="209"/>
      <c r="AH13" s="209"/>
      <c r="AI13" s="209"/>
      <c r="AJ13" s="209"/>
      <c r="AK13" s="209"/>
      <c r="AL13" s="209"/>
      <c r="AM13" s="209"/>
    </row>
    <row r="14" spans="2:39" x14ac:dyDescent="0.3">
      <c r="B14" s="201" t="s">
        <v>43</v>
      </c>
      <c r="C14" s="201" t="s">
        <v>49</v>
      </c>
      <c r="D14" s="201" t="s">
        <v>82</v>
      </c>
      <c r="E14" s="204" t="s">
        <v>313</v>
      </c>
      <c r="F14" s="202" t="s">
        <v>315</v>
      </c>
      <c r="G14" s="229">
        <v>10</v>
      </c>
      <c r="H14" s="229">
        <v>1574</v>
      </c>
      <c r="I14" s="229">
        <v>4.007924784094082E-6</v>
      </c>
      <c r="J14" s="229">
        <v>1062</v>
      </c>
      <c r="K14" s="229">
        <v>1050</v>
      </c>
      <c r="L14" s="228">
        <v>0.98870056497175141</v>
      </c>
      <c r="M14" s="228">
        <v>3.2433849521053288E-3</v>
      </c>
      <c r="N14" s="228">
        <v>0.98234353046562495</v>
      </c>
      <c r="O14" s="228">
        <v>0.99505759947787786</v>
      </c>
      <c r="P14" s="229">
        <v>154</v>
      </c>
      <c r="Q14" s="229">
        <v>151</v>
      </c>
      <c r="R14" s="228">
        <v>0.98051948051948057</v>
      </c>
      <c r="S14" s="228">
        <v>1.1136994873553716E-2</v>
      </c>
      <c r="T14" s="228">
        <v>0.95869097056731534</v>
      </c>
      <c r="U14" s="228">
        <v>1.0023479904716459</v>
      </c>
      <c r="V14" s="229">
        <v>20</v>
      </c>
      <c r="W14" s="229">
        <v>18</v>
      </c>
      <c r="X14" s="228">
        <v>0.9</v>
      </c>
      <c r="Y14" s="228">
        <v>6.7082039324993695E-2</v>
      </c>
      <c r="Z14" s="228">
        <v>0.76851920292301235</v>
      </c>
      <c r="AA14" s="228">
        <v>1.0314807970769877</v>
      </c>
      <c r="AB14" s="229">
        <v>1236</v>
      </c>
      <c r="AC14" s="229">
        <v>1219</v>
      </c>
      <c r="AD14" s="228">
        <v>0.9862459546925566</v>
      </c>
      <c r="AE14" s="228">
        <v>3.3128258580791769E-3</v>
      </c>
      <c r="AF14" s="228">
        <v>0.97975281601072139</v>
      </c>
      <c r="AG14" s="228">
        <v>0.99273909337439181</v>
      </c>
      <c r="AH14" s="229"/>
      <c r="AI14" s="229"/>
      <c r="AJ14" s="228"/>
      <c r="AK14" s="228"/>
      <c r="AL14" s="228"/>
      <c r="AM14" s="228"/>
    </row>
    <row r="15" spans="2:39" x14ac:dyDescent="0.3">
      <c r="B15" s="201" t="s">
        <v>43</v>
      </c>
      <c r="C15" s="201" t="s">
        <v>49</v>
      </c>
      <c r="D15" s="201" t="s">
        <v>82</v>
      </c>
      <c r="E15" s="204" t="s">
        <v>313</v>
      </c>
      <c r="F15" s="202" t="s">
        <v>314</v>
      </c>
      <c r="G15" s="229">
        <v>10</v>
      </c>
      <c r="H15" s="229">
        <v>299</v>
      </c>
      <c r="I15" s="229">
        <v>4.2142917039725714E-6</v>
      </c>
      <c r="J15" s="229">
        <v>202</v>
      </c>
      <c r="K15" s="229">
        <v>200</v>
      </c>
      <c r="L15" s="228">
        <v>0.99009900990099009</v>
      </c>
      <c r="M15" s="228">
        <v>6.9663123240622862E-3</v>
      </c>
      <c r="N15" s="228">
        <v>0.97644503774582803</v>
      </c>
      <c r="O15" s="228">
        <v>1.0037529820561522</v>
      </c>
      <c r="P15" s="229">
        <v>218</v>
      </c>
      <c r="Q15" s="229">
        <v>216</v>
      </c>
      <c r="R15" s="228">
        <v>0.99082568807339455</v>
      </c>
      <c r="S15" s="228">
        <v>6.4573917275705973E-3</v>
      </c>
      <c r="T15" s="228">
        <v>0.97816920028735621</v>
      </c>
      <c r="U15" s="228">
        <v>1.003482175859433</v>
      </c>
      <c r="V15" s="229">
        <v>35</v>
      </c>
      <c r="W15" s="229">
        <v>32</v>
      </c>
      <c r="X15" s="228">
        <v>0.91428571428571426</v>
      </c>
      <c r="Y15" s="228">
        <v>4.7318781212047141E-2</v>
      </c>
      <c r="Z15" s="228">
        <v>0.82154090311010186</v>
      </c>
      <c r="AA15" s="228">
        <v>1.0070305254613268</v>
      </c>
      <c r="AB15" s="229">
        <v>455</v>
      </c>
      <c r="AC15" s="229">
        <v>448</v>
      </c>
      <c r="AD15" s="228">
        <v>0.98461538461538467</v>
      </c>
      <c r="AE15" s="228">
        <v>5.7699351500122408E-3</v>
      </c>
      <c r="AF15" s="228">
        <v>0.97330631172136073</v>
      </c>
      <c r="AG15" s="228">
        <v>0.99592445750940861</v>
      </c>
      <c r="AH15" s="229"/>
      <c r="AI15" s="229"/>
      <c r="AJ15" s="228"/>
      <c r="AK15" s="228"/>
      <c r="AL15" s="228"/>
      <c r="AM15" s="228"/>
    </row>
    <row r="16" spans="2:39" x14ac:dyDescent="0.3">
      <c r="B16" s="201" t="s">
        <v>43</v>
      </c>
      <c r="C16" s="201" t="s">
        <v>49</v>
      </c>
      <c r="D16" s="201" t="s">
        <v>82</v>
      </c>
      <c r="E16" s="202" t="s">
        <v>320</v>
      </c>
      <c r="F16" s="204" t="s">
        <v>312</v>
      </c>
      <c r="G16" s="201"/>
      <c r="H16" s="201"/>
      <c r="I16" s="201"/>
      <c r="J16" s="201"/>
      <c r="K16" s="201"/>
      <c r="L16" s="201"/>
      <c r="M16" s="201"/>
      <c r="N16" s="201"/>
      <c r="O16" s="201"/>
      <c r="P16" s="201"/>
      <c r="Q16" s="201"/>
      <c r="R16" s="201"/>
      <c r="S16" s="201"/>
      <c r="T16" s="201"/>
      <c r="U16" s="201"/>
      <c r="V16" s="201"/>
      <c r="W16" s="201"/>
      <c r="X16" s="201"/>
      <c r="Y16" s="201"/>
      <c r="Z16" s="201"/>
      <c r="AA16" s="201"/>
      <c r="AB16" s="201"/>
      <c r="AC16" s="201"/>
      <c r="AD16" s="201"/>
      <c r="AE16" s="201"/>
      <c r="AF16" s="201"/>
      <c r="AG16" s="201"/>
      <c r="AH16" s="201"/>
      <c r="AI16" s="201"/>
      <c r="AJ16" s="201"/>
      <c r="AK16" s="201"/>
      <c r="AL16" s="201"/>
      <c r="AM16" s="201"/>
    </row>
    <row r="17" spans="2:39" x14ac:dyDescent="0.3">
      <c r="B17" s="201" t="s">
        <v>43</v>
      </c>
      <c r="C17" s="201" t="s">
        <v>49</v>
      </c>
      <c r="D17" s="201" t="s">
        <v>82</v>
      </c>
      <c r="E17" s="202" t="s">
        <v>319</v>
      </c>
      <c r="F17" s="204" t="s">
        <v>312</v>
      </c>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1"/>
      <c r="AF17" s="201"/>
      <c r="AG17" s="201"/>
      <c r="AH17" s="201"/>
      <c r="AI17" s="201"/>
      <c r="AJ17" s="201"/>
      <c r="AK17" s="201"/>
      <c r="AL17" s="201"/>
      <c r="AM17" s="201"/>
    </row>
    <row r="18" spans="2:39" x14ac:dyDescent="0.3">
      <c r="B18" s="201" t="s">
        <v>43</v>
      </c>
      <c r="C18" s="201" t="s">
        <v>49</v>
      </c>
      <c r="D18" s="201" t="s">
        <v>82</v>
      </c>
      <c r="E18" s="202" t="s">
        <v>318</v>
      </c>
      <c r="F18" s="204" t="s">
        <v>312</v>
      </c>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1"/>
      <c r="AK18" s="201"/>
      <c r="AL18" s="201"/>
      <c r="AM18" s="201"/>
    </row>
    <row r="19" spans="2:39" x14ac:dyDescent="0.3">
      <c r="B19" s="201" t="s">
        <v>43</v>
      </c>
      <c r="C19" s="201" t="s">
        <v>49</v>
      </c>
      <c r="D19" s="201" t="s">
        <v>82</v>
      </c>
      <c r="E19" s="202" t="s">
        <v>317</v>
      </c>
      <c r="F19" s="204" t="s">
        <v>312</v>
      </c>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row>
    <row r="20" spans="2:39" x14ac:dyDescent="0.3">
      <c r="B20" s="201" t="s">
        <v>43</v>
      </c>
      <c r="C20" s="201" t="s">
        <v>49</v>
      </c>
      <c r="D20" s="201" t="s">
        <v>82</v>
      </c>
      <c r="E20" s="202" t="s">
        <v>316</v>
      </c>
      <c r="F20" s="204" t="s">
        <v>312</v>
      </c>
      <c r="G20" s="201"/>
      <c r="H20" s="201"/>
      <c r="I20" s="201"/>
      <c r="J20" s="201"/>
      <c r="K20" s="201"/>
      <c r="L20" s="201"/>
      <c r="M20" s="201"/>
      <c r="N20" s="201"/>
      <c r="O20" s="201"/>
      <c r="P20" s="201"/>
      <c r="Q20" s="201"/>
      <c r="R20" s="201"/>
      <c r="S20" s="201"/>
      <c r="T20" s="201"/>
      <c r="U20" s="201"/>
      <c r="V20" s="201"/>
      <c r="W20" s="201"/>
      <c r="X20" s="201"/>
      <c r="Y20" s="201"/>
      <c r="Z20" s="201"/>
      <c r="AA20" s="201"/>
      <c r="AB20" s="201"/>
      <c r="AC20" s="201"/>
      <c r="AD20" s="201"/>
      <c r="AE20" s="201"/>
      <c r="AF20" s="201"/>
      <c r="AG20" s="201"/>
      <c r="AH20" s="201"/>
      <c r="AI20" s="201"/>
      <c r="AJ20" s="201"/>
      <c r="AK20" s="201"/>
      <c r="AL20" s="201"/>
      <c r="AM20" s="201"/>
    </row>
    <row r="21" spans="2:39" x14ac:dyDescent="0.3">
      <c r="B21" s="36" t="s">
        <v>43</v>
      </c>
      <c r="C21" s="36" t="s">
        <v>49</v>
      </c>
      <c r="D21" s="37" t="s">
        <v>45</v>
      </c>
      <c r="E21" s="199" t="s">
        <v>313</v>
      </c>
      <c r="F21" s="199" t="s">
        <v>312</v>
      </c>
      <c r="G21" s="224">
        <v>10</v>
      </c>
      <c r="H21" s="224">
        <v>1873</v>
      </c>
      <c r="I21" s="224">
        <v>1.0353264794849498E-5</v>
      </c>
      <c r="J21" s="224">
        <v>1264</v>
      </c>
      <c r="K21" s="224">
        <v>1250</v>
      </c>
      <c r="L21" s="225">
        <v>0.98892405063291144</v>
      </c>
      <c r="M21" s="225">
        <v>2.9437329795667737E-3</v>
      </c>
      <c r="N21" s="225">
        <v>0.98315433399296059</v>
      </c>
      <c r="O21" s="225">
        <v>0.99469376727286229</v>
      </c>
      <c r="P21" s="224">
        <v>387</v>
      </c>
      <c r="Q21" s="224">
        <v>382</v>
      </c>
      <c r="R21" s="225">
        <v>0.98708010335917318</v>
      </c>
      <c r="S21" s="225">
        <v>5.7405068048275712E-3</v>
      </c>
      <c r="T21" s="225">
        <v>0.97582871002171112</v>
      </c>
      <c r="U21" s="225">
        <v>0.99833149669663523</v>
      </c>
      <c r="V21" s="224">
        <v>79</v>
      </c>
      <c r="W21" s="224">
        <v>74</v>
      </c>
      <c r="X21" s="225">
        <v>0.93670886075949367</v>
      </c>
      <c r="Y21" s="225">
        <v>2.7394301110698367E-2</v>
      </c>
      <c r="Z21" s="225">
        <v>0.88301603058252487</v>
      </c>
      <c r="AA21" s="225">
        <v>0.99040169093646246</v>
      </c>
      <c r="AB21" s="224">
        <v>1730</v>
      </c>
      <c r="AC21" s="224">
        <v>1706</v>
      </c>
      <c r="AD21" s="225">
        <v>0.98612716763005781</v>
      </c>
      <c r="AE21" s="225">
        <v>2.8120690438717113E-3</v>
      </c>
      <c r="AF21" s="225">
        <v>0.98061551230406929</v>
      </c>
      <c r="AG21" s="225">
        <v>0.99163882295604633</v>
      </c>
      <c r="AH21" s="224">
        <v>60</v>
      </c>
      <c r="AI21" s="224">
        <v>21</v>
      </c>
      <c r="AJ21" s="225">
        <v>0.35</v>
      </c>
      <c r="AK21" s="225">
        <v>6.1576510673037224E-2</v>
      </c>
      <c r="AL21" s="225">
        <v>0.22931003908084702</v>
      </c>
      <c r="AM21" s="225">
        <v>0.47068996091915294</v>
      </c>
    </row>
    <row r="22" spans="2:39" x14ac:dyDescent="0.3">
      <c r="B22" s="209" t="s">
        <v>43</v>
      </c>
      <c r="C22" s="209" t="s">
        <v>49</v>
      </c>
      <c r="D22" s="209" t="s">
        <v>327</v>
      </c>
      <c r="E22" s="209" t="s">
        <v>326</v>
      </c>
      <c r="F22" s="209" t="s">
        <v>329</v>
      </c>
      <c r="G22" s="209"/>
      <c r="H22" s="209"/>
      <c r="I22" s="209"/>
      <c r="J22" s="209"/>
      <c r="K22" s="209"/>
      <c r="L22" s="209"/>
      <c r="M22" s="209"/>
      <c r="N22" s="209"/>
      <c r="O22" s="209"/>
      <c r="P22" s="209"/>
      <c r="Q22" s="209"/>
      <c r="R22" s="209"/>
      <c r="S22" s="209"/>
      <c r="T22" s="209"/>
      <c r="U22" s="209"/>
      <c r="V22" s="209"/>
      <c r="W22" s="209"/>
      <c r="X22" s="209"/>
      <c r="Y22" s="209"/>
      <c r="Z22" s="209"/>
      <c r="AA22" s="209"/>
      <c r="AB22" s="209"/>
      <c r="AC22" s="209"/>
      <c r="AD22" s="209"/>
      <c r="AE22" s="209"/>
      <c r="AF22" s="209"/>
      <c r="AG22" s="209"/>
      <c r="AH22" s="209"/>
      <c r="AI22" s="209"/>
      <c r="AJ22" s="209"/>
      <c r="AK22" s="209"/>
      <c r="AL22" s="209"/>
      <c r="AM22" s="209"/>
    </row>
    <row r="23" spans="2:39" x14ac:dyDescent="0.3">
      <c r="B23" s="209" t="s">
        <v>43</v>
      </c>
      <c r="C23" s="209" t="s">
        <v>49</v>
      </c>
      <c r="D23" s="209" t="s">
        <v>327</v>
      </c>
      <c r="E23" s="209" t="s">
        <v>326</v>
      </c>
      <c r="F23" s="209" t="s">
        <v>328</v>
      </c>
      <c r="G23" s="209"/>
      <c r="H23" s="209"/>
      <c r="I23" s="209"/>
      <c r="J23" s="209"/>
      <c r="K23" s="209"/>
      <c r="L23" s="209"/>
      <c r="M23" s="209"/>
      <c r="N23" s="209"/>
      <c r="O23" s="209"/>
      <c r="P23" s="209"/>
      <c r="Q23" s="209"/>
      <c r="R23" s="209"/>
      <c r="S23" s="209"/>
      <c r="T23" s="209"/>
      <c r="U23" s="209"/>
      <c r="V23" s="209"/>
      <c r="W23" s="209"/>
      <c r="X23" s="209"/>
      <c r="Y23" s="209"/>
      <c r="Z23" s="209"/>
      <c r="AA23" s="209"/>
      <c r="AB23" s="209"/>
      <c r="AC23" s="209"/>
      <c r="AD23" s="209"/>
      <c r="AE23" s="209"/>
      <c r="AF23" s="209"/>
      <c r="AG23" s="209"/>
      <c r="AH23" s="209"/>
      <c r="AI23" s="209"/>
      <c r="AJ23" s="209"/>
      <c r="AK23" s="209"/>
      <c r="AL23" s="209"/>
      <c r="AM23" s="209"/>
    </row>
    <row r="24" spans="2:39" x14ac:dyDescent="0.3">
      <c r="B24" s="209" t="s">
        <v>43</v>
      </c>
      <c r="C24" s="209" t="s">
        <v>49</v>
      </c>
      <c r="D24" s="209" t="s">
        <v>327</v>
      </c>
      <c r="E24" s="209" t="s">
        <v>324</v>
      </c>
      <c r="F24" s="209" t="s">
        <v>329</v>
      </c>
      <c r="G24" s="209"/>
      <c r="H24" s="209"/>
      <c r="I24" s="209"/>
      <c r="J24" s="209"/>
      <c r="K24" s="209"/>
      <c r="L24" s="209"/>
      <c r="M24" s="209"/>
      <c r="N24" s="209"/>
      <c r="O24" s="209"/>
      <c r="P24" s="209"/>
      <c r="Q24" s="209"/>
      <c r="R24" s="209"/>
      <c r="S24" s="209"/>
      <c r="T24" s="209"/>
      <c r="U24" s="209"/>
      <c r="V24" s="209"/>
      <c r="W24" s="209"/>
      <c r="X24" s="209"/>
      <c r="Y24" s="209"/>
      <c r="Z24" s="209"/>
      <c r="AA24" s="209"/>
      <c r="AB24" s="209"/>
      <c r="AC24" s="209"/>
      <c r="AD24" s="209"/>
      <c r="AE24" s="209"/>
      <c r="AF24" s="209"/>
      <c r="AG24" s="209"/>
      <c r="AH24" s="209"/>
      <c r="AI24" s="209"/>
      <c r="AJ24" s="209"/>
      <c r="AK24" s="209"/>
      <c r="AL24" s="209"/>
      <c r="AM24" s="209"/>
    </row>
    <row r="25" spans="2:39" x14ac:dyDescent="0.3">
      <c r="B25" s="209" t="s">
        <v>43</v>
      </c>
      <c r="C25" s="209" t="s">
        <v>49</v>
      </c>
      <c r="D25" s="209" t="s">
        <v>327</v>
      </c>
      <c r="E25" s="209" t="s">
        <v>324</v>
      </c>
      <c r="F25" s="209" t="s">
        <v>328</v>
      </c>
      <c r="G25" s="209"/>
      <c r="H25" s="209"/>
      <c r="I25" s="209"/>
      <c r="J25" s="209"/>
      <c r="K25" s="209"/>
      <c r="L25" s="209"/>
      <c r="M25" s="209"/>
      <c r="N25" s="209"/>
      <c r="O25" s="209"/>
      <c r="P25" s="209"/>
      <c r="Q25" s="209"/>
      <c r="R25" s="209"/>
      <c r="S25" s="209"/>
      <c r="T25" s="209"/>
      <c r="U25" s="209"/>
      <c r="V25" s="209"/>
      <c r="W25" s="209"/>
      <c r="X25" s="209"/>
      <c r="Y25" s="209"/>
      <c r="Z25" s="209"/>
      <c r="AA25" s="209"/>
      <c r="AB25" s="209"/>
      <c r="AC25" s="209"/>
      <c r="AD25" s="209"/>
      <c r="AE25" s="209"/>
      <c r="AF25" s="209"/>
      <c r="AG25" s="209"/>
      <c r="AH25" s="209"/>
      <c r="AI25" s="209"/>
      <c r="AJ25" s="209"/>
      <c r="AK25" s="209"/>
      <c r="AL25" s="209"/>
      <c r="AM25" s="209"/>
    </row>
    <row r="26" spans="2:39" x14ac:dyDescent="0.3">
      <c r="B26" s="209" t="s">
        <v>43</v>
      </c>
      <c r="C26" s="209" t="s">
        <v>49</v>
      </c>
      <c r="D26" s="209" t="s">
        <v>327</v>
      </c>
      <c r="E26" s="209" t="s">
        <v>323</v>
      </c>
      <c r="F26" s="209" t="s">
        <v>329</v>
      </c>
      <c r="G26" s="209"/>
      <c r="H26" s="209"/>
      <c r="I26" s="209"/>
      <c r="J26" s="209"/>
      <c r="K26" s="209"/>
      <c r="L26" s="209"/>
      <c r="M26" s="209"/>
      <c r="N26" s="209"/>
      <c r="O26" s="209"/>
      <c r="P26" s="209"/>
      <c r="Q26" s="209"/>
      <c r="R26" s="209"/>
      <c r="S26" s="209"/>
      <c r="T26" s="209"/>
      <c r="U26" s="209"/>
      <c r="V26" s="209"/>
      <c r="W26" s="209"/>
      <c r="X26" s="209"/>
      <c r="Y26" s="209"/>
      <c r="Z26" s="209"/>
      <c r="AA26" s="209"/>
      <c r="AB26" s="209"/>
      <c r="AC26" s="209"/>
      <c r="AD26" s="209"/>
      <c r="AE26" s="209"/>
      <c r="AF26" s="209"/>
      <c r="AG26" s="209"/>
      <c r="AH26" s="209"/>
      <c r="AI26" s="209"/>
      <c r="AJ26" s="209"/>
      <c r="AK26" s="209"/>
      <c r="AL26" s="209"/>
      <c r="AM26" s="209"/>
    </row>
    <row r="27" spans="2:39" x14ac:dyDescent="0.3">
      <c r="B27" s="209" t="s">
        <v>43</v>
      </c>
      <c r="C27" s="209" t="s">
        <v>49</v>
      </c>
      <c r="D27" s="209" t="s">
        <v>327</v>
      </c>
      <c r="E27" s="209" t="s">
        <v>323</v>
      </c>
      <c r="F27" s="209" t="s">
        <v>328</v>
      </c>
      <c r="G27" s="209"/>
      <c r="H27" s="209"/>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09"/>
      <c r="AM27" s="209"/>
    </row>
    <row r="28" spans="2:39" x14ac:dyDescent="0.3">
      <c r="B28" s="209" t="s">
        <v>43</v>
      </c>
      <c r="C28" s="209" t="s">
        <v>49</v>
      </c>
      <c r="D28" s="209" t="s">
        <v>327</v>
      </c>
      <c r="E28" s="209" t="s">
        <v>322</v>
      </c>
      <c r="F28" s="209" t="s">
        <v>329</v>
      </c>
      <c r="G28" s="209"/>
      <c r="H28" s="209"/>
      <c r="I28" s="209"/>
      <c r="J28" s="209"/>
      <c r="K28" s="209"/>
      <c r="L28" s="209"/>
      <c r="M28" s="209"/>
      <c r="N28" s="209"/>
      <c r="O28" s="209"/>
      <c r="P28" s="209"/>
      <c r="Q28" s="209"/>
      <c r="R28" s="209"/>
      <c r="S28" s="209"/>
      <c r="T28" s="209"/>
      <c r="U28" s="209"/>
      <c r="V28" s="209"/>
      <c r="W28" s="209"/>
      <c r="X28" s="209"/>
      <c r="Y28" s="209"/>
      <c r="Z28" s="209"/>
      <c r="AA28" s="209"/>
      <c r="AB28" s="209"/>
      <c r="AC28" s="209"/>
      <c r="AD28" s="209"/>
      <c r="AE28" s="209"/>
      <c r="AF28" s="209"/>
      <c r="AG28" s="209"/>
      <c r="AH28" s="209"/>
      <c r="AI28" s="209"/>
      <c r="AJ28" s="209"/>
      <c r="AK28" s="209"/>
      <c r="AL28" s="209"/>
      <c r="AM28" s="209"/>
    </row>
    <row r="29" spans="2:39" x14ac:dyDescent="0.3">
      <c r="B29" s="209" t="s">
        <v>43</v>
      </c>
      <c r="C29" s="209" t="s">
        <v>49</v>
      </c>
      <c r="D29" s="209" t="s">
        <v>327</v>
      </c>
      <c r="E29" s="209" t="s">
        <v>322</v>
      </c>
      <c r="F29" s="209" t="s">
        <v>328</v>
      </c>
      <c r="G29" s="209"/>
      <c r="H29" s="209"/>
      <c r="I29" s="209"/>
      <c r="J29" s="209"/>
      <c r="K29" s="209"/>
      <c r="L29" s="209"/>
      <c r="M29" s="209"/>
      <c r="N29" s="209"/>
      <c r="O29" s="209"/>
      <c r="P29" s="209"/>
      <c r="Q29" s="209"/>
      <c r="R29" s="209"/>
      <c r="S29" s="209"/>
      <c r="T29" s="209"/>
      <c r="U29" s="209"/>
      <c r="V29" s="209"/>
      <c r="W29" s="209"/>
      <c r="X29" s="209"/>
      <c r="Y29" s="209"/>
      <c r="Z29" s="209"/>
      <c r="AA29" s="209"/>
      <c r="AB29" s="209"/>
      <c r="AC29" s="209"/>
      <c r="AD29" s="209"/>
      <c r="AE29" s="209"/>
      <c r="AF29" s="209"/>
      <c r="AG29" s="209"/>
      <c r="AH29" s="209"/>
      <c r="AI29" s="209"/>
      <c r="AJ29" s="209"/>
      <c r="AK29" s="209"/>
      <c r="AL29" s="209"/>
      <c r="AM29" s="209"/>
    </row>
    <row r="30" spans="2:39" x14ac:dyDescent="0.3">
      <c r="B30" s="209" t="s">
        <v>43</v>
      </c>
      <c r="C30" s="209" t="s">
        <v>49</v>
      </c>
      <c r="D30" s="209" t="s">
        <v>327</v>
      </c>
      <c r="E30" s="209" t="s">
        <v>321</v>
      </c>
      <c r="F30" s="209" t="s">
        <v>329</v>
      </c>
      <c r="G30" s="209"/>
      <c r="H30" s="209"/>
      <c r="I30" s="209"/>
      <c r="J30" s="209"/>
      <c r="K30" s="209"/>
      <c r="L30" s="209"/>
      <c r="M30" s="209"/>
      <c r="N30" s="209"/>
      <c r="O30" s="209"/>
      <c r="P30" s="209"/>
      <c r="Q30" s="209"/>
      <c r="R30" s="209"/>
      <c r="S30" s="209"/>
      <c r="T30" s="209"/>
      <c r="U30" s="209"/>
      <c r="V30" s="209"/>
      <c r="W30" s="209"/>
      <c r="X30" s="209"/>
      <c r="Y30" s="209"/>
      <c r="Z30" s="209"/>
      <c r="AA30" s="209"/>
      <c r="AB30" s="209"/>
      <c r="AC30" s="209"/>
      <c r="AD30" s="209"/>
      <c r="AE30" s="209"/>
      <c r="AF30" s="209"/>
      <c r="AG30" s="209"/>
      <c r="AH30" s="209"/>
      <c r="AI30" s="209"/>
      <c r="AJ30" s="209"/>
      <c r="AK30" s="209"/>
      <c r="AL30" s="209"/>
      <c r="AM30" s="209"/>
    </row>
    <row r="31" spans="2:39" x14ac:dyDescent="0.3">
      <c r="B31" s="209" t="s">
        <v>43</v>
      </c>
      <c r="C31" s="209" t="s">
        <v>49</v>
      </c>
      <c r="D31" s="209" t="s">
        <v>327</v>
      </c>
      <c r="E31" s="209" t="s">
        <v>321</v>
      </c>
      <c r="F31" s="209" t="s">
        <v>328</v>
      </c>
      <c r="G31" s="209"/>
      <c r="H31" s="209"/>
      <c r="I31" s="209"/>
      <c r="J31" s="209"/>
      <c r="K31" s="209"/>
      <c r="L31" s="209"/>
      <c r="M31" s="209"/>
      <c r="N31" s="209"/>
      <c r="O31" s="209"/>
      <c r="P31" s="209"/>
      <c r="Q31" s="209"/>
      <c r="R31" s="209"/>
      <c r="S31" s="209"/>
      <c r="T31" s="209"/>
      <c r="U31" s="209"/>
      <c r="V31" s="209"/>
      <c r="W31" s="209"/>
      <c r="X31" s="209"/>
      <c r="Y31" s="209"/>
      <c r="Z31" s="209"/>
      <c r="AA31" s="209"/>
      <c r="AB31" s="209"/>
      <c r="AC31" s="209"/>
      <c r="AD31" s="209"/>
      <c r="AE31" s="209"/>
      <c r="AF31" s="209"/>
      <c r="AG31" s="209"/>
      <c r="AH31" s="209"/>
      <c r="AI31" s="209"/>
      <c r="AJ31" s="209"/>
      <c r="AK31" s="209"/>
      <c r="AL31" s="209"/>
      <c r="AM31" s="209"/>
    </row>
    <row r="32" spans="2:39" x14ac:dyDescent="0.3">
      <c r="B32" s="201" t="s">
        <v>43</v>
      </c>
      <c r="C32" s="201" t="s">
        <v>49</v>
      </c>
      <c r="D32" s="201" t="s">
        <v>327</v>
      </c>
      <c r="E32" s="204" t="s">
        <v>313</v>
      </c>
      <c r="F32" s="202" t="s">
        <v>315</v>
      </c>
      <c r="G32" s="229">
        <v>10</v>
      </c>
      <c r="H32" s="229">
        <v>560</v>
      </c>
      <c r="I32" s="229">
        <v>6.0898082968715001E-7</v>
      </c>
      <c r="J32" s="229">
        <v>403</v>
      </c>
      <c r="K32" s="229">
        <v>387</v>
      </c>
      <c r="L32" s="228">
        <v>0.96029776674937961</v>
      </c>
      <c r="M32" s="228">
        <v>9.7265294172714251E-3</v>
      </c>
      <c r="N32" s="228">
        <v>0.94123376909152756</v>
      </c>
      <c r="O32" s="228">
        <v>0.97936176440723166</v>
      </c>
      <c r="P32" s="229">
        <v>87</v>
      </c>
      <c r="Q32" s="229">
        <v>79</v>
      </c>
      <c r="R32" s="228">
        <v>0.90804597701149425</v>
      </c>
      <c r="S32" s="228">
        <v>3.0979874936624744E-2</v>
      </c>
      <c r="T32" s="228">
        <v>0.84732542213570972</v>
      </c>
      <c r="U32" s="228">
        <v>0.96876653188727879</v>
      </c>
      <c r="V32" s="229">
        <v>7</v>
      </c>
      <c r="W32" s="229">
        <v>7</v>
      </c>
      <c r="X32" s="228">
        <v>1</v>
      </c>
      <c r="Y32" s="228">
        <v>0</v>
      </c>
      <c r="Z32" s="228">
        <v>1</v>
      </c>
      <c r="AA32" s="228">
        <v>1</v>
      </c>
      <c r="AB32" s="229">
        <v>497</v>
      </c>
      <c r="AC32" s="229">
        <v>473</v>
      </c>
      <c r="AD32" s="228">
        <v>0.95171026156941652</v>
      </c>
      <c r="AE32" s="228">
        <v>9.6161583909049921E-3</v>
      </c>
      <c r="AF32" s="228">
        <v>0.93286259112324277</v>
      </c>
      <c r="AG32" s="228">
        <v>0.97055793201559026</v>
      </c>
      <c r="AH32" s="229"/>
      <c r="AI32" s="229"/>
      <c r="AJ32" s="228"/>
      <c r="AK32" s="228"/>
      <c r="AL32" s="228"/>
      <c r="AM32" s="228"/>
    </row>
    <row r="33" spans="2:39" x14ac:dyDescent="0.3">
      <c r="B33" s="201" t="s">
        <v>43</v>
      </c>
      <c r="C33" s="201" t="s">
        <v>49</v>
      </c>
      <c r="D33" s="201" t="s">
        <v>327</v>
      </c>
      <c r="E33" s="204" t="s">
        <v>313</v>
      </c>
      <c r="F33" s="202" t="s">
        <v>314</v>
      </c>
      <c r="G33" s="229">
        <v>10</v>
      </c>
      <c r="H33" s="229">
        <v>13</v>
      </c>
      <c r="I33" s="229">
        <v>6.6647967018482443E-7</v>
      </c>
      <c r="J33" s="229">
        <v>9</v>
      </c>
      <c r="K33" s="229">
        <v>8</v>
      </c>
      <c r="L33" s="228">
        <v>0.88888888888888884</v>
      </c>
      <c r="M33" s="228">
        <v>0.10475656017578483</v>
      </c>
      <c r="N33" s="228">
        <v>0.68356603094435053</v>
      </c>
      <c r="O33" s="228">
        <v>1.0942117468334271</v>
      </c>
      <c r="P33" s="229">
        <v>21</v>
      </c>
      <c r="Q33" s="229">
        <v>20</v>
      </c>
      <c r="R33" s="228">
        <v>0.95238095238095233</v>
      </c>
      <c r="S33" s="228">
        <v>4.64714320451683E-2</v>
      </c>
      <c r="T33" s="228">
        <v>0.86129694557242242</v>
      </c>
      <c r="U33" s="228">
        <v>1.0434649591894822</v>
      </c>
      <c r="V33" s="229">
        <v>0</v>
      </c>
      <c r="W33" s="229">
        <v>0</v>
      </c>
      <c r="X33" s="228" t="s">
        <v>118</v>
      </c>
      <c r="Y33" s="228" t="s">
        <v>118</v>
      </c>
      <c r="Z33" s="228" t="s">
        <v>118</v>
      </c>
      <c r="AA33" s="228" t="s">
        <v>118</v>
      </c>
      <c r="AB33" s="229">
        <v>30</v>
      </c>
      <c r="AC33" s="229">
        <v>28</v>
      </c>
      <c r="AD33" s="228">
        <v>0.93333333333333335</v>
      </c>
      <c r="AE33" s="228">
        <v>4.5542003404264897E-2</v>
      </c>
      <c r="AF33" s="228">
        <v>0.84407100666097412</v>
      </c>
      <c r="AG33" s="228">
        <v>1.0225956600056925</v>
      </c>
      <c r="AH33" s="229"/>
      <c r="AI33" s="229"/>
      <c r="AJ33" s="228"/>
      <c r="AK33" s="228"/>
      <c r="AL33" s="228"/>
      <c r="AM33" s="228"/>
    </row>
    <row r="34" spans="2:39" x14ac:dyDescent="0.3">
      <c r="B34" s="201" t="s">
        <v>43</v>
      </c>
      <c r="C34" s="201" t="s">
        <v>49</v>
      </c>
      <c r="D34" s="201" t="s">
        <v>327</v>
      </c>
      <c r="E34" s="202" t="s">
        <v>320</v>
      </c>
      <c r="F34" s="204" t="s">
        <v>312</v>
      </c>
      <c r="G34" s="201"/>
      <c r="H34" s="201"/>
      <c r="I34" s="201"/>
      <c r="J34" s="201"/>
      <c r="K34" s="201"/>
      <c r="L34" s="201"/>
      <c r="M34" s="201"/>
      <c r="N34" s="201"/>
      <c r="O34" s="201"/>
      <c r="P34" s="201"/>
      <c r="Q34" s="201"/>
      <c r="R34" s="201"/>
      <c r="S34" s="201"/>
      <c r="T34" s="201"/>
      <c r="U34" s="201"/>
      <c r="V34" s="201"/>
      <c r="W34" s="201"/>
      <c r="X34" s="201"/>
      <c r="Y34" s="201"/>
      <c r="Z34" s="201"/>
      <c r="AA34" s="201"/>
      <c r="AB34" s="201"/>
      <c r="AC34" s="201"/>
      <c r="AD34" s="201"/>
      <c r="AE34" s="201"/>
      <c r="AF34" s="201"/>
      <c r="AG34" s="201"/>
      <c r="AH34" s="201"/>
      <c r="AI34" s="201"/>
      <c r="AJ34" s="201"/>
      <c r="AK34" s="201"/>
      <c r="AL34" s="201"/>
      <c r="AM34" s="201"/>
    </row>
    <row r="35" spans="2:39" x14ac:dyDescent="0.3">
      <c r="B35" s="201" t="s">
        <v>43</v>
      </c>
      <c r="C35" s="201" t="s">
        <v>49</v>
      </c>
      <c r="D35" s="201" t="s">
        <v>327</v>
      </c>
      <c r="E35" s="202" t="s">
        <v>319</v>
      </c>
      <c r="F35" s="204" t="s">
        <v>312</v>
      </c>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1"/>
      <c r="AL35" s="201"/>
      <c r="AM35" s="201"/>
    </row>
    <row r="36" spans="2:39" x14ac:dyDescent="0.3">
      <c r="B36" s="201" t="s">
        <v>43</v>
      </c>
      <c r="C36" s="201" t="s">
        <v>49</v>
      </c>
      <c r="D36" s="201" t="s">
        <v>327</v>
      </c>
      <c r="E36" s="202" t="s">
        <v>318</v>
      </c>
      <c r="F36" s="204" t="s">
        <v>312</v>
      </c>
      <c r="G36" s="201"/>
      <c r="H36" s="201"/>
      <c r="I36" s="201"/>
      <c r="J36" s="201"/>
      <c r="K36" s="201"/>
      <c r="L36" s="201"/>
      <c r="M36" s="201"/>
      <c r="N36" s="201"/>
      <c r="O36" s="201"/>
      <c r="P36" s="201"/>
      <c r="Q36" s="201"/>
      <c r="R36" s="201"/>
      <c r="S36" s="201"/>
      <c r="T36" s="201"/>
      <c r="U36" s="201"/>
      <c r="V36" s="201"/>
      <c r="W36" s="201"/>
      <c r="X36" s="201"/>
      <c r="Y36" s="201"/>
      <c r="Z36" s="201"/>
      <c r="AA36" s="201"/>
      <c r="AB36" s="201"/>
      <c r="AC36" s="201"/>
      <c r="AD36" s="201"/>
      <c r="AE36" s="201"/>
      <c r="AF36" s="201"/>
      <c r="AG36" s="201"/>
      <c r="AH36" s="201"/>
      <c r="AI36" s="201"/>
      <c r="AJ36" s="201"/>
      <c r="AK36" s="201"/>
      <c r="AL36" s="201"/>
      <c r="AM36" s="201"/>
    </row>
    <row r="37" spans="2:39" x14ac:dyDescent="0.3">
      <c r="B37" s="201" t="s">
        <v>43</v>
      </c>
      <c r="C37" s="201" t="s">
        <v>49</v>
      </c>
      <c r="D37" s="201" t="s">
        <v>327</v>
      </c>
      <c r="E37" s="202" t="s">
        <v>317</v>
      </c>
      <c r="F37" s="204" t="s">
        <v>312</v>
      </c>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c r="AH37" s="201"/>
      <c r="AI37" s="201"/>
      <c r="AJ37" s="201"/>
      <c r="AK37" s="201"/>
      <c r="AL37" s="201"/>
      <c r="AM37" s="201"/>
    </row>
    <row r="38" spans="2:39" x14ac:dyDescent="0.3">
      <c r="B38" s="201" t="s">
        <v>43</v>
      </c>
      <c r="C38" s="201" t="s">
        <v>49</v>
      </c>
      <c r="D38" s="201" t="s">
        <v>327</v>
      </c>
      <c r="E38" s="202" t="s">
        <v>316</v>
      </c>
      <c r="F38" s="204" t="s">
        <v>312</v>
      </c>
      <c r="G38" s="201"/>
      <c r="H38" s="201"/>
      <c r="I38" s="201"/>
      <c r="J38" s="201"/>
      <c r="K38" s="201"/>
      <c r="L38" s="201"/>
      <c r="M38" s="201"/>
      <c r="N38" s="201"/>
      <c r="O38" s="201"/>
      <c r="P38" s="201"/>
      <c r="Q38" s="201"/>
      <c r="R38" s="201"/>
      <c r="S38" s="201"/>
      <c r="T38" s="201"/>
      <c r="U38" s="201"/>
      <c r="V38" s="201"/>
      <c r="W38" s="201"/>
      <c r="X38" s="201"/>
      <c r="Y38" s="201"/>
      <c r="Z38" s="201"/>
      <c r="AA38" s="201"/>
      <c r="AB38" s="201"/>
      <c r="AC38" s="201"/>
      <c r="AD38" s="201"/>
      <c r="AE38" s="201"/>
      <c r="AF38" s="201"/>
      <c r="AG38" s="201"/>
      <c r="AH38" s="201"/>
      <c r="AI38" s="201"/>
      <c r="AJ38" s="201"/>
      <c r="AK38" s="201"/>
      <c r="AL38" s="201"/>
      <c r="AM38" s="201"/>
    </row>
    <row r="39" spans="2:39" x14ac:dyDescent="0.3">
      <c r="B39" s="36" t="s">
        <v>43</v>
      </c>
      <c r="C39" s="36" t="s">
        <v>49</v>
      </c>
      <c r="D39" s="37" t="s">
        <v>52</v>
      </c>
      <c r="E39" s="199" t="s">
        <v>313</v>
      </c>
      <c r="F39" s="199" t="s">
        <v>312</v>
      </c>
      <c r="G39" s="224">
        <v>10</v>
      </c>
      <c r="H39" s="224">
        <v>573</v>
      </c>
      <c r="I39" s="224">
        <v>1.5747996641636235E-6</v>
      </c>
      <c r="J39" s="224">
        <v>412</v>
      </c>
      <c r="K39" s="224">
        <v>395</v>
      </c>
      <c r="L39" s="225">
        <v>0.95873786407766992</v>
      </c>
      <c r="M39" s="225">
        <v>9.798896814945288E-3</v>
      </c>
      <c r="N39" s="225">
        <v>0.93953202632037713</v>
      </c>
      <c r="O39" s="225">
        <v>0.97794370183496271</v>
      </c>
      <c r="P39" s="224">
        <v>111</v>
      </c>
      <c r="Q39" s="224">
        <v>102</v>
      </c>
      <c r="R39" s="225">
        <v>0.91891891891891897</v>
      </c>
      <c r="S39" s="225">
        <v>2.5908178014562733E-2</v>
      </c>
      <c r="T39" s="225">
        <v>0.86813889001037603</v>
      </c>
      <c r="U39" s="225">
        <v>0.96969894782746191</v>
      </c>
      <c r="V39" s="224">
        <v>7</v>
      </c>
      <c r="W39" s="224">
        <v>7</v>
      </c>
      <c r="X39" s="225">
        <v>1</v>
      </c>
      <c r="Y39" s="225">
        <v>0</v>
      </c>
      <c r="Z39" s="225">
        <v>1</v>
      </c>
      <c r="AA39" s="225">
        <v>1</v>
      </c>
      <c r="AB39" s="224">
        <v>530</v>
      </c>
      <c r="AC39" s="224">
        <v>504</v>
      </c>
      <c r="AD39" s="225">
        <v>0.95094339622641511</v>
      </c>
      <c r="AE39" s="225">
        <v>9.381842499149206E-3</v>
      </c>
      <c r="AF39" s="225">
        <v>0.93255498492808264</v>
      </c>
      <c r="AG39" s="225">
        <v>0.96933180752474757</v>
      </c>
      <c r="AH39" s="224">
        <v>4</v>
      </c>
      <c r="AI39" s="224">
        <v>1</v>
      </c>
      <c r="AJ39" s="225">
        <v>0.25</v>
      </c>
      <c r="AK39" s="225">
        <v>0.21650635094610965</v>
      </c>
      <c r="AL39" s="225">
        <v>-0.17435244785437493</v>
      </c>
      <c r="AM39" s="225">
        <v>0.67435244785437498</v>
      </c>
    </row>
    <row r="40" spans="2:39" x14ac:dyDescent="0.3">
      <c r="B40" s="36" t="s">
        <v>43</v>
      </c>
      <c r="C40" s="36" t="s">
        <v>49</v>
      </c>
      <c r="D40" s="199" t="s">
        <v>54</v>
      </c>
      <c r="E40" s="199" t="s">
        <v>313</v>
      </c>
      <c r="F40" s="37" t="s">
        <v>315</v>
      </c>
      <c r="G40" s="224">
        <v>10</v>
      </c>
      <c r="H40" s="224">
        <v>2134</v>
      </c>
      <c r="I40" s="224">
        <v>4.5774694529183035E-6</v>
      </c>
      <c r="J40" s="224">
        <v>1465</v>
      </c>
      <c r="K40" s="224">
        <v>1437</v>
      </c>
      <c r="L40" s="225">
        <v>0.98088737201365184</v>
      </c>
      <c r="M40" s="225">
        <v>3.5772637585871148E-3</v>
      </c>
      <c r="N40" s="225">
        <v>0.97387593504682113</v>
      </c>
      <c r="O40" s="225">
        <v>0.98789880898048255</v>
      </c>
      <c r="P40" s="224">
        <v>241</v>
      </c>
      <c r="Q40" s="224">
        <v>230</v>
      </c>
      <c r="R40" s="225">
        <v>0.9543568464730291</v>
      </c>
      <c r="S40" s="225">
        <v>1.3444191709366244E-2</v>
      </c>
      <c r="T40" s="225">
        <v>0.9280062307226713</v>
      </c>
      <c r="U40" s="225">
        <v>0.98070746222338689</v>
      </c>
      <c r="V40" s="224">
        <v>27</v>
      </c>
      <c r="W40" s="224">
        <v>25</v>
      </c>
      <c r="X40" s="225">
        <v>0.92592592592592593</v>
      </c>
      <c r="Y40" s="225">
        <v>5.0401023514057154E-2</v>
      </c>
      <c r="Z40" s="225">
        <v>0.82713991983837387</v>
      </c>
      <c r="AA40" s="225">
        <v>1.0247119320134779</v>
      </c>
      <c r="AB40" s="224">
        <v>1733</v>
      </c>
      <c r="AC40" s="224">
        <v>1692</v>
      </c>
      <c r="AD40" s="225">
        <v>0.9763416041546451</v>
      </c>
      <c r="AE40" s="225">
        <v>3.6508523024049375E-3</v>
      </c>
      <c r="AF40" s="225">
        <v>0.9691859336419314</v>
      </c>
      <c r="AG40" s="225">
        <v>0.98349727466735881</v>
      </c>
      <c r="AH40" s="224"/>
      <c r="AI40" s="224"/>
      <c r="AJ40" s="225"/>
      <c r="AK40" s="225"/>
      <c r="AL40" s="225"/>
      <c r="AM40" s="225"/>
    </row>
    <row r="41" spans="2:39" x14ac:dyDescent="0.3">
      <c r="B41" s="36" t="s">
        <v>43</v>
      </c>
      <c r="C41" s="36" t="s">
        <v>49</v>
      </c>
      <c r="D41" s="199" t="s">
        <v>54</v>
      </c>
      <c r="E41" s="199" t="s">
        <v>313</v>
      </c>
      <c r="F41" s="37" t="s">
        <v>314</v>
      </c>
      <c r="G41" s="224">
        <v>10</v>
      </c>
      <c r="H41" s="224">
        <v>312</v>
      </c>
      <c r="I41" s="224">
        <v>4.8922227863872319E-6</v>
      </c>
      <c r="J41" s="224">
        <v>211</v>
      </c>
      <c r="K41" s="224">
        <v>208</v>
      </c>
      <c r="L41" s="225">
        <v>0.98578199052132698</v>
      </c>
      <c r="M41" s="225">
        <v>8.1502064885705869E-3</v>
      </c>
      <c r="N41" s="225">
        <v>0.96980758580372861</v>
      </c>
      <c r="O41" s="225">
        <v>1.0017563952389252</v>
      </c>
      <c r="P41" s="224">
        <v>239</v>
      </c>
      <c r="Q41" s="224">
        <v>236</v>
      </c>
      <c r="R41" s="225">
        <v>0.9874476987447699</v>
      </c>
      <c r="S41" s="225">
        <v>7.2014471431626871E-3</v>
      </c>
      <c r="T41" s="225">
        <v>0.97333286234417105</v>
      </c>
      <c r="U41" s="225">
        <v>1.0015625351453687</v>
      </c>
      <c r="V41" s="224">
        <v>35</v>
      </c>
      <c r="W41" s="224">
        <v>32</v>
      </c>
      <c r="X41" s="225">
        <v>0.91428571428571426</v>
      </c>
      <c r="Y41" s="225">
        <v>4.7318781212047141E-2</v>
      </c>
      <c r="Z41" s="225">
        <v>0.82154090311010186</v>
      </c>
      <c r="AA41" s="225">
        <v>1.0070305254613268</v>
      </c>
      <c r="AB41" s="224">
        <v>485</v>
      </c>
      <c r="AC41" s="224">
        <v>476</v>
      </c>
      <c r="AD41" s="225">
        <v>0.98144329896907212</v>
      </c>
      <c r="AE41" s="225">
        <v>6.1279064011614268E-3</v>
      </c>
      <c r="AF41" s="225">
        <v>0.96943260242279572</v>
      </c>
      <c r="AG41" s="225">
        <v>0.99345399551534852</v>
      </c>
      <c r="AH41" s="224"/>
      <c r="AI41" s="224"/>
      <c r="AJ41" s="225"/>
      <c r="AK41" s="225"/>
      <c r="AL41" s="225"/>
      <c r="AM41" s="225"/>
    </row>
    <row r="42" spans="2:39" x14ac:dyDescent="0.3">
      <c r="B42" s="36" t="s">
        <v>43</v>
      </c>
      <c r="C42" s="36" t="s">
        <v>49</v>
      </c>
      <c r="D42" s="199" t="s">
        <v>54</v>
      </c>
      <c r="E42" s="37" t="s">
        <v>320</v>
      </c>
      <c r="F42" s="199" t="s">
        <v>312</v>
      </c>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row>
    <row r="43" spans="2:39" x14ac:dyDescent="0.3">
      <c r="B43" s="36" t="s">
        <v>43</v>
      </c>
      <c r="C43" s="36" t="s">
        <v>49</v>
      </c>
      <c r="D43" s="199" t="s">
        <v>54</v>
      </c>
      <c r="E43" s="37" t="s">
        <v>319</v>
      </c>
      <c r="F43" s="199" t="s">
        <v>312</v>
      </c>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row>
    <row r="44" spans="2:39" x14ac:dyDescent="0.3">
      <c r="B44" s="36" t="s">
        <v>43</v>
      </c>
      <c r="C44" s="36" t="s">
        <v>49</v>
      </c>
      <c r="D44" s="199" t="s">
        <v>54</v>
      </c>
      <c r="E44" s="37" t="s">
        <v>318</v>
      </c>
      <c r="F44" s="199" t="s">
        <v>312</v>
      </c>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row>
    <row r="45" spans="2:39" x14ac:dyDescent="0.3">
      <c r="B45" s="36" t="s">
        <v>43</v>
      </c>
      <c r="C45" s="36" t="s">
        <v>49</v>
      </c>
      <c r="D45" s="199" t="s">
        <v>54</v>
      </c>
      <c r="E45" s="37" t="s">
        <v>317</v>
      </c>
      <c r="F45" s="199" t="s">
        <v>312</v>
      </c>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row>
    <row r="46" spans="2:39" x14ac:dyDescent="0.3">
      <c r="B46" s="36" t="s">
        <v>43</v>
      </c>
      <c r="C46" s="36" t="s">
        <v>49</v>
      </c>
      <c r="D46" s="199" t="s">
        <v>54</v>
      </c>
      <c r="E46" s="37" t="s">
        <v>316</v>
      </c>
      <c r="F46" s="199" t="s">
        <v>312</v>
      </c>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row>
    <row r="47" spans="2:39" x14ac:dyDescent="0.3">
      <c r="B47" s="16" t="s">
        <v>43</v>
      </c>
      <c r="C47" s="44" t="s">
        <v>53</v>
      </c>
      <c r="D47" s="15" t="s">
        <v>54</v>
      </c>
      <c r="E47" s="15" t="s">
        <v>313</v>
      </c>
      <c r="F47" s="15" t="s">
        <v>312</v>
      </c>
      <c r="G47" s="220">
        <v>10</v>
      </c>
      <c r="H47" s="220">
        <v>2446</v>
      </c>
      <c r="I47" s="220">
        <v>1.1849454827323685E-5</v>
      </c>
      <c r="J47" s="220">
        <v>1676</v>
      </c>
      <c r="K47" s="220">
        <v>1645</v>
      </c>
      <c r="L47" s="221">
        <v>0.98150357995226734</v>
      </c>
      <c r="M47" s="221">
        <v>3.2911886498057387E-3</v>
      </c>
      <c r="N47" s="221">
        <v>0.97505285019864807</v>
      </c>
      <c r="O47" s="221">
        <v>0.9879543097058866</v>
      </c>
      <c r="P47" s="220">
        <v>498</v>
      </c>
      <c r="Q47" s="220">
        <v>484</v>
      </c>
      <c r="R47" s="221">
        <v>0.9718875502008032</v>
      </c>
      <c r="S47" s="221">
        <v>7.4070057965719615E-3</v>
      </c>
      <c r="T47" s="221">
        <v>0.9573698188395221</v>
      </c>
      <c r="U47" s="221">
        <v>0.98640528156208429</v>
      </c>
      <c r="V47" s="220">
        <v>86</v>
      </c>
      <c r="W47" s="220">
        <v>81</v>
      </c>
      <c r="X47" s="221">
        <v>0.94186046511627908</v>
      </c>
      <c r="Y47" s="221">
        <v>2.5233636043800637E-2</v>
      </c>
      <c r="Z47" s="221">
        <v>0.89240253847042983</v>
      </c>
      <c r="AA47" s="221">
        <v>0.99131839176212833</v>
      </c>
      <c r="AB47" s="220">
        <v>2260</v>
      </c>
      <c r="AC47" s="220">
        <v>2210</v>
      </c>
      <c r="AD47" s="221">
        <v>0.97787610619469023</v>
      </c>
      <c r="AE47" s="221">
        <v>3.0939869693424201E-3</v>
      </c>
      <c r="AF47" s="221">
        <v>0.97181189173477911</v>
      </c>
      <c r="AG47" s="221">
        <v>0.98394032065460135</v>
      </c>
      <c r="AH47" s="220">
        <v>64</v>
      </c>
      <c r="AI47" s="220">
        <v>22</v>
      </c>
      <c r="AJ47" s="221">
        <v>0.34375</v>
      </c>
      <c r="AK47" s="221">
        <v>5.9369859974885406E-2</v>
      </c>
      <c r="AL47" s="221">
        <v>0.22738507444922462</v>
      </c>
      <c r="AM47" s="221">
        <v>0.46011492555077538</v>
      </c>
    </row>
    <row r="48" spans="2:39" x14ac:dyDescent="0.3">
      <c r="B48" s="209" t="s">
        <v>43</v>
      </c>
      <c r="C48" s="210" t="s">
        <v>50</v>
      </c>
      <c r="D48" s="209" t="s">
        <v>82</v>
      </c>
      <c r="E48" s="209" t="s">
        <v>326</v>
      </c>
      <c r="F48" s="209" t="s">
        <v>329</v>
      </c>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row>
    <row r="49" spans="2:39" x14ac:dyDescent="0.3">
      <c r="B49" s="209" t="s">
        <v>43</v>
      </c>
      <c r="C49" s="210" t="s">
        <v>50</v>
      </c>
      <c r="D49" s="209" t="s">
        <v>82</v>
      </c>
      <c r="E49" s="209" t="s">
        <v>326</v>
      </c>
      <c r="F49" s="209" t="s">
        <v>328</v>
      </c>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09"/>
      <c r="AL49" s="209"/>
      <c r="AM49" s="209"/>
    </row>
    <row r="50" spans="2:39" x14ac:dyDescent="0.3">
      <c r="B50" s="209" t="s">
        <v>43</v>
      </c>
      <c r="C50" s="210" t="s">
        <v>50</v>
      </c>
      <c r="D50" s="209" t="s">
        <v>82</v>
      </c>
      <c r="E50" s="209" t="s">
        <v>324</v>
      </c>
      <c r="F50" s="209" t="s">
        <v>329</v>
      </c>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09"/>
      <c r="AK50" s="209"/>
      <c r="AL50" s="209"/>
      <c r="AM50" s="209"/>
    </row>
    <row r="51" spans="2:39" x14ac:dyDescent="0.3">
      <c r="B51" s="209" t="s">
        <v>43</v>
      </c>
      <c r="C51" s="210" t="s">
        <v>50</v>
      </c>
      <c r="D51" s="209" t="s">
        <v>82</v>
      </c>
      <c r="E51" s="209" t="s">
        <v>324</v>
      </c>
      <c r="F51" s="209" t="s">
        <v>328</v>
      </c>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09"/>
      <c r="AK51" s="209"/>
      <c r="AL51" s="209"/>
      <c r="AM51" s="209"/>
    </row>
    <row r="52" spans="2:39" x14ac:dyDescent="0.3">
      <c r="B52" s="209" t="s">
        <v>43</v>
      </c>
      <c r="C52" s="210" t="s">
        <v>50</v>
      </c>
      <c r="D52" s="209" t="s">
        <v>82</v>
      </c>
      <c r="E52" s="209" t="s">
        <v>323</v>
      </c>
      <c r="F52" s="209" t="s">
        <v>329</v>
      </c>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c r="AJ52" s="209"/>
      <c r="AK52" s="209"/>
      <c r="AL52" s="209"/>
      <c r="AM52" s="209"/>
    </row>
    <row r="53" spans="2:39" x14ac:dyDescent="0.3">
      <c r="B53" s="209" t="s">
        <v>43</v>
      </c>
      <c r="C53" s="210" t="s">
        <v>50</v>
      </c>
      <c r="D53" s="209" t="s">
        <v>82</v>
      </c>
      <c r="E53" s="209" t="s">
        <v>323</v>
      </c>
      <c r="F53" s="209" t="s">
        <v>328</v>
      </c>
      <c r="G53" s="209"/>
      <c r="H53" s="209"/>
      <c r="I53" s="209"/>
      <c r="J53" s="209"/>
      <c r="K53" s="209"/>
      <c r="L53" s="209"/>
      <c r="M53" s="209"/>
      <c r="N53" s="209"/>
      <c r="O53" s="209"/>
      <c r="P53" s="209"/>
      <c r="Q53" s="209"/>
      <c r="R53" s="209"/>
      <c r="S53" s="209"/>
      <c r="T53" s="209"/>
      <c r="U53" s="209"/>
      <c r="V53" s="209"/>
      <c r="W53" s="209"/>
      <c r="X53" s="209"/>
      <c r="Y53" s="209"/>
      <c r="Z53" s="209"/>
      <c r="AA53" s="209"/>
      <c r="AB53" s="209"/>
      <c r="AC53" s="209"/>
      <c r="AD53" s="209"/>
      <c r="AE53" s="209"/>
      <c r="AF53" s="209"/>
      <c r="AG53" s="209"/>
      <c r="AH53" s="209"/>
      <c r="AI53" s="209"/>
      <c r="AJ53" s="209"/>
      <c r="AK53" s="209"/>
      <c r="AL53" s="209"/>
      <c r="AM53" s="209"/>
    </row>
    <row r="54" spans="2:39" x14ac:dyDescent="0.3">
      <c r="B54" s="209" t="s">
        <v>43</v>
      </c>
      <c r="C54" s="210" t="s">
        <v>50</v>
      </c>
      <c r="D54" s="209" t="s">
        <v>82</v>
      </c>
      <c r="E54" s="209" t="s">
        <v>322</v>
      </c>
      <c r="F54" s="209" t="s">
        <v>329</v>
      </c>
      <c r="G54" s="209"/>
      <c r="H54" s="209"/>
      <c r="I54" s="209"/>
      <c r="J54" s="209"/>
      <c r="K54" s="209"/>
      <c r="L54" s="209"/>
      <c r="M54" s="209"/>
      <c r="N54" s="209"/>
      <c r="O54" s="209"/>
      <c r="P54" s="209"/>
      <c r="Q54" s="209"/>
      <c r="R54" s="209"/>
      <c r="S54" s="209"/>
      <c r="T54" s="209"/>
      <c r="U54" s="209"/>
      <c r="V54" s="209"/>
      <c r="W54" s="209"/>
      <c r="X54" s="209"/>
      <c r="Y54" s="209"/>
      <c r="Z54" s="209"/>
      <c r="AA54" s="209"/>
      <c r="AB54" s="209"/>
      <c r="AC54" s="209"/>
      <c r="AD54" s="209"/>
      <c r="AE54" s="209"/>
      <c r="AF54" s="209"/>
      <c r="AG54" s="209"/>
      <c r="AH54" s="209"/>
      <c r="AI54" s="209"/>
      <c r="AJ54" s="209"/>
      <c r="AK54" s="209"/>
      <c r="AL54" s="209"/>
      <c r="AM54" s="209"/>
    </row>
    <row r="55" spans="2:39" x14ac:dyDescent="0.3">
      <c r="B55" s="209" t="s">
        <v>43</v>
      </c>
      <c r="C55" s="210" t="s">
        <v>50</v>
      </c>
      <c r="D55" s="209" t="s">
        <v>82</v>
      </c>
      <c r="E55" s="209" t="s">
        <v>322</v>
      </c>
      <c r="F55" s="209" t="s">
        <v>328</v>
      </c>
      <c r="G55" s="209"/>
      <c r="H55" s="209"/>
      <c r="I55" s="209"/>
      <c r="J55" s="209"/>
      <c r="K55" s="209"/>
      <c r="L55" s="209"/>
      <c r="M55" s="209"/>
      <c r="N55" s="209"/>
      <c r="O55" s="209"/>
      <c r="P55" s="209"/>
      <c r="Q55" s="209"/>
      <c r="R55" s="209"/>
      <c r="S55" s="209"/>
      <c r="T55" s="209"/>
      <c r="U55" s="209"/>
      <c r="V55" s="209"/>
      <c r="W55" s="209"/>
      <c r="X55" s="209"/>
      <c r="Y55" s="209"/>
      <c r="Z55" s="209"/>
      <c r="AA55" s="209"/>
      <c r="AB55" s="209"/>
      <c r="AC55" s="209"/>
      <c r="AD55" s="209"/>
      <c r="AE55" s="209"/>
      <c r="AF55" s="209"/>
      <c r="AG55" s="209"/>
      <c r="AH55" s="209"/>
      <c r="AI55" s="209"/>
      <c r="AJ55" s="209"/>
      <c r="AK55" s="209"/>
      <c r="AL55" s="209"/>
      <c r="AM55" s="209"/>
    </row>
    <row r="56" spans="2:39" x14ac:dyDescent="0.3">
      <c r="B56" s="209" t="s">
        <v>43</v>
      </c>
      <c r="C56" s="210" t="s">
        <v>50</v>
      </c>
      <c r="D56" s="209" t="s">
        <v>82</v>
      </c>
      <c r="E56" s="209" t="s">
        <v>321</v>
      </c>
      <c r="F56" s="209" t="s">
        <v>329</v>
      </c>
      <c r="G56" s="209"/>
      <c r="H56" s="209"/>
      <c r="I56" s="209"/>
      <c r="J56" s="209"/>
      <c r="K56" s="209"/>
      <c r="L56" s="209"/>
      <c r="M56" s="209"/>
      <c r="N56" s="209"/>
      <c r="O56" s="209"/>
      <c r="P56" s="209"/>
      <c r="Q56" s="209"/>
      <c r="R56" s="209"/>
      <c r="S56" s="209"/>
      <c r="T56" s="209"/>
      <c r="U56" s="209"/>
      <c r="V56" s="209"/>
      <c r="W56" s="209"/>
      <c r="X56" s="209"/>
      <c r="Y56" s="209"/>
      <c r="Z56" s="209"/>
      <c r="AA56" s="209"/>
      <c r="AB56" s="209"/>
      <c r="AC56" s="209"/>
      <c r="AD56" s="209"/>
      <c r="AE56" s="209"/>
      <c r="AF56" s="209"/>
      <c r="AG56" s="209"/>
      <c r="AH56" s="209"/>
      <c r="AI56" s="209"/>
      <c r="AJ56" s="209"/>
      <c r="AK56" s="209"/>
      <c r="AL56" s="209"/>
      <c r="AM56" s="209"/>
    </row>
    <row r="57" spans="2:39" x14ac:dyDescent="0.3">
      <c r="B57" s="209" t="s">
        <v>43</v>
      </c>
      <c r="C57" s="210" t="s">
        <v>50</v>
      </c>
      <c r="D57" s="209" t="s">
        <v>82</v>
      </c>
      <c r="E57" s="209" t="s">
        <v>321</v>
      </c>
      <c r="F57" s="209" t="s">
        <v>328</v>
      </c>
      <c r="G57" s="209"/>
      <c r="H57" s="209"/>
      <c r="I57" s="209"/>
      <c r="J57" s="209"/>
      <c r="K57" s="209"/>
      <c r="L57" s="209"/>
      <c r="M57" s="209"/>
      <c r="N57" s="209"/>
      <c r="O57" s="209"/>
      <c r="P57" s="209"/>
      <c r="Q57" s="209"/>
      <c r="R57" s="209"/>
      <c r="S57" s="209"/>
      <c r="T57" s="209"/>
      <c r="U57" s="209"/>
      <c r="V57" s="209"/>
      <c r="W57" s="209"/>
      <c r="X57" s="209"/>
      <c r="Y57" s="209"/>
      <c r="Z57" s="209"/>
      <c r="AA57" s="209"/>
      <c r="AB57" s="209"/>
      <c r="AC57" s="209"/>
      <c r="AD57" s="209"/>
      <c r="AE57" s="209"/>
      <c r="AF57" s="209"/>
      <c r="AG57" s="209"/>
      <c r="AH57" s="209"/>
      <c r="AI57" s="209"/>
      <c r="AJ57" s="209"/>
      <c r="AK57" s="209"/>
      <c r="AL57" s="209"/>
      <c r="AM57" s="209"/>
    </row>
    <row r="58" spans="2:39" x14ac:dyDescent="0.3">
      <c r="B58" s="201" t="s">
        <v>43</v>
      </c>
      <c r="C58" s="203" t="s">
        <v>50</v>
      </c>
      <c r="D58" s="201" t="s">
        <v>82</v>
      </c>
      <c r="E58" s="204" t="s">
        <v>313</v>
      </c>
      <c r="F58" s="202" t="s">
        <v>315</v>
      </c>
      <c r="G58" s="229">
        <v>10</v>
      </c>
      <c r="H58" s="229">
        <v>1621</v>
      </c>
      <c r="I58" s="229">
        <v>9.2777052387432228E-7</v>
      </c>
      <c r="J58" s="229">
        <v>1497</v>
      </c>
      <c r="K58" s="229">
        <v>1495</v>
      </c>
      <c r="L58" s="228">
        <v>0.99866399465597866</v>
      </c>
      <c r="M58" s="228">
        <v>9.440671664616751E-4</v>
      </c>
      <c r="N58" s="228">
        <v>0.99681362300971377</v>
      </c>
      <c r="O58" s="228">
        <v>1.0005143663022436</v>
      </c>
      <c r="P58" s="229">
        <v>228</v>
      </c>
      <c r="Q58" s="229">
        <v>226</v>
      </c>
      <c r="R58" s="228">
        <v>0.99122807017543857</v>
      </c>
      <c r="S58" s="228">
        <v>6.1754263549502206E-3</v>
      </c>
      <c r="T58" s="228">
        <v>0.97912423451973618</v>
      </c>
      <c r="U58" s="228">
        <v>1.003331905831141</v>
      </c>
      <c r="V58" s="229">
        <v>39</v>
      </c>
      <c r="W58" s="229">
        <v>38</v>
      </c>
      <c r="X58" s="228">
        <v>0.97435897435897434</v>
      </c>
      <c r="Y58" s="228">
        <v>2.5310159835529488E-2</v>
      </c>
      <c r="Z58" s="228">
        <v>0.92475106108133653</v>
      </c>
      <c r="AA58" s="228">
        <v>1.0239668876366121</v>
      </c>
      <c r="AB58" s="229">
        <v>1764</v>
      </c>
      <c r="AC58" s="229">
        <v>1759</v>
      </c>
      <c r="AD58" s="228">
        <v>0.99716553287981857</v>
      </c>
      <c r="AE58" s="228">
        <v>1.2658144547069072E-3</v>
      </c>
      <c r="AF58" s="228">
        <v>0.99468453654859301</v>
      </c>
      <c r="AG58" s="228">
        <v>0.99964652921104413</v>
      </c>
      <c r="AH58" s="229"/>
      <c r="AI58" s="229"/>
      <c r="AJ58" s="228"/>
      <c r="AK58" s="228"/>
      <c r="AL58" s="228"/>
      <c r="AM58" s="228"/>
    </row>
    <row r="59" spans="2:39" x14ac:dyDescent="0.3">
      <c r="B59" s="201" t="s">
        <v>43</v>
      </c>
      <c r="C59" s="203" t="s">
        <v>50</v>
      </c>
      <c r="D59" s="201" t="s">
        <v>82</v>
      </c>
      <c r="E59" s="204" t="s">
        <v>313</v>
      </c>
      <c r="F59" s="202" t="s">
        <v>314</v>
      </c>
      <c r="G59" s="229">
        <v>10</v>
      </c>
      <c r="H59" s="229">
        <v>421</v>
      </c>
      <c r="I59" s="229">
        <v>9.762864763958125E-7</v>
      </c>
      <c r="J59" s="229">
        <v>389</v>
      </c>
      <c r="K59" s="229">
        <v>388</v>
      </c>
      <c r="L59" s="228">
        <v>0.99742930591259638</v>
      </c>
      <c r="M59" s="228">
        <v>2.5673877270804973E-3</v>
      </c>
      <c r="N59" s="228">
        <v>0.99239722596751856</v>
      </c>
      <c r="O59" s="228">
        <v>1.0024613858576741</v>
      </c>
      <c r="P59" s="229">
        <v>840</v>
      </c>
      <c r="Q59" s="229">
        <v>838</v>
      </c>
      <c r="R59" s="228">
        <v>0.99761904761904763</v>
      </c>
      <c r="S59" s="228">
        <v>1.6815821088911806E-3</v>
      </c>
      <c r="T59" s="228">
        <v>0.99432314668562094</v>
      </c>
      <c r="U59" s="228">
        <v>1.0009149485524744</v>
      </c>
      <c r="V59" s="229">
        <v>74</v>
      </c>
      <c r="W59" s="229">
        <v>70</v>
      </c>
      <c r="X59" s="228">
        <v>0.94594594594594594</v>
      </c>
      <c r="Y59" s="228">
        <v>2.628641959889931E-2</v>
      </c>
      <c r="Z59" s="228">
        <v>0.89442456353210331</v>
      </c>
      <c r="AA59" s="228">
        <v>0.99746732835978857</v>
      </c>
      <c r="AB59" s="229">
        <v>1303</v>
      </c>
      <c r="AC59" s="229">
        <v>1296</v>
      </c>
      <c r="AD59" s="228">
        <v>0.99462778204144286</v>
      </c>
      <c r="AE59" s="228">
        <v>2.0250460201061827E-3</v>
      </c>
      <c r="AF59" s="228">
        <v>0.9906586918420347</v>
      </c>
      <c r="AG59" s="228">
        <v>0.99859687224085103</v>
      </c>
      <c r="AH59" s="229"/>
      <c r="AI59" s="229"/>
      <c r="AJ59" s="228"/>
      <c r="AK59" s="228"/>
      <c r="AL59" s="228"/>
      <c r="AM59" s="228"/>
    </row>
    <row r="60" spans="2:39" x14ac:dyDescent="0.3">
      <c r="B60" s="201" t="s">
        <v>43</v>
      </c>
      <c r="C60" s="203" t="s">
        <v>50</v>
      </c>
      <c r="D60" s="201" t="s">
        <v>82</v>
      </c>
      <c r="E60" s="202" t="s">
        <v>320</v>
      </c>
      <c r="F60" s="204" t="s">
        <v>312</v>
      </c>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c r="AI60" s="201"/>
      <c r="AJ60" s="201"/>
      <c r="AK60" s="201"/>
      <c r="AL60" s="201"/>
      <c r="AM60" s="201"/>
    </row>
    <row r="61" spans="2:39" x14ac:dyDescent="0.3">
      <c r="B61" s="201" t="s">
        <v>43</v>
      </c>
      <c r="C61" s="203" t="s">
        <v>50</v>
      </c>
      <c r="D61" s="201" t="s">
        <v>82</v>
      </c>
      <c r="E61" s="202" t="s">
        <v>319</v>
      </c>
      <c r="F61" s="204" t="s">
        <v>312</v>
      </c>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c r="AI61" s="201"/>
      <c r="AJ61" s="201"/>
      <c r="AK61" s="201"/>
      <c r="AL61" s="201"/>
      <c r="AM61" s="201"/>
    </row>
    <row r="62" spans="2:39" x14ac:dyDescent="0.3">
      <c r="B62" s="201" t="s">
        <v>43</v>
      </c>
      <c r="C62" s="203" t="s">
        <v>50</v>
      </c>
      <c r="D62" s="201" t="s">
        <v>82</v>
      </c>
      <c r="E62" s="202" t="s">
        <v>318</v>
      </c>
      <c r="F62" s="204" t="s">
        <v>312</v>
      </c>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c r="AI62" s="201"/>
      <c r="AJ62" s="201"/>
      <c r="AK62" s="201"/>
      <c r="AL62" s="201"/>
      <c r="AM62" s="201"/>
    </row>
    <row r="63" spans="2:39" x14ac:dyDescent="0.3">
      <c r="B63" s="201" t="s">
        <v>43</v>
      </c>
      <c r="C63" s="203" t="s">
        <v>50</v>
      </c>
      <c r="D63" s="201" t="s">
        <v>82</v>
      </c>
      <c r="E63" s="202" t="s">
        <v>317</v>
      </c>
      <c r="F63" s="204" t="s">
        <v>312</v>
      </c>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c r="AI63" s="201"/>
      <c r="AJ63" s="201"/>
      <c r="AK63" s="201"/>
      <c r="AL63" s="201"/>
      <c r="AM63" s="201"/>
    </row>
    <row r="64" spans="2:39" x14ac:dyDescent="0.3">
      <c r="B64" s="201" t="s">
        <v>43</v>
      </c>
      <c r="C64" s="203" t="s">
        <v>50</v>
      </c>
      <c r="D64" s="201" t="s">
        <v>82</v>
      </c>
      <c r="E64" s="202" t="s">
        <v>316</v>
      </c>
      <c r="F64" s="204" t="s">
        <v>312</v>
      </c>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c r="AI64" s="201"/>
      <c r="AJ64" s="201"/>
      <c r="AK64" s="201"/>
      <c r="AL64" s="201"/>
      <c r="AM64" s="201"/>
    </row>
    <row r="65" spans="2:39" x14ac:dyDescent="0.3">
      <c r="B65" s="36" t="s">
        <v>43</v>
      </c>
      <c r="C65" s="47" t="s">
        <v>50</v>
      </c>
      <c r="D65" s="37" t="s">
        <v>45</v>
      </c>
      <c r="E65" s="199" t="s">
        <v>313</v>
      </c>
      <c r="F65" s="199" t="s">
        <v>312</v>
      </c>
      <c r="G65" s="224">
        <v>10</v>
      </c>
      <c r="H65" s="224">
        <v>2042</v>
      </c>
      <c r="I65" s="224">
        <v>2.3968489866678983E-6</v>
      </c>
      <c r="J65" s="224">
        <v>1886</v>
      </c>
      <c r="K65" s="224">
        <v>1883</v>
      </c>
      <c r="L65" s="225">
        <v>0.99840933191940617</v>
      </c>
      <c r="M65" s="225">
        <v>9.1764194080390523E-4</v>
      </c>
      <c r="N65" s="225">
        <v>0.99661075371543051</v>
      </c>
      <c r="O65" s="225">
        <v>1.0002079101233818</v>
      </c>
      <c r="P65" s="224">
        <v>1101</v>
      </c>
      <c r="Q65" s="224">
        <v>1097</v>
      </c>
      <c r="R65" s="225">
        <v>0.99636693914623065</v>
      </c>
      <c r="S65" s="225">
        <v>1.813227641558263E-3</v>
      </c>
      <c r="T65" s="225">
        <v>0.99281301296877644</v>
      </c>
      <c r="U65" s="225">
        <v>0.99992086532368485</v>
      </c>
      <c r="V65" s="224">
        <v>212</v>
      </c>
      <c r="W65" s="224">
        <v>206</v>
      </c>
      <c r="X65" s="225">
        <v>0.97169811320754718</v>
      </c>
      <c r="Y65" s="225">
        <v>1.1389520588176246E-2</v>
      </c>
      <c r="Z65" s="225">
        <v>0.94937465285472178</v>
      </c>
      <c r="AA65" s="225">
        <v>0.99402157356037257</v>
      </c>
      <c r="AB65" s="224">
        <v>3199</v>
      </c>
      <c r="AC65" s="224">
        <v>3186</v>
      </c>
      <c r="AD65" s="225">
        <v>0.99593623007189747</v>
      </c>
      <c r="AE65" s="225">
        <v>1.124794545801064E-3</v>
      </c>
      <c r="AF65" s="225">
        <v>0.99373163276212739</v>
      </c>
      <c r="AG65" s="225">
        <v>0.99814082738166754</v>
      </c>
      <c r="AH65" s="224">
        <v>174</v>
      </c>
      <c r="AI65" s="224">
        <v>42</v>
      </c>
      <c r="AJ65" s="225">
        <v>0.2413793103448276</v>
      </c>
      <c r="AK65" s="225">
        <v>3.244051487061498E-2</v>
      </c>
      <c r="AL65" s="225">
        <v>0.17779590119842226</v>
      </c>
      <c r="AM65" s="225">
        <v>0.30496271949123294</v>
      </c>
    </row>
    <row r="66" spans="2:39" x14ac:dyDescent="0.3">
      <c r="B66" s="209" t="s">
        <v>43</v>
      </c>
      <c r="C66" s="210" t="s">
        <v>50</v>
      </c>
      <c r="D66" s="209" t="s">
        <v>327</v>
      </c>
      <c r="E66" s="209" t="s">
        <v>326</v>
      </c>
      <c r="F66" s="209" t="s">
        <v>329</v>
      </c>
      <c r="G66" s="209"/>
      <c r="H66" s="209"/>
      <c r="I66" s="209"/>
      <c r="J66" s="209"/>
      <c r="K66" s="209"/>
      <c r="L66" s="209"/>
      <c r="M66" s="209"/>
      <c r="N66" s="209"/>
      <c r="O66" s="209"/>
      <c r="P66" s="209"/>
      <c r="Q66" s="209"/>
      <c r="R66" s="209"/>
      <c r="S66" s="209"/>
      <c r="T66" s="209"/>
      <c r="U66" s="209"/>
      <c r="V66" s="209"/>
      <c r="W66" s="209"/>
      <c r="X66" s="209"/>
      <c r="Y66" s="209"/>
      <c r="Z66" s="209"/>
      <c r="AA66" s="209"/>
      <c r="AB66" s="209"/>
      <c r="AC66" s="209"/>
      <c r="AD66" s="209"/>
      <c r="AE66" s="209"/>
      <c r="AF66" s="209"/>
      <c r="AG66" s="209"/>
      <c r="AH66" s="209"/>
      <c r="AI66" s="209"/>
      <c r="AJ66" s="209"/>
      <c r="AK66" s="209"/>
      <c r="AL66" s="209"/>
      <c r="AM66" s="209"/>
    </row>
    <row r="67" spans="2:39" x14ac:dyDescent="0.3">
      <c r="B67" s="209" t="s">
        <v>43</v>
      </c>
      <c r="C67" s="210" t="s">
        <v>50</v>
      </c>
      <c r="D67" s="209" t="s">
        <v>327</v>
      </c>
      <c r="E67" s="209" t="s">
        <v>326</v>
      </c>
      <c r="F67" s="209" t="s">
        <v>328</v>
      </c>
      <c r="G67" s="209"/>
      <c r="H67" s="209"/>
      <c r="I67" s="209"/>
      <c r="J67" s="209"/>
      <c r="K67" s="209"/>
      <c r="L67" s="209"/>
      <c r="M67" s="209"/>
      <c r="N67" s="209"/>
      <c r="O67" s="209"/>
      <c r="P67" s="209"/>
      <c r="Q67" s="209"/>
      <c r="R67" s="209"/>
      <c r="S67" s="209"/>
      <c r="T67" s="209"/>
      <c r="U67" s="209"/>
      <c r="V67" s="209"/>
      <c r="W67" s="209"/>
      <c r="X67" s="209"/>
      <c r="Y67" s="209"/>
      <c r="Z67" s="209"/>
      <c r="AA67" s="209"/>
      <c r="AB67" s="209"/>
      <c r="AC67" s="209"/>
      <c r="AD67" s="209"/>
      <c r="AE67" s="209"/>
      <c r="AF67" s="209"/>
      <c r="AG67" s="209"/>
      <c r="AH67" s="209"/>
      <c r="AI67" s="209"/>
      <c r="AJ67" s="209"/>
      <c r="AK67" s="209"/>
      <c r="AL67" s="209"/>
      <c r="AM67" s="209"/>
    </row>
    <row r="68" spans="2:39" x14ac:dyDescent="0.3">
      <c r="B68" s="209" t="s">
        <v>43</v>
      </c>
      <c r="C68" s="210" t="s">
        <v>50</v>
      </c>
      <c r="D68" s="209" t="s">
        <v>327</v>
      </c>
      <c r="E68" s="209" t="s">
        <v>324</v>
      </c>
      <c r="F68" s="209" t="s">
        <v>329</v>
      </c>
      <c r="G68" s="209"/>
      <c r="H68" s="209"/>
      <c r="I68" s="209"/>
      <c r="J68" s="209"/>
      <c r="K68" s="209"/>
      <c r="L68" s="209"/>
      <c r="M68" s="209"/>
      <c r="N68" s="209"/>
      <c r="O68" s="209"/>
      <c r="P68" s="209"/>
      <c r="Q68" s="209"/>
      <c r="R68" s="209"/>
      <c r="S68" s="209"/>
      <c r="T68" s="209"/>
      <c r="U68" s="209"/>
      <c r="V68" s="209"/>
      <c r="W68" s="209"/>
      <c r="X68" s="209"/>
      <c r="Y68" s="209"/>
      <c r="Z68" s="209"/>
      <c r="AA68" s="209"/>
      <c r="AB68" s="209"/>
      <c r="AC68" s="209"/>
      <c r="AD68" s="209"/>
      <c r="AE68" s="209"/>
      <c r="AF68" s="209"/>
      <c r="AG68" s="209"/>
      <c r="AH68" s="209"/>
      <c r="AI68" s="209"/>
      <c r="AJ68" s="209"/>
      <c r="AK68" s="209"/>
      <c r="AL68" s="209"/>
      <c r="AM68" s="209"/>
    </row>
    <row r="69" spans="2:39" x14ac:dyDescent="0.3">
      <c r="B69" s="209" t="s">
        <v>43</v>
      </c>
      <c r="C69" s="210" t="s">
        <v>50</v>
      </c>
      <c r="D69" s="209" t="s">
        <v>327</v>
      </c>
      <c r="E69" s="209" t="s">
        <v>324</v>
      </c>
      <c r="F69" s="209" t="s">
        <v>328</v>
      </c>
      <c r="G69" s="209"/>
      <c r="H69" s="209"/>
      <c r="I69" s="209"/>
      <c r="J69" s="209"/>
      <c r="K69" s="209"/>
      <c r="L69" s="209"/>
      <c r="M69" s="209"/>
      <c r="N69" s="209"/>
      <c r="O69" s="209"/>
      <c r="P69" s="209"/>
      <c r="Q69" s="209"/>
      <c r="R69" s="209"/>
      <c r="S69" s="209"/>
      <c r="T69" s="209"/>
      <c r="U69" s="209"/>
      <c r="V69" s="209"/>
      <c r="W69" s="209"/>
      <c r="X69" s="209"/>
      <c r="Y69" s="209"/>
      <c r="Z69" s="209"/>
      <c r="AA69" s="209"/>
      <c r="AB69" s="209"/>
      <c r="AC69" s="209"/>
      <c r="AD69" s="209"/>
      <c r="AE69" s="209"/>
      <c r="AF69" s="209"/>
      <c r="AG69" s="209"/>
      <c r="AH69" s="209"/>
      <c r="AI69" s="209"/>
      <c r="AJ69" s="209"/>
      <c r="AK69" s="209"/>
      <c r="AL69" s="209"/>
      <c r="AM69" s="209"/>
    </row>
    <row r="70" spans="2:39" x14ac:dyDescent="0.3">
      <c r="B70" s="209" t="s">
        <v>43</v>
      </c>
      <c r="C70" s="210" t="s">
        <v>50</v>
      </c>
      <c r="D70" s="209" t="s">
        <v>327</v>
      </c>
      <c r="E70" s="209" t="s">
        <v>323</v>
      </c>
      <c r="F70" s="209" t="s">
        <v>329</v>
      </c>
      <c r="G70" s="209"/>
      <c r="H70" s="209"/>
      <c r="I70" s="209"/>
      <c r="J70" s="209"/>
      <c r="K70" s="209"/>
      <c r="L70" s="209"/>
      <c r="M70" s="209"/>
      <c r="N70" s="209"/>
      <c r="O70" s="209"/>
      <c r="P70" s="209"/>
      <c r="Q70" s="209"/>
      <c r="R70" s="209"/>
      <c r="S70" s="209"/>
      <c r="T70" s="209"/>
      <c r="U70" s="209"/>
      <c r="V70" s="209"/>
      <c r="W70" s="209"/>
      <c r="X70" s="209"/>
      <c r="Y70" s="209"/>
      <c r="Z70" s="209"/>
      <c r="AA70" s="209"/>
      <c r="AB70" s="209"/>
      <c r="AC70" s="209"/>
      <c r="AD70" s="209"/>
      <c r="AE70" s="209"/>
      <c r="AF70" s="209"/>
      <c r="AG70" s="209"/>
      <c r="AH70" s="209"/>
      <c r="AI70" s="209"/>
      <c r="AJ70" s="209"/>
      <c r="AK70" s="209"/>
      <c r="AL70" s="209"/>
      <c r="AM70" s="209"/>
    </row>
    <row r="71" spans="2:39" x14ac:dyDescent="0.3">
      <c r="B71" s="209" t="s">
        <v>43</v>
      </c>
      <c r="C71" s="210" t="s">
        <v>50</v>
      </c>
      <c r="D71" s="209" t="s">
        <v>327</v>
      </c>
      <c r="E71" s="209" t="s">
        <v>323</v>
      </c>
      <c r="F71" s="209" t="s">
        <v>328</v>
      </c>
      <c r="G71" s="209"/>
      <c r="H71" s="209"/>
      <c r="I71" s="209"/>
      <c r="J71" s="209"/>
      <c r="K71" s="209"/>
      <c r="L71" s="209"/>
      <c r="M71" s="209"/>
      <c r="N71" s="209"/>
      <c r="O71" s="209"/>
      <c r="P71" s="209"/>
      <c r="Q71" s="209"/>
      <c r="R71" s="209"/>
      <c r="S71" s="209"/>
      <c r="T71" s="209"/>
      <c r="U71" s="209"/>
      <c r="V71" s="209"/>
      <c r="W71" s="209"/>
      <c r="X71" s="209"/>
      <c r="Y71" s="209"/>
      <c r="Z71" s="209"/>
      <c r="AA71" s="209"/>
      <c r="AB71" s="209"/>
      <c r="AC71" s="209"/>
      <c r="AD71" s="209"/>
      <c r="AE71" s="209"/>
      <c r="AF71" s="209"/>
      <c r="AG71" s="209"/>
      <c r="AH71" s="209"/>
      <c r="AI71" s="209"/>
      <c r="AJ71" s="209"/>
      <c r="AK71" s="209"/>
      <c r="AL71" s="209"/>
      <c r="AM71" s="209"/>
    </row>
    <row r="72" spans="2:39" x14ac:dyDescent="0.3">
      <c r="B72" s="209" t="s">
        <v>43</v>
      </c>
      <c r="C72" s="210" t="s">
        <v>50</v>
      </c>
      <c r="D72" s="209" t="s">
        <v>327</v>
      </c>
      <c r="E72" s="209" t="s">
        <v>322</v>
      </c>
      <c r="F72" s="209" t="s">
        <v>329</v>
      </c>
      <c r="G72" s="209"/>
      <c r="H72" s="209"/>
      <c r="I72" s="209"/>
      <c r="J72" s="209"/>
      <c r="K72" s="209"/>
      <c r="L72" s="209"/>
      <c r="M72" s="209"/>
      <c r="N72" s="209"/>
      <c r="O72" s="209"/>
      <c r="P72" s="209"/>
      <c r="Q72" s="209"/>
      <c r="R72" s="209"/>
      <c r="S72" s="209"/>
      <c r="T72" s="209"/>
      <c r="U72" s="209"/>
      <c r="V72" s="209"/>
      <c r="W72" s="209"/>
      <c r="X72" s="209"/>
      <c r="Y72" s="209"/>
      <c r="Z72" s="209"/>
      <c r="AA72" s="209"/>
      <c r="AB72" s="209"/>
      <c r="AC72" s="209"/>
      <c r="AD72" s="209"/>
      <c r="AE72" s="209"/>
      <c r="AF72" s="209"/>
      <c r="AG72" s="209"/>
      <c r="AH72" s="209"/>
      <c r="AI72" s="209"/>
      <c r="AJ72" s="209"/>
      <c r="AK72" s="209"/>
      <c r="AL72" s="209"/>
      <c r="AM72" s="209"/>
    </row>
    <row r="73" spans="2:39" x14ac:dyDescent="0.3">
      <c r="B73" s="209" t="s">
        <v>43</v>
      </c>
      <c r="C73" s="210" t="s">
        <v>50</v>
      </c>
      <c r="D73" s="209" t="s">
        <v>327</v>
      </c>
      <c r="E73" s="209" t="s">
        <v>322</v>
      </c>
      <c r="F73" s="209" t="s">
        <v>328</v>
      </c>
      <c r="G73" s="209"/>
      <c r="H73" s="209"/>
      <c r="I73" s="209"/>
      <c r="J73" s="209"/>
      <c r="K73" s="209"/>
      <c r="L73" s="209"/>
      <c r="M73" s="209"/>
      <c r="N73" s="209"/>
      <c r="O73" s="209"/>
      <c r="P73" s="209"/>
      <c r="Q73" s="209"/>
      <c r="R73" s="209"/>
      <c r="S73" s="209"/>
      <c r="T73" s="209"/>
      <c r="U73" s="209"/>
      <c r="V73" s="209"/>
      <c r="W73" s="209"/>
      <c r="X73" s="209"/>
      <c r="Y73" s="209"/>
      <c r="Z73" s="209"/>
      <c r="AA73" s="209"/>
      <c r="AB73" s="209"/>
      <c r="AC73" s="209"/>
      <c r="AD73" s="209"/>
      <c r="AE73" s="209"/>
      <c r="AF73" s="209"/>
      <c r="AG73" s="209"/>
      <c r="AH73" s="209"/>
      <c r="AI73" s="209"/>
      <c r="AJ73" s="209"/>
      <c r="AK73" s="209"/>
      <c r="AL73" s="209"/>
      <c r="AM73" s="209"/>
    </row>
    <row r="74" spans="2:39" x14ac:dyDescent="0.3">
      <c r="B74" s="209" t="s">
        <v>43</v>
      </c>
      <c r="C74" s="210" t="s">
        <v>50</v>
      </c>
      <c r="D74" s="209" t="s">
        <v>327</v>
      </c>
      <c r="E74" s="209" t="s">
        <v>321</v>
      </c>
      <c r="F74" s="209" t="s">
        <v>329</v>
      </c>
      <c r="G74" s="209"/>
      <c r="H74" s="209"/>
      <c r="I74" s="209"/>
      <c r="J74" s="209"/>
      <c r="K74" s="209"/>
      <c r="L74" s="209"/>
      <c r="M74" s="209"/>
      <c r="N74" s="209"/>
      <c r="O74" s="209"/>
      <c r="P74" s="209"/>
      <c r="Q74" s="209"/>
      <c r="R74" s="209"/>
      <c r="S74" s="209"/>
      <c r="T74" s="209"/>
      <c r="U74" s="209"/>
      <c r="V74" s="209"/>
      <c r="W74" s="209"/>
      <c r="X74" s="209"/>
      <c r="Y74" s="209"/>
      <c r="Z74" s="209"/>
      <c r="AA74" s="209"/>
      <c r="AB74" s="209"/>
      <c r="AC74" s="209"/>
      <c r="AD74" s="209"/>
      <c r="AE74" s="209"/>
      <c r="AF74" s="209"/>
      <c r="AG74" s="209"/>
      <c r="AH74" s="209"/>
      <c r="AI74" s="209"/>
      <c r="AJ74" s="209"/>
      <c r="AK74" s="209"/>
      <c r="AL74" s="209"/>
      <c r="AM74" s="209"/>
    </row>
    <row r="75" spans="2:39" x14ac:dyDescent="0.3">
      <c r="B75" s="209" t="s">
        <v>43</v>
      </c>
      <c r="C75" s="210" t="s">
        <v>50</v>
      </c>
      <c r="D75" s="209" t="s">
        <v>327</v>
      </c>
      <c r="E75" s="209" t="s">
        <v>321</v>
      </c>
      <c r="F75" s="209" t="s">
        <v>328</v>
      </c>
      <c r="G75" s="209"/>
      <c r="H75" s="209"/>
      <c r="I75" s="209"/>
      <c r="J75" s="209"/>
      <c r="K75" s="209"/>
      <c r="L75" s="209"/>
      <c r="M75" s="209"/>
      <c r="N75" s="209"/>
      <c r="O75" s="209"/>
      <c r="P75" s="209"/>
      <c r="Q75" s="209"/>
      <c r="R75" s="209"/>
      <c r="S75" s="209"/>
      <c r="T75" s="209"/>
      <c r="U75" s="209"/>
      <c r="V75" s="209"/>
      <c r="W75" s="209"/>
      <c r="X75" s="209"/>
      <c r="Y75" s="209"/>
      <c r="Z75" s="209"/>
      <c r="AA75" s="209"/>
      <c r="AB75" s="209"/>
      <c r="AC75" s="209"/>
      <c r="AD75" s="209"/>
      <c r="AE75" s="209"/>
      <c r="AF75" s="209"/>
      <c r="AG75" s="209"/>
      <c r="AH75" s="209"/>
      <c r="AI75" s="209"/>
      <c r="AJ75" s="209"/>
      <c r="AK75" s="209"/>
      <c r="AL75" s="209"/>
      <c r="AM75" s="209"/>
    </row>
    <row r="76" spans="2:39" x14ac:dyDescent="0.3">
      <c r="B76" s="201" t="s">
        <v>43</v>
      </c>
      <c r="C76" s="203" t="s">
        <v>50</v>
      </c>
      <c r="D76" s="201" t="s">
        <v>327</v>
      </c>
      <c r="E76" s="204" t="s">
        <v>313</v>
      </c>
      <c r="F76" s="202" t="s">
        <v>315</v>
      </c>
      <c r="G76" s="229">
        <v>10</v>
      </c>
      <c r="H76" s="229">
        <v>261</v>
      </c>
      <c r="I76" s="229">
        <v>1.3422622879729055E-7</v>
      </c>
      <c r="J76" s="229">
        <v>270</v>
      </c>
      <c r="K76" s="229">
        <v>269</v>
      </c>
      <c r="L76" s="228">
        <v>0.99629629629629635</v>
      </c>
      <c r="M76" s="228">
        <v>3.6968386306955713E-3</v>
      </c>
      <c r="N76" s="228">
        <v>0.989050492580133</v>
      </c>
      <c r="O76" s="228">
        <v>1.0035421000124596</v>
      </c>
      <c r="P76" s="229">
        <v>71</v>
      </c>
      <c r="Q76" s="229">
        <v>70</v>
      </c>
      <c r="R76" s="228">
        <v>0.9859154929577465</v>
      </c>
      <c r="S76" s="228">
        <v>1.398496864274114E-2</v>
      </c>
      <c r="T76" s="228">
        <v>0.9585049544179739</v>
      </c>
      <c r="U76" s="228">
        <v>1.0133260314975192</v>
      </c>
      <c r="V76" s="229">
        <v>17</v>
      </c>
      <c r="W76" s="229">
        <v>17</v>
      </c>
      <c r="X76" s="228">
        <v>1</v>
      </c>
      <c r="Y76" s="228">
        <v>0</v>
      </c>
      <c r="Z76" s="228">
        <v>1</v>
      </c>
      <c r="AA76" s="228">
        <v>1</v>
      </c>
      <c r="AB76" s="229">
        <v>358</v>
      </c>
      <c r="AC76" s="229">
        <v>356</v>
      </c>
      <c r="AD76" s="228">
        <v>0.994413407821229</v>
      </c>
      <c r="AE76" s="228">
        <v>3.9392673533289475E-3</v>
      </c>
      <c r="AF76" s="228">
        <v>0.98669244380870424</v>
      </c>
      <c r="AG76" s="228">
        <v>1.0021343718337536</v>
      </c>
      <c r="AH76" s="229"/>
      <c r="AI76" s="229"/>
      <c r="AJ76" s="228"/>
      <c r="AK76" s="228"/>
      <c r="AL76" s="228"/>
      <c r="AM76" s="228"/>
    </row>
    <row r="77" spans="2:39" x14ac:dyDescent="0.3">
      <c r="B77" s="201" t="s">
        <v>43</v>
      </c>
      <c r="C77" s="203" t="s">
        <v>50</v>
      </c>
      <c r="D77" s="201" t="s">
        <v>327</v>
      </c>
      <c r="E77" s="204" t="s">
        <v>313</v>
      </c>
      <c r="F77" s="202" t="s">
        <v>314</v>
      </c>
      <c r="G77" s="229">
        <v>10</v>
      </c>
      <c r="H77" s="229">
        <v>10</v>
      </c>
      <c r="I77" s="229">
        <v>1.4619282833171062E-7</v>
      </c>
      <c r="J77" s="229">
        <v>10</v>
      </c>
      <c r="K77" s="229">
        <v>10</v>
      </c>
      <c r="L77" s="228">
        <v>1</v>
      </c>
      <c r="M77" s="228">
        <v>0</v>
      </c>
      <c r="N77" s="228">
        <v>1</v>
      </c>
      <c r="O77" s="228">
        <v>1</v>
      </c>
      <c r="P77" s="229">
        <v>46</v>
      </c>
      <c r="Q77" s="229">
        <v>46</v>
      </c>
      <c r="R77" s="228">
        <v>1</v>
      </c>
      <c r="S77" s="228">
        <v>0</v>
      </c>
      <c r="T77" s="228">
        <v>1</v>
      </c>
      <c r="U77" s="228">
        <v>1</v>
      </c>
      <c r="V77" s="229">
        <v>6</v>
      </c>
      <c r="W77" s="229">
        <v>6</v>
      </c>
      <c r="X77" s="228">
        <v>1</v>
      </c>
      <c r="Y77" s="228">
        <v>0</v>
      </c>
      <c r="Z77" s="228">
        <v>1</v>
      </c>
      <c r="AA77" s="228">
        <v>1</v>
      </c>
      <c r="AB77" s="229">
        <v>62</v>
      </c>
      <c r="AC77" s="229">
        <v>62</v>
      </c>
      <c r="AD77" s="228">
        <v>1</v>
      </c>
      <c r="AE77" s="228">
        <v>0</v>
      </c>
      <c r="AF77" s="228">
        <v>1</v>
      </c>
      <c r="AG77" s="228">
        <v>1</v>
      </c>
      <c r="AH77" s="229"/>
      <c r="AI77" s="229"/>
      <c r="AJ77" s="228"/>
      <c r="AK77" s="228"/>
      <c r="AL77" s="228"/>
      <c r="AM77" s="228"/>
    </row>
    <row r="78" spans="2:39" x14ac:dyDescent="0.3">
      <c r="B78" s="201" t="s">
        <v>43</v>
      </c>
      <c r="C78" s="203" t="s">
        <v>50</v>
      </c>
      <c r="D78" s="201" t="s">
        <v>327</v>
      </c>
      <c r="E78" s="202" t="s">
        <v>320</v>
      </c>
      <c r="F78" s="204" t="s">
        <v>312</v>
      </c>
      <c r="G78" s="20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row>
    <row r="79" spans="2:39" x14ac:dyDescent="0.3">
      <c r="B79" s="201" t="s">
        <v>43</v>
      </c>
      <c r="C79" s="203" t="s">
        <v>50</v>
      </c>
      <c r="D79" s="201" t="s">
        <v>327</v>
      </c>
      <c r="E79" s="202" t="s">
        <v>319</v>
      </c>
      <c r="F79" s="204" t="s">
        <v>312</v>
      </c>
      <c r="G79" s="20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row>
    <row r="80" spans="2:39" x14ac:dyDescent="0.3">
      <c r="B80" s="201" t="s">
        <v>43</v>
      </c>
      <c r="C80" s="203" t="s">
        <v>50</v>
      </c>
      <c r="D80" s="201" t="s">
        <v>327</v>
      </c>
      <c r="E80" s="202" t="s">
        <v>318</v>
      </c>
      <c r="F80" s="204" t="s">
        <v>312</v>
      </c>
      <c r="G80" s="20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201"/>
      <c r="AM80" s="201"/>
    </row>
    <row r="81" spans="2:39" x14ac:dyDescent="0.3">
      <c r="B81" s="201" t="s">
        <v>43</v>
      </c>
      <c r="C81" s="203" t="s">
        <v>50</v>
      </c>
      <c r="D81" s="201" t="s">
        <v>327</v>
      </c>
      <c r="E81" s="202" t="s">
        <v>317</v>
      </c>
      <c r="F81" s="204" t="s">
        <v>312</v>
      </c>
      <c r="G81" s="201"/>
      <c r="H81" s="201"/>
      <c r="I81" s="201"/>
      <c r="J81" s="201"/>
      <c r="K81" s="201"/>
      <c r="L81" s="201"/>
      <c r="M81" s="201"/>
      <c r="N81" s="201"/>
      <c r="O81" s="201"/>
      <c r="P81" s="201"/>
      <c r="Q81" s="201"/>
      <c r="R81" s="201"/>
      <c r="S81" s="201"/>
      <c r="T81" s="201"/>
      <c r="U81" s="201"/>
      <c r="V81" s="201"/>
      <c r="W81" s="201"/>
      <c r="X81" s="201"/>
      <c r="Y81" s="201"/>
      <c r="Z81" s="201"/>
      <c r="AA81" s="201"/>
      <c r="AB81" s="201"/>
      <c r="AC81" s="201"/>
      <c r="AD81" s="201"/>
      <c r="AE81" s="201"/>
      <c r="AF81" s="201"/>
      <c r="AG81" s="201"/>
      <c r="AH81" s="201"/>
      <c r="AI81" s="201"/>
      <c r="AJ81" s="201"/>
      <c r="AK81" s="201"/>
      <c r="AL81" s="201"/>
      <c r="AM81" s="201"/>
    </row>
    <row r="82" spans="2:39" x14ac:dyDescent="0.3">
      <c r="B82" s="201" t="s">
        <v>43</v>
      </c>
      <c r="C82" s="203" t="s">
        <v>50</v>
      </c>
      <c r="D82" s="201" t="s">
        <v>327</v>
      </c>
      <c r="E82" s="202" t="s">
        <v>316</v>
      </c>
      <c r="F82" s="204" t="s">
        <v>312</v>
      </c>
      <c r="G82" s="201"/>
      <c r="H82" s="201"/>
      <c r="I82" s="201"/>
      <c r="J82" s="201"/>
      <c r="K82" s="201"/>
      <c r="L82" s="201"/>
      <c r="M82" s="201"/>
      <c r="N82" s="201"/>
      <c r="O82" s="201"/>
      <c r="P82" s="201"/>
      <c r="Q82" s="201"/>
      <c r="R82" s="201"/>
      <c r="S82" s="201"/>
      <c r="T82" s="201"/>
      <c r="U82" s="201"/>
      <c r="V82" s="201"/>
      <c r="W82" s="201"/>
      <c r="X82" s="201"/>
      <c r="Y82" s="201"/>
      <c r="Z82" s="201"/>
      <c r="AA82" s="201"/>
      <c r="AB82" s="201"/>
      <c r="AC82" s="201"/>
      <c r="AD82" s="201"/>
      <c r="AE82" s="201"/>
      <c r="AF82" s="201"/>
      <c r="AG82" s="201"/>
      <c r="AH82" s="201"/>
      <c r="AI82" s="201"/>
      <c r="AJ82" s="201"/>
      <c r="AK82" s="201"/>
      <c r="AL82" s="201"/>
      <c r="AM82" s="201"/>
    </row>
    <row r="83" spans="2:39" x14ac:dyDescent="0.3">
      <c r="B83" s="36" t="s">
        <v>43</v>
      </c>
      <c r="C83" s="47" t="s">
        <v>50</v>
      </c>
      <c r="D83" s="37" t="s">
        <v>52</v>
      </c>
      <c r="E83" s="199" t="s">
        <v>313</v>
      </c>
      <c r="F83" s="199" t="s">
        <v>312</v>
      </c>
      <c r="G83" s="224">
        <v>10</v>
      </c>
      <c r="H83" s="224">
        <v>271</v>
      </c>
      <c r="I83" s="224">
        <v>3.4723154420080336E-7</v>
      </c>
      <c r="J83" s="224">
        <v>280</v>
      </c>
      <c r="K83" s="224">
        <v>279</v>
      </c>
      <c r="L83" s="225">
        <v>0.99642857142857144</v>
      </c>
      <c r="M83" s="225">
        <v>3.5650453159751577E-3</v>
      </c>
      <c r="N83" s="225">
        <v>0.98944108260926011</v>
      </c>
      <c r="O83" s="225">
        <v>1.0034160602478828</v>
      </c>
      <c r="P83" s="224">
        <v>123</v>
      </c>
      <c r="Q83" s="224">
        <v>122</v>
      </c>
      <c r="R83" s="225">
        <v>0.99186991869918695</v>
      </c>
      <c r="S83" s="225">
        <v>8.0969647423879132E-3</v>
      </c>
      <c r="T83" s="225">
        <v>0.97599986780410664</v>
      </c>
      <c r="U83" s="225">
        <v>1.0077399695942673</v>
      </c>
      <c r="V83" s="224">
        <v>24</v>
      </c>
      <c r="W83" s="224">
        <v>24</v>
      </c>
      <c r="X83" s="225">
        <v>1</v>
      </c>
      <c r="Y83" s="225">
        <v>0</v>
      </c>
      <c r="Z83" s="225">
        <v>1</v>
      </c>
      <c r="AA83" s="225">
        <v>1</v>
      </c>
      <c r="AB83" s="224">
        <v>427</v>
      </c>
      <c r="AC83" s="224">
        <v>425</v>
      </c>
      <c r="AD83" s="225">
        <v>0.99531615925058547</v>
      </c>
      <c r="AE83" s="225">
        <v>3.3042100691254828E-3</v>
      </c>
      <c r="AF83" s="225">
        <v>0.98883990751509954</v>
      </c>
      <c r="AG83" s="225">
        <v>1.0017924109860714</v>
      </c>
      <c r="AH83" s="224">
        <v>7</v>
      </c>
      <c r="AI83" s="224">
        <v>0</v>
      </c>
      <c r="AJ83" s="225">
        <v>0</v>
      </c>
      <c r="AK83" s="225">
        <v>0</v>
      </c>
      <c r="AL83" s="225">
        <v>0</v>
      </c>
      <c r="AM83" s="225">
        <v>0</v>
      </c>
    </row>
    <row r="84" spans="2:39" x14ac:dyDescent="0.3">
      <c r="B84" s="36" t="s">
        <v>43</v>
      </c>
      <c r="C84" s="47" t="s">
        <v>50</v>
      </c>
      <c r="D84" s="199" t="s">
        <v>54</v>
      </c>
      <c r="E84" s="199" t="s">
        <v>313</v>
      </c>
      <c r="F84" s="37" t="s">
        <v>315</v>
      </c>
      <c r="G84" s="224">
        <v>10</v>
      </c>
      <c r="H84" s="224">
        <v>1882</v>
      </c>
      <c r="I84" s="224">
        <v>1.0604537655829316E-6</v>
      </c>
      <c r="J84" s="224">
        <v>1767</v>
      </c>
      <c r="K84" s="224">
        <v>1764</v>
      </c>
      <c r="L84" s="225">
        <v>0.99830220713073003</v>
      </c>
      <c r="M84" s="225">
        <v>9.7938871035862878E-4</v>
      </c>
      <c r="N84" s="225">
        <v>0.99638260525842715</v>
      </c>
      <c r="O84" s="225">
        <v>1.000221809003033</v>
      </c>
      <c r="P84" s="224">
        <v>299</v>
      </c>
      <c r="Q84" s="224">
        <v>296</v>
      </c>
      <c r="R84" s="225">
        <v>0.98996655518394649</v>
      </c>
      <c r="S84" s="225">
        <v>5.7636778720389324E-3</v>
      </c>
      <c r="T84" s="225">
        <v>0.97866974655475014</v>
      </c>
      <c r="U84" s="225">
        <v>1.0012633638131427</v>
      </c>
      <c r="V84" s="224">
        <v>56</v>
      </c>
      <c r="W84" s="224">
        <v>55</v>
      </c>
      <c r="X84" s="225">
        <v>0.9821428571428571</v>
      </c>
      <c r="Y84" s="225">
        <v>1.769698587437708E-2</v>
      </c>
      <c r="Z84" s="225">
        <v>0.94745676482907804</v>
      </c>
      <c r="AA84" s="225">
        <v>1.0168289494566363</v>
      </c>
      <c r="AB84" s="224">
        <v>2122</v>
      </c>
      <c r="AC84" s="224">
        <v>2115</v>
      </c>
      <c r="AD84" s="225">
        <v>0.99670122525918947</v>
      </c>
      <c r="AE84" s="225">
        <v>1.2447614691157806E-3</v>
      </c>
      <c r="AF84" s="225">
        <v>0.99426149277972253</v>
      </c>
      <c r="AG84" s="225">
        <v>0.99914095773865641</v>
      </c>
      <c r="AH84" s="224"/>
      <c r="AI84" s="224"/>
      <c r="AJ84" s="225"/>
      <c r="AK84" s="225"/>
      <c r="AL84" s="225"/>
      <c r="AM84" s="225"/>
    </row>
    <row r="85" spans="2:39" x14ac:dyDescent="0.3">
      <c r="B85" s="36" t="s">
        <v>43</v>
      </c>
      <c r="C85" s="47" t="s">
        <v>50</v>
      </c>
      <c r="D85" s="199" t="s">
        <v>54</v>
      </c>
      <c r="E85" s="199" t="s">
        <v>313</v>
      </c>
      <c r="F85" s="37" t="s">
        <v>314</v>
      </c>
      <c r="G85" s="224">
        <v>10</v>
      </c>
      <c r="H85" s="224">
        <v>431</v>
      </c>
      <c r="I85" s="224">
        <v>1.1323442170727457E-6</v>
      </c>
      <c r="J85" s="224">
        <v>399</v>
      </c>
      <c r="K85" s="224">
        <v>398</v>
      </c>
      <c r="L85" s="225">
        <v>0.99749373433583954</v>
      </c>
      <c r="M85" s="225">
        <v>2.5031230100539224E-3</v>
      </c>
      <c r="N85" s="225">
        <v>0.99258761323613387</v>
      </c>
      <c r="O85" s="225">
        <v>1.0023998554355453</v>
      </c>
      <c r="P85" s="224">
        <v>886</v>
      </c>
      <c r="Q85" s="224">
        <v>884</v>
      </c>
      <c r="R85" s="225">
        <v>0.99774266365688491</v>
      </c>
      <c r="S85" s="225">
        <v>1.5943752626882354E-3</v>
      </c>
      <c r="T85" s="225">
        <v>0.99461768814201601</v>
      </c>
      <c r="U85" s="225">
        <v>1.0008676391717539</v>
      </c>
      <c r="V85" s="224">
        <v>80</v>
      </c>
      <c r="W85" s="224">
        <v>76</v>
      </c>
      <c r="X85" s="225">
        <v>0.95</v>
      </c>
      <c r="Y85" s="225">
        <v>2.4366985862022409E-2</v>
      </c>
      <c r="Z85" s="225">
        <v>0.90224070771043607</v>
      </c>
      <c r="AA85" s="225">
        <v>0.99775929228956384</v>
      </c>
      <c r="AB85" s="224">
        <v>1365</v>
      </c>
      <c r="AC85" s="224">
        <v>1358</v>
      </c>
      <c r="AD85" s="225">
        <v>0.99487179487179489</v>
      </c>
      <c r="AE85" s="225">
        <v>1.9333030135998488E-3</v>
      </c>
      <c r="AF85" s="225">
        <v>0.99108252096513916</v>
      </c>
      <c r="AG85" s="225">
        <v>0.99866106877845062</v>
      </c>
      <c r="AH85" s="224"/>
      <c r="AI85" s="224"/>
      <c r="AJ85" s="225"/>
      <c r="AK85" s="225"/>
      <c r="AL85" s="225"/>
      <c r="AM85" s="225"/>
    </row>
    <row r="86" spans="2:39" x14ac:dyDescent="0.3">
      <c r="B86" s="36" t="s">
        <v>43</v>
      </c>
      <c r="C86" s="47" t="s">
        <v>50</v>
      </c>
      <c r="D86" s="199" t="s">
        <v>54</v>
      </c>
      <c r="E86" s="37" t="s">
        <v>320</v>
      </c>
      <c r="F86" s="199" t="s">
        <v>312</v>
      </c>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row>
    <row r="87" spans="2:39" x14ac:dyDescent="0.3">
      <c r="B87" s="36" t="s">
        <v>43</v>
      </c>
      <c r="C87" s="47" t="s">
        <v>50</v>
      </c>
      <c r="D87" s="199" t="s">
        <v>54</v>
      </c>
      <c r="E87" s="37" t="s">
        <v>319</v>
      </c>
      <c r="F87" s="199" t="s">
        <v>312</v>
      </c>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row>
    <row r="88" spans="2:39" x14ac:dyDescent="0.3">
      <c r="B88" s="36" t="s">
        <v>43</v>
      </c>
      <c r="C88" s="47" t="s">
        <v>50</v>
      </c>
      <c r="D88" s="199" t="s">
        <v>54</v>
      </c>
      <c r="E88" s="37" t="s">
        <v>318</v>
      </c>
      <c r="F88" s="199" t="s">
        <v>312</v>
      </c>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row>
    <row r="89" spans="2:39" x14ac:dyDescent="0.3">
      <c r="B89" s="36" t="s">
        <v>43</v>
      </c>
      <c r="C89" s="47" t="s">
        <v>50</v>
      </c>
      <c r="D89" s="199" t="s">
        <v>54</v>
      </c>
      <c r="E89" s="37" t="s">
        <v>317</v>
      </c>
      <c r="F89" s="199" t="s">
        <v>312</v>
      </c>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row>
    <row r="90" spans="2:39" x14ac:dyDescent="0.3">
      <c r="B90" s="36" t="s">
        <v>43</v>
      </c>
      <c r="C90" s="47" t="s">
        <v>50</v>
      </c>
      <c r="D90" s="199" t="s">
        <v>54</v>
      </c>
      <c r="E90" s="37" t="s">
        <v>316</v>
      </c>
      <c r="F90" s="199" t="s">
        <v>312</v>
      </c>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row>
    <row r="91" spans="2:39" x14ac:dyDescent="0.3">
      <c r="B91" s="16" t="s">
        <v>43</v>
      </c>
      <c r="C91" s="23" t="s">
        <v>55</v>
      </c>
      <c r="D91" s="15" t="s">
        <v>54</v>
      </c>
      <c r="E91" s="15" t="s">
        <v>313</v>
      </c>
      <c r="F91" s="15" t="s">
        <v>312</v>
      </c>
      <c r="G91" s="220">
        <v>10</v>
      </c>
      <c r="H91" s="220">
        <v>2313</v>
      </c>
      <c r="I91" s="220">
        <v>2.7470914446360051E-6</v>
      </c>
      <c r="J91" s="220">
        <v>2166</v>
      </c>
      <c r="K91" s="220">
        <v>2162</v>
      </c>
      <c r="L91" s="221">
        <v>0.9981532779316713</v>
      </c>
      <c r="M91" s="221">
        <v>9.2250804457428843E-4</v>
      </c>
      <c r="N91" s="221">
        <v>0.99634516216430569</v>
      </c>
      <c r="O91" s="221">
        <v>0.99996139369903692</v>
      </c>
      <c r="P91" s="220">
        <v>1224</v>
      </c>
      <c r="Q91" s="220">
        <v>1219</v>
      </c>
      <c r="R91" s="221">
        <v>0.99591503267973858</v>
      </c>
      <c r="S91" s="221">
        <v>1.8231177871694414E-3</v>
      </c>
      <c r="T91" s="221">
        <v>0.99234172181688651</v>
      </c>
      <c r="U91" s="221">
        <v>0.99948834354259064</v>
      </c>
      <c r="V91" s="220">
        <v>236</v>
      </c>
      <c r="W91" s="220">
        <v>230</v>
      </c>
      <c r="X91" s="221">
        <v>0.97457627118644063</v>
      </c>
      <c r="Y91" s="221">
        <v>1.0246405493497588E-2</v>
      </c>
      <c r="Z91" s="221">
        <v>0.95449331641918533</v>
      </c>
      <c r="AA91" s="221">
        <v>0.99465922595369594</v>
      </c>
      <c r="AB91" s="220">
        <v>3626</v>
      </c>
      <c r="AC91" s="220">
        <v>3611</v>
      </c>
      <c r="AD91" s="221">
        <v>0.99586321014892443</v>
      </c>
      <c r="AE91" s="221">
        <v>1.0659029743840481E-3</v>
      </c>
      <c r="AF91" s="221">
        <v>0.99377404031913175</v>
      </c>
      <c r="AG91" s="221">
        <v>0.99795237997871711</v>
      </c>
      <c r="AH91" s="220">
        <v>181</v>
      </c>
      <c r="AI91" s="220">
        <v>42</v>
      </c>
      <c r="AJ91" s="221">
        <v>0.23204419889502761</v>
      </c>
      <c r="AK91" s="221">
        <v>3.1377199788982901E-2</v>
      </c>
      <c r="AL91" s="221">
        <v>0.17054488730862113</v>
      </c>
      <c r="AM91" s="221">
        <v>0.29354351048143412</v>
      </c>
    </row>
    <row r="92" spans="2:39" x14ac:dyDescent="0.3">
      <c r="B92" s="16" t="s">
        <v>43</v>
      </c>
      <c r="C92" s="16" t="s">
        <v>44</v>
      </c>
      <c r="D92" s="15" t="s">
        <v>54</v>
      </c>
      <c r="E92" s="206" t="s">
        <v>320</v>
      </c>
      <c r="F92" s="15" t="s">
        <v>312</v>
      </c>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row>
    <row r="93" spans="2:39" x14ac:dyDescent="0.3">
      <c r="B93" s="16" t="s">
        <v>43</v>
      </c>
      <c r="C93" s="16" t="s">
        <v>44</v>
      </c>
      <c r="D93" s="15" t="s">
        <v>54</v>
      </c>
      <c r="E93" s="206" t="s">
        <v>318</v>
      </c>
      <c r="F93" s="15" t="s">
        <v>312</v>
      </c>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row>
    <row r="94" spans="2:39" x14ac:dyDescent="0.3">
      <c r="B94" s="16" t="s">
        <v>43</v>
      </c>
      <c r="C94" s="16" t="s">
        <v>44</v>
      </c>
      <c r="D94" s="15" t="s">
        <v>54</v>
      </c>
      <c r="E94" s="206" t="s">
        <v>317</v>
      </c>
      <c r="F94" s="15" t="s">
        <v>312</v>
      </c>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row>
    <row r="95" spans="2:39" x14ac:dyDescent="0.3">
      <c r="B95" s="16" t="s">
        <v>43</v>
      </c>
      <c r="C95" s="16" t="s">
        <v>44</v>
      </c>
      <c r="D95" s="15" t="s">
        <v>54</v>
      </c>
      <c r="E95" s="206" t="s">
        <v>316</v>
      </c>
      <c r="F95" s="15" t="s">
        <v>312</v>
      </c>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row>
    <row r="96" spans="2:39" x14ac:dyDescent="0.3">
      <c r="B96" s="16" t="s">
        <v>43</v>
      </c>
      <c r="C96" s="16" t="s">
        <v>44</v>
      </c>
      <c r="D96" s="15" t="s">
        <v>54</v>
      </c>
      <c r="E96" s="15" t="s">
        <v>313</v>
      </c>
      <c r="F96" s="44" t="s">
        <v>315</v>
      </c>
      <c r="G96" s="220">
        <v>10</v>
      </c>
      <c r="H96" s="220">
        <v>4016</v>
      </c>
      <c r="I96" s="220">
        <v>1.2122032862596722E-6</v>
      </c>
      <c r="J96" s="220">
        <v>3232</v>
      </c>
      <c r="K96" s="220">
        <v>3201</v>
      </c>
      <c r="L96" s="221">
        <v>0.99040841584158412</v>
      </c>
      <c r="M96" s="221">
        <v>1.7144177553971504E-3</v>
      </c>
      <c r="N96" s="221">
        <v>0.98704815704100568</v>
      </c>
      <c r="O96" s="221">
        <v>0.99376867464216256</v>
      </c>
      <c r="P96" s="220">
        <v>540</v>
      </c>
      <c r="Q96" s="220">
        <v>526</v>
      </c>
      <c r="R96" s="221">
        <v>0.97407407407407409</v>
      </c>
      <c r="S96" s="221">
        <v>6.8385850132158402E-3</v>
      </c>
      <c r="T96" s="221">
        <v>0.96067044744817109</v>
      </c>
      <c r="U96" s="221">
        <v>0.98747770069997709</v>
      </c>
      <c r="V96" s="220">
        <v>83</v>
      </c>
      <c r="W96" s="220">
        <v>80</v>
      </c>
      <c r="X96" s="221">
        <v>0.96385542168674698</v>
      </c>
      <c r="Y96" s="221">
        <v>2.0487477154161521E-2</v>
      </c>
      <c r="Z96" s="221">
        <v>0.92369996646459041</v>
      </c>
      <c r="AA96" s="221">
        <v>1.0040108769089036</v>
      </c>
      <c r="AB96" s="220">
        <v>3855</v>
      </c>
      <c r="AC96" s="220">
        <v>3807</v>
      </c>
      <c r="AD96" s="221">
        <v>0.98754863813229576</v>
      </c>
      <c r="AE96" s="221">
        <v>1.7859754447707061E-3</v>
      </c>
      <c r="AF96" s="221">
        <v>0.98404812626054516</v>
      </c>
      <c r="AG96" s="221">
        <v>0.99104915000404636</v>
      </c>
      <c r="AH96" s="220"/>
      <c r="AI96" s="220"/>
      <c r="AJ96" s="221"/>
      <c r="AK96" s="221"/>
      <c r="AL96" s="221"/>
      <c r="AM96" s="221"/>
    </row>
    <row r="97" spans="2:39" x14ac:dyDescent="0.3">
      <c r="B97" s="16" t="s">
        <v>43</v>
      </c>
      <c r="C97" s="16" t="s">
        <v>44</v>
      </c>
      <c r="D97" s="15" t="s">
        <v>54</v>
      </c>
      <c r="E97" s="15" t="s">
        <v>313</v>
      </c>
      <c r="F97" s="44" t="s">
        <v>314</v>
      </c>
      <c r="G97" s="220">
        <v>10</v>
      </c>
      <c r="H97" s="220">
        <v>743</v>
      </c>
      <c r="I97" s="220">
        <v>1.251058179669047E-6</v>
      </c>
      <c r="J97" s="220">
        <v>610</v>
      </c>
      <c r="K97" s="220">
        <v>606</v>
      </c>
      <c r="L97" s="221">
        <v>0.99344262295081964</v>
      </c>
      <c r="M97" s="221">
        <v>3.2679210455115295E-3</v>
      </c>
      <c r="N97" s="221">
        <v>0.98703749770161708</v>
      </c>
      <c r="O97" s="221">
        <v>0.9998477482000222</v>
      </c>
      <c r="P97" s="220">
        <v>1125</v>
      </c>
      <c r="Q97" s="220">
        <v>1120</v>
      </c>
      <c r="R97" s="221">
        <v>0.99555555555555553</v>
      </c>
      <c r="S97" s="221">
        <v>1.9831941369696572E-3</v>
      </c>
      <c r="T97" s="221">
        <v>0.99166849504709498</v>
      </c>
      <c r="U97" s="221">
        <v>0.99944261606401608</v>
      </c>
      <c r="V97" s="220">
        <v>115</v>
      </c>
      <c r="W97" s="220">
        <v>108</v>
      </c>
      <c r="X97" s="221">
        <v>0.93913043478260871</v>
      </c>
      <c r="Y97" s="221">
        <v>2.2295341928720954E-2</v>
      </c>
      <c r="Z97" s="221">
        <v>0.89543156460231565</v>
      </c>
      <c r="AA97" s="221">
        <v>0.98282930496290177</v>
      </c>
      <c r="AB97" s="220">
        <v>1850</v>
      </c>
      <c r="AC97" s="220">
        <v>1834</v>
      </c>
      <c r="AD97" s="221">
        <v>0.99135135135135133</v>
      </c>
      <c r="AE97" s="221">
        <v>2.1527919678560139E-3</v>
      </c>
      <c r="AF97" s="221">
        <v>0.98713187909435351</v>
      </c>
      <c r="AG97" s="221">
        <v>0.99557082360834914</v>
      </c>
      <c r="AH97" s="220"/>
      <c r="AI97" s="220"/>
      <c r="AJ97" s="221"/>
      <c r="AK97" s="221"/>
      <c r="AL97" s="221"/>
      <c r="AM97" s="221"/>
    </row>
    <row r="98" spans="2:39" x14ac:dyDescent="0.3">
      <c r="B98" s="16" t="s">
        <v>43</v>
      </c>
      <c r="C98" s="16" t="s">
        <v>44</v>
      </c>
      <c r="D98" s="44" t="s">
        <v>45</v>
      </c>
      <c r="E98" s="15" t="s">
        <v>313</v>
      </c>
      <c r="F98" s="15" t="s">
        <v>312</v>
      </c>
      <c r="G98" s="220">
        <v>10</v>
      </c>
      <c r="H98" s="220">
        <v>3915</v>
      </c>
      <c r="I98" s="220">
        <v>2.695828569158572E-6</v>
      </c>
      <c r="J98" s="220">
        <v>3150</v>
      </c>
      <c r="K98" s="220">
        <v>3133</v>
      </c>
      <c r="L98" s="221">
        <v>0.9946031746031746</v>
      </c>
      <c r="M98" s="221">
        <v>1.3053856296326041E-3</v>
      </c>
      <c r="N98" s="221">
        <v>0.99204461876909467</v>
      </c>
      <c r="O98" s="221">
        <v>0.99716173043725453</v>
      </c>
      <c r="P98" s="220">
        <v>1488</v>
      </c>
      <c r="Q98" s="220">
        <v>1479</v>
      </c>
      <c r="R98" s="221">
        <v>0.99395161290322576</v>
      </c>
      <c r="S98" s="221">
        <v>2.0100226203559539E-3</v>
      </c>
      <c r="T98" s="221">
        <v>0.99001196856732809</v>
      </c>
      <c r="U98" s="221">
        <v>0.99789125723912342</v>
      </c>
      <c r="V98" s="220">
        <v>291</v>
      </c>
      <c r="W98" s="220">
        <v>280</v>
      </c>
      <c r="X98" s="221">
        <v>0.96219931271477666</v>
      </c>
      <c r="Y98" s="221">
        <v>1.1179847377067793E-2</v>
      </c>
      <c r="Z98" s="221">
        <v>0.94028681185572383</v>
      </c>
      <c r="AA98" s="221">
        <v>0.98411181357382949</v>
      </c>
      <c r="AB98" s="220">
        <v>4929</v>
      </c>
      <c r="AC98" s="220">
        <v>4892</v>
      </c>
      <c r="AD98" s="221">
        <v>0.99249340637046057</v>
      </c>
      <c r="AE98" s="221">
        <v>1.2294358106801453E-3</v>
      </c>
      <c r="AF98" s="221">
        <v>0.99008371218152746</v>
      </c>
      <c r="AG98" s="221">
        <v>0.99490310055939368</v>
      </c>
      <c r="AH98" s="220">
        <v>234</v>
      </c>
      <c r="AI98" s="220">
        <v>63</v>
      </c>
      <c r="AJ98" s="221">
        <v>0.26923076923076922</v>
      </c>
      <c r="AK98" s="221">
        <v>2.8996430824436207E-2</v>
      </c>
      <c r="AL98" s="221">
        <v>0.21239776481487427</v>
      </c>
      <c r="AM98" s="221">
        <v>0.32606377364666417</v>
      </c>
    </row>
    <row r="99" spans="2:39" x14ac:dyDescent="0.3">
      <c r="B99" s="16" t="s">
        <v>43</v>
      </c>
      <c r="C99" s="16" t="s">
        <v>44</v>
      </c>
      <c r="D99" s="44" t="s">
        <v>52</v>
      </c>
      <c r="E99" s="15" t="s">
        <v>313</v>
      </c>
      <c r="F99" s="15" t="s">
        <v>312</v>
      </c>
      <c r="G99" s="220">
        <v>10</v>
      </c>
      <c r="H99" s="220">
        <v>844</v>
      </c>
      <c r="I99" s="220">
        <v>4.2873476460178866E-7</v>
      </c>
      <c r="J99" s="220">
        <v>692</v>
      </c>
      <c r="K99" s="220">
        <v>674</v>
      </c>
      <c r="L99" s="221">
        <v>0.97398843930635837</v>
      </c>
      <c r="M99" s="221">
        <v>6.0507200407429965E-3</v>
      </c>
      <c r="N99" s="221">
        <v>0.96212902802650213</v>
      </c>
      <c r="O99" s="221">
        <v>0.9858478505862146</v>
      </c>
      <c r="P99" s="220">
        <v>234</v>
      </c>
      <c r="Q99" s="220">
        <v>224</v>
      </c>
      <c r="R99" s="221">
        <v>0.95726495726495731</v>
      </c>
      <c r="S99" s="221">
        <v>1.3222093472713876E-2</v>
      </c>
      <c r="T99" s="221">
        <v>0.93134965405843806</v>
      </c>
      <c r="U99" s="221">
        <v>0.98318026047147655</v>
      </c>
      <c r="V99" s="220">
        <v>31</v>
      </c>
      <c r="W99" s="220">
        <v>31</v>
      </c>
      <c r="X99" s="221">
        <v>1</v>
      </c>
      <c r="Y99" s="221">
        <v>0</v>
      </c>
      <c r="Z99" s="221">
        <v>1</v>
      </c>
      <c r="AA99" s="221">
        <v>1</v>
      </c>
      <c r="AB99" s="220">
        <v>957</v>
      </c>
      <c r="AC99" s="220">
        <v>929</v>
      </c>
      <c r="AD99" s="221">
        <v>0.97074190177638453</v>
      </c>
      <c r="AE99" s="221">
        <v>5.4477725368562982E-3</v>
      </c>
      <c r="AF99" s="221">
        <v>0.9600642676041462</v>
      </c>
      <c r="AG99" s="221">
        <v>0.98141953594862286</v>
      </c>
      <c r="AH99" s="220">
        <v>11</v>
      </c>
      <c r="AI99" s="220">
        <v>1</v>
      </c>
      <c r="AJ99" s="221">
        <v>9.0909090909090912E-2</v>
      </c>
      <c r="AK99" s="221">
        <v>8.6678417204144764E-2</v>
      </c>
      <c r="AL99" s="221">
        <v>-7.8980606811032833E-2</v>
      </c>
      <c r="AM99" s="221">
        <v>0.26079878862921468</v>
      </c>
    </row>
    <row r="100" spans="2:39" x14ac:dyDescent="0.3">
      <c r="B100" s="60" t="s">
        <v>56</v>
      </c>
      <c r="C100" s="56" t="s">
        <v>44</v>
      </c>
      <c r="D100" s="80" t="s">
        <v>54</v>
      </c>
      <c r="E100" s="50" t="s">
        <v>313</v>
      </c>
      <c r="F100" s="50" t="s">
        <v>312</v>
      </c>
      <c r="G100" s="222">
        <v>10</v>
      </c>
      <c r="H100" s="222">
        <v>4759</v>
      </c>
      <c r="I100" s="222">
        <v>3.1221855985831758E-6</v>
      </c>
      <c r="J100" s="222">
        <v>3842</v>
      </c>
      <c r="K100" s="222">
        <v>3807</v>
      </c>
      <c r="L100" s="223">
        <v>0.99089016137428421</v>
      </c>
      <c r="M100" s="223">
        <v>1.5328138637648839E-3</v>
      </c>
      <c r="N100" s="223">
        <v>0.98788584620130504</v>
      </c>
      <c r="O100" s="223">
        <v>0.99389447654726337</v>
      </c>
      <c r="P100" s="222">
        <v>1722</v>
      </c>
      <c r="Q100" s="222">
        <v>1703</v>
      </c>
      <c r="R100" s="223">
        <v>0.9889663182346109</v>
      </c>
      <c r="S100" s="223">
        <v>2.5172966843485202E-3</v>
      </c>
      <c r="T100" s="223">
        <v>0.98403241673328778</v>
      </c>
      <c r="U100" s="223">
        <v>0.99390021973593401</v>
      </c>
      <c r="V100" s="222">
        <v>322</v>
      </c>
      <c r="W100" s="222">
        <v>311</v>
      </c>
      <c r="X100" s="223">
        <v>0.96583850931677018</v>
      </c>
      <c r="Y100" s="223">
        <v>1.0122615237525613E-2</v>
      </c>
      <c r="Z100" s="223">
        <v>0.94599818345122</v>
      </c>
      <c r="AA100" s="223">
        <v>0.98567883518232036</v>
      </c>
      <c r="AB100" s="222">
        <v>5886</v>
      </c>
      <c r="AC100" s="222">
        <v>5821</v>
      </c>
      <c r="AD100" s="223">
        <v>0.98895684675501194</v>
      </c>
      <c r="AE100" s="223">
        <v>1.3621504911285577E-3</v>
      </c>
      <c r="AF100" s="223">
        <v>0.98628703179239996</v>
      </c>
      <c r="AG100" s="223">
        <v>0.99162666171762393</v>
      </c>
      <c r="AH100" s="222">
        <v>245</v>
      </c>
      <c r="AI100" s="222">
        <v>64</v>
      </c>
      <c r="AJ100" s="223">
        <v>0.26122448979591839</v>
      </c>
      <c r="AK100" s="223">
        <v>2.8065975895494019E-2</v>
      </c>
      <c r="AL100" s="223">
        <v>0.2062151770407501</v>
      </c>
      <c r="AM100" s="223">
        <v>0.31623380255108668</v>
      </c>
    </row>
    <row r="101" spans="2:39" x14ac:dyDescent="0.3">
      <c r="B101" s="209" t="s">
        <v>46</v>
      </c>
      <c r="C101" s="209" t="s">
        <v>49</v>
      </c>
      <c r="D101" s="209" t="s">
        <v>82</v>
      </c>
      <c r="E101" s="209" t="s">
        <v>326</v>
      </c>
      <c r="F101" s="209" t="s">
        <v>329</v>
      </c>
      <c r="G101" s="209"/>
      <c r="H101" s="209"/>
      <c r="I101" s="209"/>
      <c r="J101" s="209"/>
      <c r="K101" s="209"/>
      <c r="L101" s="209"/>
      <c r="M101" s="209"/>
      <c r="N101" s="209"/>
      <c r="O101" s="209"/>
      <c r="P101" s="209"/>
      <c r="Q101" s="209"/>
      <c r="R101" s="209"/>
      <c r="S101" s="209"/>
      <c r="T101" s="209"/>
      <c r="U101" s="209"/>
      <c r="V101" s="209"/>
      <c r="W101" s="209"/>
      <c r="X101" s="209"/>
      <c r="Y101" s="209"/>
      <c r="Z101" s="209"/>
      <c r="AA101" s="209"/>
      <c r="AB101" s="209"/>
      <c r="AC101" s="209"/>
      <c r="AD101" s="209"/>
      <c r="AE101" s="209"/>
      <c r="AF101" s="209"/>
      <c r="AG101" s="209"/>
      <c r="AH101" s="209"/>
      <c r="AI101" s="209"/>
      <c r="AJ101" s="209"/>
      <c r="AK101" s="209"/>
      <c r="AL101" s="209"/>
      <c r="AM101" s="209"/>
    </row>
    <row r="102" spans="2:39" x14ac:dyDescent="0.3">
      <c r="B102" s="209" t="s">
        <v>46</v>
      </c>
      <c r="C102" s="209" t="s">
        <v>49</v>
      </c>
      <c r="D102" s="209" t="s">
        <v>82</v>
      </c>
      <c r="E102" s="209" t="s">
        <v>326</v>
      </c>
      <c r="F102" s="209" t="s">
        <v>328</v>
      </c>
      <c r="G102" s="209"/>
      <c r="H102" s="209"/>
      <c r="I102" s="209"/>
      <c r="J102" s="209"/>
      <c r="K102" s="209"/>
      <c r="L102" s="209"/>
      <c r="M102" s="209"/>
      <c r="N102" s="209"/>
      <c r="O102" s="209"/>
      <c r="P102" s="209"/>
      <c r="Q102" s="209"/>
      <c r="R102" s="209"/>
      <c r="S102" s="209"/>
      <c r="T102" s="209"/>
      <c r="U102" s="209"/>
      <c r="V102" s="209"/>
      <c r="W102" s="209"/>
      <c r="X102" s="209"/>
      <c r="Y102" s="209"/>
      <c r="Z102" s="209"/>
      <c r="AA102" s="209"/>
      <c r="AB102" s="209"/>
      <c r="AC102" s="209"/>
      <c r="AD102" s="209"/>
      <c r="AE102" s="209"/>
      <c r="AF102" s="209"/>
      <c r="AG102" s="209"/>
      <c r="AH102" s="209"/>
      <c r="AI102" s="209"/>
      <c r="AJ102" s="209"/>
      <c r="AK102" s="209"/>
      <c r="AL102" s="209"/>
      <c r="AM102" s="209"/>
    </row>
    <row r="103" spans="2:39" x14ac:dyDescent="0.3">
      <c r="B103" s="209" t="s">
        <v>46</v>
      </c>
      <c r="C103" s="209" t="s">
        <v>49</v>
      </c>
      <c r="D103" s="209" t="s">
        <v>82</v>
      </c>
      <c r="E103" s="209" t="s">
        <v>324</v>
      </c>
      <c r="F103" s="209" t="s">
        <v>329</v>
      </c>
      <c r="G103" s="209"/>
      <c r="H103" s="209"/>
      <c r="I103" s="209"/>
      <c r="J103" s="209"/>
      <c r="K103" s="209"/>
      <c r="L103" s="209"/>
      <c r="M103" s="209"/>
      <c r="N103" s="209"/>
      <c r="O103" s="209"/>
      <c r="P103" s="209"/>
      <c r="Q103" s="209"/>
      <c r="R103" s="209"/>
      <c r="S103" s="209"/>
      <c r="T103" s="209"/>
      <c r="U103" s="209"/>
      <c r="V103" s="209"/>
      <c r="W103" s="209"/>
      <c r="X103" s="209"/>
      <c r="Y103" s="209"/>
      <c r="Z103" s="209"/>
      <c r="AA103" s="209"/>
      <c r="AB103" s="209"/>
      <c r="AC103" s="209"/>
      <c r="AD103" s="209"/>
      <c r="AE103" s="209"/>
      <c r="AF103" s="209"/>
      <c r="AG103" s="209"/>
      <c r="AH103" s="209"/>
      <c r="AI103" s="209"/>
      <c r="AJ103" s="209"/>
      <c r="AK103" s="209"/>
      <c r="AL103" s="209"/>
      <c r="AM103" s="209"/>
    </row>
    <row r="104" spans="2:39" x14ac:dyDescent="0.3">
      <c r="B104" s="209" t="s">
        <v>46</v>
      </c>
      <c r="C104" s="209" t="s">
        <v>49</v>
      </c>
      <c r="D104" s="209" t="s">
        <v>82</v>
      </c>
      <c r="E104" s="209" t="s">
        <v>324</v>
      </c>
      <c r="F104" s="209" t="s">
        <v>328</v>
      </c>
      <c r="G104" s="209"/>
      <c r="H104" s="209"/>
      <c r="I104" s="209"/>
      <c r="J104" s="209"/>
      <c r="K104" s="209"/>
      <c r="L104" s="209"/>
      <c r="M104" s="209"/>
      <c r="N104" s="209"/>
      <c r="O104" s="209"/>
      <c r="P104" s="209"/>
      <c r="Q104" s="209"/>
      <c r="R104" s="209"/>
      <c r="S104" s="209"/>
      <c r="T104" s="209"/>
      <c r="U104" s="209"/>
      <c r="V104" s="209"/>
      <c r="W104" s="209"/>
      <c r="X104" s="209"/>
      <c r="Y104" s="209"/>
      <c r="Z104" s="209"/>
      <c r="AA104" s="209"/>
      <c r="AB104" s="209"/>
      <c r="AC104" s="209"/>
      <c r="AD104" s="209"/>
      <c r="AE104" s="209"/>
      <c r="AF104" s="209"/>
      <c r="AG104" s="209"/>
      <c r="AH104" s="209"/>
      <c r="AI104" s="209"/>
      <c r="AJ104" s="209"/>
      <c r="AK104" s="209"/>
      <c r="AL104" s="209"/>
      <c r="AM104" s="209"/>
    </row>
    <row r="105" spans="2:39" x14ac:dyDescent="0.3">
      <c r="B105" s="209" t="s">
        <v>46</v>
      </c>
      <c r="C105" s="209" t="s">
        <v>49</v>
      </c>
      <c r="D105" s="209" t="s">
        <v>82</v>
      </c>
      <c r="E105" s="209" t="s">
        <v>323</v>
      </c>
      <c r="F105" s="209" t="s">
        <v>329</v>
      </c>
      <c r="G105" s="209"/>
      <c r="H105" s="209"/>
      <c r="I105" s="209"/>
      <c r="J105" s="209"/>
      <c r="K105" s="209"/>
      <c r="L105" s="209"/>
      <c r="M105" s="209"/>
      <c r="N105" s="209"/>
      <c r="O105" s="209"/>
      <c r="P105" s="209"/>
      <c r="Q105" s="209"/>
      <c r="R105" s="209"/>
      <c r="S105" s="209"/>
      <c r="T105" s="209"/>
      <c r="U105" s="209"/>
      <c r="V105" s="209"/>
      <c r="W105" s="209"/>
      <c r="X105" s="209"/>
      <c r="Y105" s="209"/>
      <c r="Z105" s="209"/>
      <c r="AA105" s="209"/>
      <c r="AB105" s="209"/>
      <c r="AC105" s="209"/>
      <c r="AD105" s="209"/>
      <c r="AE105" s="209"/>
      <c r="AF105" s="209"/>
      <c r="AG105" s="209"/>
      <c r="AH105" s="209"/>
      <c r="AI105" s="209"/>
      <c r="AJ105" s="209"/>
      <c r="AK105" s="209"/>
      <c r="AL105" s="209"/>
      <c r="AM105" s="209"/>
    </row>
    <row r="106" spans="2:39" x14ac:dyDescent="0.3">
      <c r="B106" s="209" t="s">
        <v>46</v>
      </c>
      <c r="C106" s="209" t="s">
        <v>49</v>
      </c>
      <c r="D106" s="209" t="s">
        <v>82</v>
      </c>
      <c r="E106" s="209" t="s">
        <v>323</v>
      </c>
      <c r="F106" s="209" t="s">
        <v>328</v>
      </c>
      <c r="G106" s="209"/>
      <c r="H106" s="209"/>
      <c r="I106" s="209"/>
      <c r="J106" s="209"/>
      <c r="K106" s="209"/>
      <c r="L106" s="209"/>
      <c r="M106" s="209"/>
      <c r="N106" s="209"/>
      <c r="O106" s="209"/>
      <c r="P106" s="209"/>
      <c r="Q106" s="209"/>
      <c r="R106" s="209"/>
      <c r="S106" s="209"/>
      <c r="T106" s="209"/>
      <c r="U106" s="209"/>
      <c r="V106" s="209"/>
      <c r="W106" s="209"/>
      <c r="X106" s="209"/>
      <c r="Y106" s="209"/>
      <c r="Z106" s="209"/>
      <c r="AA106" s="209"/>
      <c r="AB106" s="209"/>
      <c r="AC106" s="209"/>
      <c r="AD106" s="209"/>
      <c r="AE106" s="209"/>
      <c r="AF106" s="209"/>
      <c r="AG106" s="209"/>
      <c r="AH106" s="209"/>
      <c r="AI106" s="209"/>
      <c r="AJ106" s="209"/>
      <c r="AK106" s="209"/>
      <c r="AL106" s="209"/>
      <c r="AM106" s="209"/>
    </row>
    <row r="107" spans="2:39" x14ac:dyDescent="0.3">
      <c r="B107" s="209" t="s">
        <v>46</v>
      </c>
      <c r="C107" s="209" t="s">
        <v>49</v>
      </c>
      <c r="D107" s="209" t="s">
        <v>82</v>
      </c>
      <c r="E107" s="209" t="s">
        <v>322</v>
      </c>
      <c r="F107" s="209" t="s">
        <v>329</v>
      </c>
      <c r="G107" s="209"/>
      <c r="H107" s="209"/>
      <c r="I107" s="209"/>
      <c r="J107" s="209"/>
      <c r="K107" s="209"/>
      <c r="L107" s="209"/>
      <c r="M107" s="209"/>
      <c r="N107" s="209"/>
      <c r="O107" s="209"/>
      <c r="P107" s="209"/>
      <c r="Q107" s="209"/>
      <c r="R107" s="209"/>
      <c r="S107" s="209"/>
      <c r="T107" s="209"/>
      <c r="U107" s="209"/>
      <c r="V107" s="209"/>
      <c r="W107" s="209"/>
      <c r="X107" s="209"/>
      <c r="Y107" s="209"/>
      <c r="Z107" s="209"/>
      <c r="AA107" s="209"/>
      <c r="AB107" s="209"/>
      <c r="AC107" s="209"/>
      <c r="AD107" s="209"/>
      <c r="AE107" s="209"/>
      <c r="AF107" s="209"/>
      <c r="AG107" s="209"/>
      <c r="AH107" s="209"/>
      <c r="AI107" s="209"/>
      <c r="AJ107" s="209"/>
      <c r="AK107" s="209"/>
      <c r="AL107" s="209"/>
      <c r="AM107" s="209"/>
    </row>
    <row r="108" spans="2:39" x14ac:dyDescent="0.3">
      <c r="B108" s="209" t="s">
        <v>46</v>
      </c>
      <c r="C108" s="209" t="s">
        <v>49</v>
      </c>
      <c r="D108" s="209" t="s">
        <v>82</v>
      </c>
      <c r="E108" s="209" t="s">
        <v>322</v>
      </c>
      <c r="F108" s="209" t="s">
        <v>328</v>
      </c>
      <c r="G108" s="209"/>
      <c r="H108" s="209"/>
      <c r="I108" s="209"/>
      <c r="J108" s="209"/>
      <c r="K108" s="209"/>
      <c r="L108" s="209"/>
      <c r="M108" s="209"/>
      <c r="N108" s="209"/>
      <c r="O108" s="209"/>
      <c r="P108" s="209"/>
      <c r="Q108" s="209"/>
      <c r="R108" s="209"/>
      <c r="S108" s="209"/>
      <c r="T108" s="209"/>
      <c r="U108" s="209"/>
      <c r="V108" s="209"/>
      <c r="W108" s="209"/>
      <c r="X108" s="209"/>
      <c r="Y108" s="209"/>
      <c r="Z108" s="209"/>
      <c r="AA108" s="209"/>
      <c r="AB108" s="209"/>
      <c r="AC108" s="209"/>
      <c r="AD108" s="209"/>
      <c r="AE108" s="209"/>
      <c r="AF108" s="209"/>
      <c r="AG108" s="209"/>
      <c r="AH108" s="209"/>
      <c r="AI108" s="209"/>
      <c r="AJ108" s="209"/>
      <c r="AK108" s="209"/>
      <c r="AL108" s="209"/>
      <c r="AM108" s="209"/>
    </row>
    <row r="109" spans="2:39" x14ac:dyDescent="0.3">
      <c r="B109" s="209" t="s">
        <v>46</v>
      </c>
      <c r="C109" s="209" t="s">
        <v>49</v>
      </c>
      <c r="D109" s="209" t="s">
        <v>82</v>
      </c>
      <c r="E109" s="209" t="s">
        <v>321</v>
      </c>
      <c r="F109" s="209" t="s">
        <v>329</v>
      </c>
      <c r="G109" s="209"/>
      <c r="H109" s="209"/>
      <c r="I109" s="209"/>
      <c r="J109" s="209"/>
      <c r="K109" s="209"/>
      <c r="L109" s="209"/>
      <c r="M109" s="209"/>
      <c r="N109" s="209"/>
      <c r="O109" s="209"/>
      <c r="P109" s="209"/>
      <c r="Q109" s="209"/>
      <c r="R109" s="209"/>
      <c r="S109" s="209"/>
      <c r="T109" s="209"/>
      <c r="U109" s="209"/>
      <c r="V109" s="209"/>
      <c r="W109" s="209"/>
      <c r="X109" s="209"/>
      <c r="Y109" s="209"/>
      <c r="Z109" s="209"/>
      <c r="AA109" s="209"/>
      <c r="AB109" s="209"/>
      <c r="AC109" s="209"/>
      <c r="AD109" s="209"/>
      <c r="AE109" s="209"/>
      <c r="AF109" s="209"/>
      <c r="AG109" s="209"/>
      <c r="AH109" s="209"/>
      <c r="AI109" s="209"/>
      <c r="AJ109" s="209"/>
      <c r="AK109" s="209"/>
      <c r="AL109" s="209"/>
      <c r="AM109" s="209"/>
    </row>
    <row r="110" spans="2:39" x14ac:dyDescent="0.3">
      <c r="B110" s="209" t="s">
        <v>46</v>
      </c>
      <c r="C110" s="209" t="s">
        <v>49</v>
      </c>
      <c r="D110" s="209" t="s">
        <v>82</v>
      </c>
      <c r="E110" s="209" t="s">
        <v>321</v>
      </c>
      <c r="F110" s="209" t="s">
        <v>328</v>
      </c>
      <c r="G110" s="209"/>
      <c r="H110" s="209"/>
      <c r="I110" s="209"/>
      <c r="J110" s="209"/>
      <c r="K110" s="209"/>
      <c r="L110" s="209"/>
      <c r="M110" s="209"/>
      <c r="N110" s="209"/>
      <c r="O110" s="209"/>
      <c r="P110" s="209"/>
      <c r="Q110" s="209"/>
      <c r="R110" s="209"/>
      <c r="S110" s="209"/>
      <c r="T110" s="209"/>
      <c r="U110" s="209"/>
      <c r="V110" s="209"/>
      <c r="W110" s="209"/>
      <c r="X110" s="209"/>
      <c r="Y110" s="209"/>
      <c r="Z110" s="209"/>
      <c r="AA110" s="209"/>
      <c r="AB110" s="209"/>
      <c r="AC110" s="209"/>
      <c r="AD110" s="209"/>
      <c r="AE110" s="209"/>
      <c r="AF110" s="209"/>
      <c r="AG110" s="209"/>
      <c r="AH110" s="209"/>
      <c r="AI110" s="209"/>
      <c r="AJ110" s="209"/>
      <c r="AK110" s="209"/>
      <c r="AL110" s="209"/>
      <c r="AM110" s="209"/>
    </row>
    <row r="111" spans="2:39" x14ac:dyDescent="0.3">
      <c r="B111" s="201" t="s">
        <v>46</v>
      </c>
      <c r="C111" s="201" t="s">
        <v>49</v>
      </c>
      <c r="D111" s="201" t="s">
        <v>82</v>
      </c>
      <c r="E111" s="204" t="s">
        <v>313</v>
      </c>
      <c r="F111" s="202" t="s">
        <v>315</v>
      </c>
      <c r="G111" s="229">
        <v>10</v>
      </c>
      <c r="H111" s="229">
        <v>2748</v>
      </c>
      <c r="I111" s="229">
        <v>3.5135198492852358E-5</v>
      </c>
      <c r="J111" s="229">
        <v>2141</v>
      </c>
      <c r="K111" s="229">
        <v>2006</v>
      </c>
      <c r="L111" s="228">
        <v>0.93694535263895373</v>
      </c>
      <c r="M111" s="228">
        <v>5.252999357064061E-3</v>
      </c>
      <c r="N111" s="228">
        <v>0.92664947389910812</v>
      </c>
      <c r="O111" s="228">
        <v>0.94724123137879934</v>
      </c>
      <c r="P111" s="229">
        <v>305</v>
      </c>
      <c r="Q111" s="229">
        <v>242</v>
      </c>
      <c r="R111" s="228">
        <v>0.79344262295081969</v>
      </c>
      <c r="S111" s="228">
        <v>2.318078818980918E-2</v>
      </c>
      <c r="T111" s="228">
        <v>0.74800827809879367</v>
      </c>
      <c r="U111" s="228">
        <v>0.83887696780284571</v>
      </c>
      <c r="V111" s="229">
        <v>55</v>
      </c>
      <c r="W111" s="229">
        <v>27</v>
      </c>
      <c r="X111" s="228">
        <v>0.49090909090909091</v>
      </c>
      <c r="Y111" s="228">
        <v>6.7408841525817234E-2</v>
      </c>
      <c r="Z111" s="228">
        <v>0.35878776151848912</v>
      </c>
      <c r="AA111" s="228">
        <v>0.62303042029969269</v>
      </c>
      <c r="AB111" s="229">
        <v>2501</v>
      </c>
      <c r="AC111" s="229">
        <v>2275</v>
      </c>
      <c r="AD111" s="228">
        <v>0.90963614554178329</v>
      </c>
      <c r="AE111" s="228">
        <v>5.7329002126610433E-3</v>
      </c>
      <c r="AF111" s="228">
        <v>0.89839966112496761</v>
      </c>
      <c r="AG111" s="228">
        <v>0.92087262995859898</v>
      </c>
      <c r="AH111" s="229"/>
      <c r="AI111" s="229"/>
      <c r="AJ111" s="228"/>
      <c r="AK111" s="228"/>
      <c r="AL111" s="228"/>
      <c r="AM111" s="228"/>
    </row>
    <row r="112" spans="2:39" x14ac:dyDescent="0.3">
      <c r="B112" s="201" t="s">
        <v>46</v>
      </c>
      <c r="C112" s="201" t="s">
        <v>49</v>
      </c>
      <c r="D112" s="201" t="s">
        <v>82</v>
      </c>
      <c r="E112" s="204" t="s">
        <v>313</v>
      </c>
      <c r="F112" s="202" t="s">
        <v>314</v>
      </c>
      <c r="G112" s="229">
        <v>10</v>
      </c>
      <c r="H112" s="229">
        <v>803</v>
      </c>
      <c r="I112" s="229">
        <v>3.6969960397817471E-5</v>
      </c>
      <c r="J112" s="229">
        <v>626</v>
      </c>
      <c r="K112" s="229">
        <v>613</v>
      </c>
      <c r="L112" s="228">
        <v>0.97923322683706071</v>
      </c>
      <c r="M112" s="228">
        <v>5.699547974809387E-3</v>
      </c>
      <c r="N112" s="228">
        <v>0.96806211280643428</v>
      </c>
      <c r="O112" s="228">
        <v>0.99040434086768714</v>
      </c>
      <c r="P112" s="229">
        <v>540</v>
      </c>
      <c r="Q112" s="229">
        <v>530</v>
      </c>
      <c r="R112" s="228">
        <v>0.98148148148148151</v>
      </c>
      <c r="S112" s="228">
        <v>5.8015934896591239E-3</v>
      </c>
      <c r="T112" s="228">
        <v>0.97011035824174963</v>
      </c>
      <c r="U112" s="228">
        <v>0.99285260472121339</v>
      </c>
      <c r="V112" s="229">
        <v>75</v>
      </c>
      <c r="W112" s="229">
        <v>58</v>
      </c>
      <c r="X112" s="228">
        <v>0.77333333333333332</v>
      </c>
      <c r="Y112" s="228">
        <v>4.8344443167598748E-2</v>
      </c>
      <c r="Z112" s="228">
        <v>0.67857822472483975</v>
      </c>
      <c r="AA112" s="228">
        <v>0.86808844194182688</v>
      </c>
      <c r="AB112" s="229">
        <v>1241</v>
      </c>
      <c r="AC112" s="229">
        <v>1201</v>
      </c>
      <c r="AD112" s="228">
        <v>0.96776792908944398</v>
      </c>
      <c r="AE112" s="228">
        <v>5.0135324138379164E-3</v>
      </c>
      <c r="AF112" s="228">
        <v>0.95794140555832163</v>
      </c>
      <c r="AG112" s="228">
        <v>0.97759445262056632</v>
      </c>
      <c r="AH112" s="229"/>
      <c r="AI112" s="229"/>
      <c r="AJ112" s="228"/>
      <c r="AK112" s="228"/>
      <c r="AL112" s="228"/>
      <c r="AM112" s="228"/>
    </row>
    <row r="113" spans="2:39" x14ac:dyDescent="0.3">
      <c r="B113" s="201" t="s">
        <v>46</v>
      </c>
      <c r="C113" s="201" t="s">
        <v>49</v>
      </c>
      <c r="D113" s="201" t="s">
        <v>82</v>
      </c>
      <c r="E113" s="202" t="s">
        <v>320</v>
      </c>
      <c r="F113" s="204" t="s">
        <v>312</v>
      </c>
      <c r="G113" s="201"/>
      <c r="H113" s="201"/>
      <c r="I113" s="201"/>
      <c r="J113" s="201"/>
      <c r="K113" s="201"/>
      <c r="L113" s="201"/>
      <c r="M113" s="201"/>
      <c r="N113" s="201"/>
      <c r="O113" s="201"/>
      <c r="P113" s="201"/>
      <c r="Q113" s="201"/>
      <c r="R113" s="201"/>
      <c r="S113" s="201"/>
      <c r="T113" s="201"/>
      <c r="U113" s="201"/>
      <c r="V113" s="201"/>
      <c r="W113" s="201"/>
      <c r="X113" s="201"/>
      <c r="Y113" s="201"/>
      <c r="Z113" s="201"/>
      <c r="AA113" s="201"/>
      <c r="AB113" s="201"/>
      <c r="AC113" s="201"/>
      <c r="AD113" s="201"/>
      <c r="AE113" s="201"/>
      <c r="AF113" s="201"/>
      <c r="AG113" s="201"/>
      <c r="AH113" s="201"/>
      <c r="AI113" s="201"/>
      <c r="AJ113" s="201"/>
      <c r="AK113" s="201"/>
      <c r="AL113" s="201"/>
      <c r="AM113" s="201"/>
    </row>
    <row r="114" spans="2:39" x14ac:dyDescent="0.3">
      <c r="B114" s="201" t="s">
        <v>46</v>
      </c>
      <c r="C114" s="201" t="s">
        <v>49</v>
      </c>
      <c r="D114" s="201" t="s">
        <v>82</v>
      </c>
      <c r="E114" s="202" t="s">
        <v>319</v>
      </c>
      <c r="F114" s="204" t="s">
        <v>312</v>
      </c>
      <c r="G114" s="201"/>
      <c r="H114" s="201"/>
      <c r="I114" s="201"/>
      <c r="J114" s="201"/>
      <c r="K114" s="201"/>
      <c r="L114" s="201"/>
      <c r="M114" s="201"/>
      <c r="N114" s="201"/>
      <c r="O114" s="201"/>
      <c r="P114" s="201"/>
      <c r="Q114" s="201"/>
      <c r="R114" s="201"/>
      <c r="S114" s="201"/>
      <c r="T114" s="201"/>
      <c r="U114" s="201"/>
      <c r="V114" s="201"/>
      <c r="W114" s="201"/>
      <c r="X114" s="201"/>
      <c r="Y114" s="201"/>
      <c r="Z114" s="201"/>
      <c r="AA114" s="201"/>
      <c r="AB114" s="201"/>
      <c r="AC114" s="201"/>
      <c r="AD114" s="201"/>
      <c r="AE114" s="201"/>
      <c r="AF114" s="201"/>
      <c r="AG114" s="201"/>
      <c r="AH114" s="201"/>
      <c r="AI114" s="201"/>
      <c r="AJ114" s="201"/>
      <c r="AK114" s="201"/>
      <c r="AL114" s="201"/>
      <c r="AM114" s="201"/>
    </row>
    <row r="115" spans="2:39" x14ac:dyDescent="0.3">
      <c r="B115" s="201" t="s">
        <v>46</v>
      </c>
      <c r="C115" s="201" t="s">
        <v>49</v>
      </c>
      <c r="D115" s="201" t="s">
        <v>82</v>
      </c>
      <c r="E115" s="202" t="s">
        <v>318</v>
      </c>
      <c r="F115" s="204" t="s">
        <v>312</v>
      </c>
      <c r="G115" s="201"/>
      <c r="H115" s="201"/>
      <c r="I115" s="201"/>
      <c r="J115" s="201"/>
      <c r="K115" s="201"/>
      <c r="L115" s="201"/>
      <c r="M115" s="201"/>
      <c r="N115" s="201"/>
      <c r="O115" s="201"/>
      <c r="P115" s="201"/>
      <c r="Q115" s="201"/>
      <c r="R115" s="201"/>
      <c r="S115" s="201"/>
      <c r="T115" s="201"/>
      <c r="U115" s="201"/>
      <c r="V115" s="201"/>
      <c r="W115" s="201"/>
      <c r="X115" s="201"/>
      <c r="Y115" s="201"/>
      <c r="Z115" s="201"/>
      <c r="AA115" s="201"/>
      <c r="AB115" s="201"/>
      <c r="AC115" s="201"/>
      <c r="AD115" s="201"/>
      <c r="AE115" s="201"/>
      <c r="AF115" s="201"/>
      <c r="AG115" s="201"/>
      <c r="AH115" s="201"/>
      <c r="AI115" s="201"/>
      <c r="AJ115" s="201"/>
      <c r="AK115" s="201"/>
      <c r="AL115" s="201"/>
      <c r="AM115" s="201"/>
    </row>
    <row r="116" spans="2:39" x14ac:dyDescent="0.3">
      <c r="B116" s="201" t="s">
        <v>46</v>
      </c>
      <c r="C116" s="201" t="s">
        <v>49</v>
      </c>
      <c r="D116" s="201" t="s">
        <v>82</v>
      </c>
      <c r="E116" s="202" t="s">
        <v>317</v>
      </c>
      <c r="F116" s="204" t="s">
        <v>312</v>
      </c>
      <c r="G116" s="201"/>
      <c r="H116" s="201"/>
      <c r="I116" s="201"/>
      <c r="J116" s="201"/>
      <c r="K116" s="201"/>
      <c r="L116" s="201"/>
      <c r="M116" s="201"/>
      <c r="N116" s="201"/>
      <c r="O116" s="201"/>
      <c r="P116" s="201"/>
      <c r="Q116" s="201"/>
      <c r="R116" s="201"/>
      <c r="S116" s="201"/>
      <c r="T116" s="201"/>
      <c r="U116" s="201"/>
      <c r="V116" s="201"/>
      <c r="W116" s="201"/>
      <c r="X116" s="201"/>
      <c r="Y116" s="201"/>
      <c r="Z116" s="201"/>
      <c r="AA116" s="201"/>
      <c r="AB116" s="201"/>
      <c r="AC116" s="201"/>
      <c r="AD116" s="201"/>
      <c r="AE116" s="201"/>
      <c r="AF116" s="201"/>
      <c r="AG116" s="201"/>
      <c r="AH116" s="201"/>
      <c r="AI116" s="201"/>
      <c r="AJ116" s="201"/>
      <c r="AK116" s="201"/>
      <c r="AL116" s="201"/>
      <c r="AM116" s="201"/>
    </row>
    <row r="117" spans="2:39" x14ac:dyDescent="0.3">
      <c r="B117" s="201" t="s">
        <v>46</v>
      </c>
      <c r="C117" s="201" t="s">
        <v>49</v>
      </c>
      <c r="D117" s="201" t="s">
        <v>82</v>
      </c>
      <c r="E117" s="202" t="s">
        <v>316</v>
      </c>
      <c r="F117" s="204" t="s">
        <v>312</v>
      </c>
      <c r="G117" s="201"/>
      <c r="H117" s="201"/>
      <c r="I117" s="201"/>
      <c r="J117" s="201"/>
      <c r="K117" s="201"/>
      <c r="L117" s="201"/>
      <c r="M117" s="201"/>
      <c r="N117" s="201"/>
      <c r="O117" s="201"/>
      <c r="P117" s="201"/>
      <c r="Q117" s="201"/>
      <c r="R117" s="201"/>
      <c r="S117" s="201"/>
      <c r="T117" s="201"/>
      <c r="U117" s="201"/>
      <c r="V117" s="201"/>
      <c r="W117" s="201"/>
      <c r="X117" s="201"/>
      <c r="Y117" s="201"/>
      <c r="Z117" s="201"/>
      <c r="AA117" s="201"/>
      <c r="AB117" s="201"/>
      <c r="AC117" s="201"/>
      <c r="AD117" s="201"/>
      <c r="AE117" s="201"/>
      <c r="AF117" s="201"/>
      <c r="AG117" s="201"/>
      <c r="AH117" s="201"/>
      <c r="AI117" s="201"/>
      <c r="AJ117" s="201"/>
      <c r="AK117" s="201"/>
      <c r="AL117" s="201"/>
      <c r="AM117" s="201"/>
    </row>
    <row r="118" spans="2:39" x14ac:dyDescent="0.3">
      <c r="B118" s="36" t="s">
        <v>46</v>
      </c>
      <c r="C118" s="36" t="s">
        <v>49</v>
      </c>
      <c r="D118" s="37" t="s">
        <v>45</v>
      </c>
      <c r="E118" s="199" t="s">
        <v>313</v>
      </c>
      <c r="F118" s="199" t="s">
        <v>312</v>
      </c>
      <c r="G118" s="224">
        <v>10</v>
      </c>
      <c r="H118" s="224">
        <v>3551</v>
      </c>
      <c r="I118" s="224">
        <v>9.0767658099679888E-5</v>
      </c>
      <c r="J118" s="224">
        <v>2767</v>
      </c>
      <c r="K118" s="224">
        <v>2619</v>
      </c>
      <c r="L118" s="225">
        <v>0.94651246837730396</v>
      </c>
      <c r="M118" s="225">
        <v>4.2774492762233827E-3</v>
      </c>
      <c r="N118" s="225">
        <v>0.93812866779590609</v>
      </c>
      <c r="O118" s="225">
        <v>0.95489626895870183</v>
      </c>
      <c r="P118" s="224">
        <v>883</v>
      </c>
      <c r="Q118" s="224">
        <v>808</v>
      </c>
      <c r="R118" s="225">
        <v>0.91506228765571918</v>
      </c>
      <c r="S118" s="225">
        <v>9.3819962865923142E-3</v>
      </c>
      <c r="T118" s="225">
        <v>0.89667357493399824</v>
      </c>
      <c r="U118" s="225">
        <v>0.93345100037744011</v>
      </c>
      <c r="V118" s="224">
        <v>202</v>
      </c>
      <c r="W118" s="224">
        <v>152</v>
      </c>
      <c r="X118" s="225">
        <v>0.75247524752475248</v>
      </c>
      <c r="Y118" s="225">
        <v>3.0365451429729517E-2</v>
      </c>
      <c r="Z118" s="225">
        <v>0.69295896272248259</v>
      </c>
      <c r="AA118" s="225">
        <v>0.81199153232702237</v>
      </c>
      <c r="AB118" s="224">
        <v>3852</v>
      </c>
      <c r="AC118" s="224">
        <v>3579</v>
      </c>
      <c r="AD118" s="225">
        <v>0.92912772585669778</v>
      </c>
      <c r="AE118" s="225">
        <v>4.1345929049147554E-3</v>
      </c>
      <c r="AF118" s="225">
        <v>0.92102392376306486</v>
      </c>
      <c r="AG118" s="225">
        <v>0.93723152795033071</v>
      </c>
      <c r="AH118" s="224">
        <v>222</v>
      </c>
      <c r="AI118" s="224">
        <v>112</v>
      </c>
      <c r="AJ118" s="225">
        <v>0.50450450450450446</v>
      </c>
      <c r="AK118" s="225">
        <v>3.355644091979159E-2</v>
      </c>
      <c r="AL118" s="225">
        <v>0.43873388030171295</v>
      </c>
      <c r="AM118" s="225">
        <v>0.57027512870729602</v>
      </c>
    </row>
    <row r="119" spans="2:39" x14ac:dyDescent="0.3">
      <c r="B119" s="209" t="s">
        <v>46</v>
      </c>
      <c r="C119" s="209" t="s">
        <v>49</v>
      </c>
      <c r="D119" s="209" t="s">
        <v>327</v>
      </c>
      <c r="E119" s="209" t="s">
        <v>326</v>
      </c>
      <c r="F119" s="209" t="s">
        <v>329</v>
      </c>
      <c r="G119" s="209"/>
      <c r="H119" s="209"/>
      <c r="I119" s="209"/>
      <c r="J119" s="209"/>
      <c r="K119" s="209"/>
      <c r="L119" s="209"/>
      <c r="M119" s="209"/>
      <c r="N119" s="209"/>
      <c r="O119" s="209"/>
      <c r="P119" s="209"/>
      <c r="Q119" s="209"/>
      <c r="R119" s="209"/>
      <c r="S119" s="209"/>
      <c r="T119" s="209"/>
      <c r="U119" s="209"/>
      <c r="V119" s="209"/>
      <c r="W119" s="209"/>
      <c r="X119" s="209"/>
      <c r="Y119" s="209"/>
      <c r="Z119" s="209"/>
      <c r="AA119" s="209"/>
      <c r="AB119" s="209"/>
      <c r="AC119" s="209"/>
      <c r="AD119" s="209"/>
      <c r="AE119" s="209"/>
      <c r="AF119" s="209"/>
      <c r="AG119" s="209"/>
      <c r="AH119" s="209"/>
      <c r="AI119" s="209"/>
      <c r="AJ119" s="209"/>
      <c r="AK119" s="209"/>
      <c r="AL119" s="209"/>
      <c r="AM119" s="209"/>
    </row>
    <row r="120" spans="2:39" x14ac:dyDescent="0.3">
      <c r="B120" s="209" t="s">
        <v>46</v>
      </c>
      <c r="C120" s="209" t="s">
        <v>49</v>
      </c>
      <c r="D120" s="209" t="s">
        <v>327</v>
      </c>
      <c r="E120" s="209" t="s">
        <v>326</v>
      </c>
      <c r="F120" s="209" t="s">
        <v>328</v>
      </c>
      <c r="G120" s="209"/>
      <c r="H120" s="209"/>
      <c r="I120" s="209"/>
      <c r="J120" s="209"/>
      <c r="K120" s="209"/>
      <c r="L120" s="209"/>
      <c r="M120" s="209"/>
      <c r="N120" s="209"/>
      <c r="O120" s="209"/>
      <c r="P120" s="209"/>
      <c r="Q120" s="209"/>
      <c r="R120" s="209"/>
      <c r="S120" s="209"/>
      <c r="T120" s="209"/>
      <c r="U120" s="209"/>
      <c r="V120" s="209"/>
      <c r="W120" s="209"/>
      <c r="X120" s="209"/>
      <c r="Y120" s="209"/>
      <c r="Z120" s="209"/>
      <c r="AA120" s="209"/>
      <c r="AB120" s="209"/>
      <c r="AC120" s="209"/>
      <c r="AD120" s="209"/>
      <c r="AE120" s="209"/>
      <c r="AF120" s="209"/>
      <c r="AG120" s="209"/>
      <c r="AH120" s="209"/>
      <c r="AI120" s="209"/>
      <c r="AJ120" s="209"/>
      <c r="AK120" s="209"/>
      <c r="AL120" s="209"/>
      <c r="AM120" s="209"/>
    </row>
    <row r="121" spans="2:39" x14ac:dyDescent="0.3">
      <c r="B121" s="209" t="s">
        <v>46</v>
      </c>
      <c r="C121" s="209" t="s">
        <v>49</v>
      </c>
      <c r="D121" s="209" t="s">
        <v>327</v>
      </c>
      <c r="E121" s="209" t="s">
        <v>324</v>
      </c>
      <c r="F121" s="209" t="s">
        <v>329</v>
      </c>
      <c r="G121" s="209"/>
      <c r="H121" s="209"/>
      <c r="I121" s="209"/>
      <c r="J121" s="209"/>
      <c r="K121" s="209"/>
      <c r="L121" s="209"/>
      <c r="M121" s="209"/>
      <c r="N121" s="209"/>
      <c r="O121" s="209"/>
      <c r="P121" s="209"/>
      <c r="Q121" s="209"/>
      <c r="R121" s="209"/>
      <c r="S121" s="209"/>
      <c r="T121" s="209"/>
      <c r="U121" s="209"/>
      <c r="V121" s="209"/>
      <c r="W121" s="209"/>
      <c r="X121" s="209"/>
      <c r="Y121" s="209"/>
      <c r="Z121" s="209"/>
      <c r="AA121" s="209"/>
      <c r="AB121" s="209"/>
      <c r="AC121" s="209"/>
      <c r="AD121" s="209"/>
      <c r="AE121" s="209"/>
      <c r="AF121" s="209"/>
      <c r="AG121" s="209"/>
      <c r="AH121" s="209"/>
      <c r="AI121" s="209"/>
      <c r="AJ121" s="209"/>
      <c r="AK121" s="209"/>
      <c r="AL121" s="209"/>
      <c r="AM121" s="209"/>
    </row>
    <row r="122" spans="2:39" x14ac:dyDescent="0.3">
      <c r="B122" s="209" t="s">
        <v>46</v>
      </c>
      <c r="C122" s="209" t="s">
        <v>49</v>
      </c>
      <c r="D122" s="209" t="s">
        <v>327</v>
      </c>
      <c r="E122" s="209" t="s">
        <v>324</v>
      </c>
      <c r="F122" s="209" t="s">
        <v>328</v>
      </c>
      <c r="G122" s="209"/>
      <c r="H122" s="209"/>
      <c r="I122" s="209"/>
      <c r="J122" s="209"/>
      <c r="K122" s="209"/>
      <c r="L122" s="209"/>
      <c r="M122" s="209"/>
      <c r="N122" s="209"/>
      <c r="O122" s="209"/>
      <c r="P122" s="209"/>
      <c r="Q122" s="209"/>
      <c r="R122" s="209"/>
      <c r="S122" s="209"/>
      <c r="T122" s="209"/>
      <c r="U122" s="209"/>
      <c r="V122" s="209"/>
      <c r="W122" s="209"/>
      <c r="X122" s="209"/>
      <c r="Y122" s="209"/>
      <c r="Z122" s="209"/>
      <c r="AA122" s="209"/>
      <c r="AB122" s="209"/>
      <c r="AC122" s="209"/>
      <c r="AD122" s="209"/>
      <c r="AE122" s="209"/>
      <c r="AF122" s="209"/>
      <c r="AG122" s="209"/>
      <c r="AH122" s="209"/>
      <c r="AI122" s="209"/>
      <c r="AJ122" s="209"/>
      <c r="AK122" s="209"/>
      <c r="AL122" s="209"/>
      <c r="AM122" s="209"/>
    </row>
    <row r="123" spans="2:39" x14ac:dyDescent="0.3">
      <c r="B123" s="209" t="s">
        <v>46</v>
      </c>
      <c r="C123" s="209" t="s">
        <v>49</v>
      </c>
      <c r="D123" s="209" t="s">
        <v>327</v>
      </c>
      <c r="E123" s="209" t="s">
        <v>323</v>
      </c>
      <c r="F123" s="209" t="s">
        <v>329</v>
      </c>
      <c r="G123" s="209"/>
      <c r="H123" s="209"/>
      <c r="I123" s="209"/>
      <c r="J123" s="209"/>
      <c r="K123" s="209"/>
      <c r="L123" s="209"/>
      <c r="M123" s="209"/>
      <c r="N123" s="209"/>
      <c r="O123" s="209"/>
      <c r="P123" s="209"/>
      <c r="Q123" s="209"/>
      <c r="R123" s="209"/>
      <c r="S123" s="209"/>
      <c r="T123" s="209"/>
      <c r="U123" s="209"/>
      <c r="V123" s="209"/>
      <c r="W123" s="209"/>
      <c r="X123" s="209"/>
      <c r="Y123" s="209"/>
      <c r="Z123" s="209"/>
      <c r="AA123" s="209"/>
      <c r="AB123" s="209"/>
      <c r="AC123" s="209"/>
      <c r="AD123" s="209"/>
      <c r="AE123" s="209"/>
      <c r="AF123" s="209"/>
      <c r="AG123" s="209"/>
      <c r="AH123" s="209"/>
      <c r="AI123" s="209"/>
      <c r="AJ123" s="209"/>
      <c r="AK123" s="209"/>
      <c r="AL123" s="209"/>
      <c r="AM123" s="209"/>
    </row>
    <row r="124" spans="2:39" x14ac:dyDescent="0.3">
      <c r="B124" s="209" t="s">
        <v>46</v>
      </c>
      <c r="C124" s="209" t="s">
        <v>49</v>
      </c>
      <c r="D124" s="209" t="s">
        <v>327</v>
      </c>
      <c r="E124" s="209" t="s">
        <v>323</v>
      </c>
      <c r="F124" s="209" t="s">
        <v>328</v>
      </c>
      <c r="G124" s="209"/>
      <c r="H124" s="209"/>
      <c r="I124" s="209"/>
      <c r="J124" s="209"/>
      <c r="K124" s="209"/>
      <c r="L124" s="209"/>
      <c r="M124" s="209"/>
      <c r="N124" s="209"/>
      <c r="O124" s="209"/>
      <c r="P124" s="209"/>
      <c r="Q124" s="209"/>
      <c r="R124" s="209"/>
      <c r="S124" s="209"/>
      <c r="T124" s="209"/>
      <c r="U124" s="209"/>
      <c r="V124" s="209"/>
      <c r="W124" s="209"/>
      <c r="X124" s="209"/>
      <c r="Y124" s="209"/>
      <c r="Z124" s="209"/>
      <c r="AA124" s="209"/>
      <c r="AB124" s="209"/>
      <c r="AC124" s="209"/>
      <c r="AD124" s="209"/>
      <c r="AE124" s="209"/>
      <c r="AF124" s="209"/>
      <c r="AG124" s="209"/>
      <c r="AH124" s="209"/>
      <c r="AI124" s="209"/>
      <c r="AJ124" s="209"/>
      <c r="AK124" s="209"/>
      <c r="AL124" s="209"/>
      <c r="AM124" s="209"/>
    </row>
    <row r="125" spans="2:39" x14ac:dyDescent="0.3">
      <c r="B125" s="209" t="s">
        <v>46</v>
      </c>
      <c r="C125" s="209" t="s">
        <v>49</v>
      </c>
      <c r="D125" s="209" t="s">
        <v>327</v>
      </c>
      <c r="E125" s="209" t="s">
        <v>322</v>
      </c>
      <c r="F125" s="209" t="s">
        <v>329</v>
      </c>
      <c r="G125" s="209"/>
      <c r="H125" s="209"/>
      <c r="I125" s="209"/>
      <c r="J125" s="209"/>
      <c r="K125" s="209"/>
      <c r="L125" s="209"/>
      <c r="M125" s="209"/>
      <c r="N125" s="209"/>
      <c r="O125" s="209"/>
      <c r="P125" s="209"/>
      <c r="Q125" s="209"/>
      <c r="R125" s="209"/>
      <c r="S125" s="209"/>
      <c r="T125" s="209"/>
      <c r="U125" s="209"/>
      <c r="V125" s="209"/>
      <c r="W125" s="209"/>
      <c r="X125" s="209"/>
      <c r="Y125" s="209"/>
      <c r="Z125" s="209"/>
      <c r="AA125" s="209"/>
      <c r="AB125" s="209"/>
      <c r="AC125" s="209"/>
      <c r="AD125" s="209"/>
      <c r="AE125" s="209"/>
      <c r="AF125" s="209"/>
      <c r="AG125" s="209"/>
      <c r="AH125" s="209"/>
      <c r="AI125" s="209"/>
      <c r="AJ125" s="209"/>
      <c r="AK125" s="209"/>
      <c r="AL125" s="209"/>
      <c r="AM125" s="209"/>
    </row>
    <row r="126" spans="2:39" x14ac:dyDescent="0.3">
      <c r="B126" s="209" t="s">
        <v>46</v>
      </c>
      <c r="C126" s="209" t="s">
        <v>49</v>
      </c>
      <c r="D126" s="209" t="s">
        <v>327</v>
      </c>
      <c r="E126" s="209" t="s">
        <v>322</v>
      </c>
      <c r="F126" s="209" t="s">
        <v>328</v>
      </c>
      <c r="G126" s="209"/>
      <c r="H126" s="209"/>
      <c r="I126" s="209"/>
      <c r="J126" s="209"/>
      <c r="K126" s="209"/>
      <c r="L126" s="209"/>
      <c r="M126" s="209"/>
      <c r="N126" s="209"/>
      <c r="O126" s="209"/>
      <c r="P126" s="209"/>
      <c r="Q126" s="209"/>
      <c r="R126" s="209"/>
      <c r="S126" s="209"/>
      <c r="T126" s="209"/>
      <c r="U126" s="209"/>
      <c r="V126" s="209"/>
      <c r="W126" s="209"/>
      <c r="X126" s="209"/>
      <c r="Y126" s="209"/>
      <c r="Z126" s="209"/>
      <c r="AA126" s="209"/>
      <c r="AB126" s="209"/>
      <c r="AC126" s="209"/>
      <c r="AD126" s="209"/>
      <c r="AE126" s="209"/>
      <c r="AF126" s="209"/>
      <c r="AG126" s="209"/>
      <c r="AH126" s="209"/>
      <c r="AI126" s="209"/>
      <c r="AJ126" s="209"/>
      <c r="AK126" s="209"/>
      <c r="AL126" s="209"/>
      <c r="AM126" s="209"/>
    </row>
    <row r="127" spans="2:39" x14ac:dyDescent="0.3">
      <c r="B127" s="209" t="s">
        <v>46</v>
      </c>
      <c r="C127" s="209" t="s">
        <v>49</v>
      </c>
      <c r="D127" s="209" t="s">
        <v>327</v>
      </c>
      <c r="E127" s="209" t="s">
        <v>321</v>
      </c>
      <c r="F127" s="209" t="s">
        <v>329</v>
      </c>
      <c r="G127" s="209"/>
      <c r="H127" s="209"/>
      <c r="I127" s="209"/>
      <c r="J127" s="209"/>
      <c r="K127" s="209"/>
      <c r="L127" s="209"/>
      <c r="M127" s="209"/>
      <c r="N127" s="209"/>
      <c r="O127" s="209"/>
      <c r="P127" s="209"/>
      <c r="Q127" s="209"/>
      <c r="R127" s="209"/>
      <c r="S127" s="209"/>
      <c r="T127" s="209"/>
      <c r="U127" s="209"/>
      <c r="V127" s="209"/>
      <c r="W127" s="209"/>
      <c r="X127" s="209"/>
      <c r="Y127" s="209"/>
      <c r="Z127" s="209"/>
      <c r="AA127" s="209"/>
      <c r="AB127" s="209"/>
      <c r="AC127" s="209"/>
      <c r="AD127" s="209"/>
      <c r="AE127" s="209"/>
      <c r="AF127" s="209"/>
      <c r="AG127" s="209"/>
      <c r="AH127" s="209"/>
      <c r="AI127" s="209"/>
      <c r="AJ127" s="209"/>
      <c r="AK127" s="209"/>
      <c r="AL127" s="209"/>
      <c r="AM127" s="209"/>
    </row>
    <row r="128" spans="2:39" x14ac:dyDescent="0.3">
      <c r="B128" s="209" t="s">
        <v>46</v>
      </c>
      <c r="C128" s="209" t="s">
        <v>49</v>
      </c>
      <c r="D128" s="209" t="s">
        <v>327</v>
      </c>
      <c r="E128" s="209" t="s">
        <v>321</v>
      </c>
      <c r="F128" s="209" t="s">
        <v>328</v>
      </c>
      <c r="G128" s="209"/>
      <c r="H128" s="209"/>
      <c r="I128" s="209"/>
      <c r="J128" s="209"/>
      <c r="K128" s="209"/>
      <c r="L128" s="209"/>
      <c r="M128" s="209"/>
      <c r="N128" s="209"/>
      <c r="O128" s="209"/>
      <c r="P128" s="209"/>
      <c r="Q128" s="209"/>
      <c r="R128" s="209"/>
      <c r="S128" s="209"/>
      <c r="T128" s="209"/>
      <c r="U128" s="209"/>
      <c r="V128" s="209"/>
      <c r="W128" s="209"/>
      <c r="X128" s="209"/>
      <c r="Y128" s="209"/>
      <c r="Z128" s="209"/>
      <c r="AA128" s="209"/>
      <c r="AB128" s="209"/>
      <c r="AC128" s="209"/>
      <c r="AD128" s="209"/>
      <c r="AE128" s="209"/>
      <c r="AF128" s="209"/>
      <c r="AG128" s="209"/>
      <c r="AH128" s="209"/>
      <c r="AI128" s="209"/>
      <c r="AJ128" s="209"/>
      <c r="AK128" s="209"/>
      <c r="AL128" s="209"/>
      <c r="AM128" s="209"/>
    </row>
    <row r="129" spans="2:39" x14ac:dyDescent="0.3">
      <c r="B129" s="201" t="s">
        <v>46</v>
      </c>
      <c r="C129" s="201" t="s">
        <v>49</v>
      </c>
      <c r="D129" s="201" t="s">
        <v>327</v>
      </c>
      <c r="E129" s="204" t="s">
        <v>313</v>
      </c>
      <c r="F129" s="202" t="s">
        <v>315</v>
      </c>
      <c r="G129" s="229">
        <v>10</v>
      </c>
      <c r="H129" s="229">
        <v>326</v>
      </c>
      <c r="I129" s="229">
        <v>6.5738313606413851E-6</v>
      </c>
      <c r="J129" s="229">
        <v>220</v>
      </c>
      <c r="K129" s="229">
        <v>177</v>
      </c>
      <c r="L129" s="228">
        <v>0.80454545454545456</v>
      </c>
      <c r="M129" s="228">
        <v>2.6735409454649063E-2</v>
      </c>
      <c r="N129" s="228">
        <v>0.75214405201434242</v>
      </c>
      <c r="O129" s="228">
        <v>0.8569468570765667</v>
      </c>
      <c r="P129" s="229">
        <v>13</v>
      </c>
      <c r="Q129" s="229">
        <v>5</v>
      </c>
      <c r="R129" s="228">
        <v>0.38461538461538464</v>
      </c>
      <c r="S129" s="228">
        <v>0.13493200297031219</v>
      </c>
      <c r="T129" s="228">
        <v>0.12014865879357278</v>
      </c>
      <c r="U129" s="228">
        <v>0.64908211043719644</v>
      </c>
      <c r="V129" s="229">
        <v>0</v>
      </c>
      <c r="W129" s="229">
        <v>0</v>
      </c>
      <c r="X129" s="228" t="s">
        <v>118</v>
      </c>
      <c r="Y129" s="228" t="s">
        <v>118</v>
      </c>
      <c r="Z129" s="228" t="s">
        <v>118</v>
      </c>
      <c r="AA129" s="228" t="s">
        <v>118</v>
      </c>
      <c r="AB129" s="229">
        <v>233</v>
      </c>
      <c r="AC129" s="229">
        <v>182</v>
      </c>
      <c r="AD129" s="228">
        <v>0.7811158798283262</v>
      </c>
      <c r="AE129" s="228">
        <v>2.708862122011077E-2</v>
      </c>
      <c r="AF129" s="228">
        <v>0.72802218223690907</v>
      </c>
      <c r="AG129" s="228">
        <v>0.83420957741974333</v>
      </c>
      <c r="AH129" s="229"/>
      <c r="AI129" s="229"/>
      <c r="AJ129" s="228"/>
      <c r="AK129" s="228"/>
      <c r="AL129" s="228"/>
      <c r="AM129" s="228"/>
    </row>
    <row r="130" spans="2:39" x14ac:dyDescent="0.3">
      <c r="B130" s="201" t="s">
        <v>46</v>
      </c>
      <c r="C130" s="201" t="s">
        <v>49</v>
      </c>
      <c r="D130" s="201" t="s">
        <v>327</v>
      </c>
      <c r="E130" s="204" t="s">
        <v>313</v>
      </c>
      <c r="F130" s="202" t="s">
        <v>314</v>
      </c>
      <c r="G130" s="229">
        <v>10</v>
      </c>
      <c r="H130" s="229">
        <v>3</v>
      </c>
      <c r="I130" s="229">
        <v>7.0061643651578668E-6</v>
      </c>
      <c r="J130" s="229">
        <v>2</v>
      </c>
      <c r="K130" s="229">
        <v>1</v>
      </c>
      <c r="L130" s="228">
        <v>0.5</v>
      </c>
      <c r="M130" s="228">
        <v>0.35355339059327379</v>
      </c>
      <c r="N130" s="228">
        <v>-0.19296464556281656</v>
      </c>
      <c r="O130" s="228">
        <v>1.1929646455628165</v>
      </c>
      <c r="P130" s="229">
        <v>1</v>
      </c>
      <c r="Q130" s="229">
        <v>1</v>
      </c>
      <c r="R130" s="228">
        <v>1</v>
      </c>
      <c r="S130" s="228">
        <v>0</v>
      </c>
      <c r="T130" s="228">
        <v>1</v>
      </c>
      <c r="U130" s="228">
        <v>1</v>
      </c>
      <c r="V130" s="229">
        <v>0</v>
      </c>
      <c r="W130" s="229">
        <v>0</v>
      </c>
      <c r="X130" s="228" t="s">
        <v>118</v>
      </c>
      <c r="Y130" s="228" t="s">
        <v>118</v>
      </c>
      <c r="Z130" s="228" t="s">
        <v>118</v>
      </c>
      <c r="AA130" s="228" t="s">
        <v>118</v>
      </c>
      <c r="AB130" s="229">
        <v>3</v>
      </c>
      <c r="AC130" s="229">
        <v>2</v>
      </c>
      <c r="AD130" s="228">
        <v>0.66666666666666663</v>
      </c>
      <c r="AE130" s="228">
        <v>0.27216552697590873</v>
      </c>
      <c r="AF130" s="228">
        <v>0.13322223379388554</v>
      </c>
      <c r="AG130" s="228">
        <v>1.2001110995394477</v>
      </c>
      <c r="AH130" s="229"/>
      <c r="AI130" s="229"/>
      <c r="AJ130" s="228"/>
      <c r="AK130" s="228"/>
      <c r="AL130" s="228"/>
      <c r="AM130" s="228"/>
    </row>
    <row r="131" spans="2:39" x14ac:dyDescent="0.3">
      <c r="B131" s="201" t="s">
        <v>46</v>
      </c>
      <c r="C131" s="201" t="s">
        <v>49</v>
      </c>
      <c r="D131" s="201" t="s">
        <v>327</v>
      </c>
      <c r="E131" s="202" t="s">
        <v>320</v>
      </c>
      <c r="F131" s="204" t="s">
        <v>312</v>
      </c>
      <c r="G131" s="201"/>
      <c r="H131" s="201"/>
      <c r="I131" s="201"/>
      <c r="J131" s="201"/>
      <c r="K131" s="201"/>
      <c r="L131" s="201"/>
      <c r="M131" s="201"/>
      <c r="N131" s="201"/>
      <c r="O131" s="201"/>
      <c r="P131" s="201"/>
      <c r="Q131" s="201"/>
      <c r="R131" s="201"/>
      <c r="S131" s="201"/>
      <c r="T131" s="201"/>
      <c r="U131" s="201"/>
      <c r="V131" s="201"/>
      <c r="W131" s="201"/>
      <c r="X131" s="201"/>
      <c r="Y131" s="201"/>
      <c r="Z131" s="201"/>
      <c r="AA131" s="201"/>
      <c r="AB131" s="201"/>
      <c r="AC131" s="201"/>
      <c r="AD131" s="201"/>
      <c r="AE131" s="201"/>
      <c r="AF131" s="201"/>
      <c r="AG131" s="201"/>
      <c r="AH131" s="201"/>
      <c r="AI131" s="201"/>
      <c r="AJ131" s="201"/>
      <c r="AK131" s="201"/>
      <c r="AL131" s="201"/>
      <c r="AM131" s="201"/>
    </row>
    <row r="132" spans="2:39" x14ac:dyDescent="0.3">
      <c r="B132" s="201" t="s">
        <v>46</v>
      </c>
      <c r="C132" s="201" t="s">
        <v>49</v>
      </c>
      <c r="D132" s="201" t="s">
        <v>327</v>
      </c>
      <c r="E132" s="202" t="s">
        <v>319</v>
      </c>
      <c r="F132" s="204" t="s">
        <v>312</v>
      </c>
      <c r="G132" s="201"/>
      <c r="H132" s="201"/>
      <c r="I132" s="201"/>
      <c r="J132" s="201"/>
      <c r="K132" s="201"/>
      <c r="L132" s="201"/>
      <c r="M132" s="201"/>
      <c r="N132" s="201"/>
      <c r="O132" s="201"/>
      <c r="P132" s="201"/>
      <c r="Q132" s="201"/>
      <c r="R132" s="201"/>
      <c r="S132" s="201"/>
      <c r="T132" s="201"/>
      <c r="U132" s="201"/>
      <c r="V132" s="201"/>
      <c r="W132" s="201"/>
      <c r="X132" s="201"/>
      <c r="Y132" s="201"/>
      <c r="Z132" s="201"/>
      <c r="AA132" s="201"/>
      <c r="AB132" s="201"/>
      <c r="AC132" s="201"/>
      <c r="AD132" s="201"/>
      <c r="AE132" s="201"/>
      <c r="AF132" s="201"/>
      <c r="AG132" s="201"/>
      <c r="AH132" s="201"/>
      <c r="AI132" s="201"/>
      <c r="AJ132" s="201"/>
      <c r="AK132" s="201"/>
      <c r="AL132" s="201"/>
      <c r="AM132" s="201"/>
    </row>
    <row r="133" spans="2:39" x14ac:dyDescent="0.3">
      <c r="B133" s="201" t="s">
        <v>46</v>
      </c>
      <c r="C133" s="201" t="s">
        <v>49</v>
      </c>
      <c r="D133" s="201" t="s">
        <v>327</v>
      </c>
      <c r="E133" s="202" t="s">
        <v>318</v>
      </c>
      <c r="F133" s="204" t="s">
        <v>312</v>
      </c>
      <c r="G133" s="201"/>
      <c r="H133" s="201"/>
      <c r="I133" s="201"/>
      <c r="J133" s="201"/>
      <c r="K133" s="201"/>
      <c r="L133" s="201"/>
      <c r="M133" s="201"/>
      <c r="N133" s="201"/>
      <c r="O133" s="201"/>
      <c r="P133" s="201"/>
      <c r="Q133" s="201"/>
      <c r="R133" s="201"/>
      <c r="S133" s="201"/>
      <c r="T133" s="201"/>
      <c r="U133" s="201"/>
      <c r="V133" s="201"/>
      <c r="W133" s="201"/>
      <c r="X133" s="201"/>
      <c r="Y133" s="201"/>
      <c r="Z133" s="201"/>
      <c r="AA133" s="201"/>
      <c r="AB133" s="201"/>
      <c r="AC133" s="201"/>
      <c r="AD133" s="201"/>
      <c r="AE133" s="201"/>
      <c r="AF133" s="201"/>
      <c r="AG133" s="201"/>
      <c r="AH133" s="201"/>
      <c r="AI133" s="201"/>
      <c r="AJ133" s="201"/>
      <c r="AK133" s="201"/>
      <c r="AL133" s="201"/>
      <c r="AM133" s="201"/>
    </row>
    <row r="134" spans="2:39" x14ac:dyDescent="0.3">
      <c r="B134" s="201" t="s">
        <v>46</v>
      </c>
      <c r="C134" s="201" t="s">
        <v>49</v>
      </c>
      <c r="D134" s="201" t="s">
        <v>327</v>
      </c>
      <c r="E134" s="202" t="s">
        <v>317</v>
      </c>
      <c r="F134" s="204" t="s">
        <v>312</v>
      </c>
      <c r="G134" s="201"/>
      <c r="H134" s="201"/>
      <c r="I134" s="201"/>
      <c r="J134" s="201"/>
      <c r="K134" s="201"/>
      <c r="L134" s="201"/>
      <c r="M134" s="201"/>
      <c r="N134" s="201"/>
      <c r="O134" s="201"/>
      <c r="P134" s="201"/>
      <c r="Q134" s="201"/>
      <c r="R134" s="201"/>
      <c r="S134" s="201"/>
      <c r="T134" s="201"/>
      <c r="U134" s="201"/>
      <c r="V134" s="201"/>
      <c r="W134" s="201"/>
      <c r="X134" s="201"/>
      <c r="Y134" s="201"/>
      <c r="Z134" s="201"/>
      <c r="AA134" s="201"/>
      <c r="AB134" s="201"/>
      <c r="AC134" s="201"/>
      <c r="AD134" s="201"/>
      <c r="AE134" s="201"/>
      <c r="AF134" s="201"/>
      <c r="AG134" s="201"/>
      <c r="AH134" s="201"/>
      <c r="AI134" s="201"/>
      <c r="AJ134" s="201"/>
      <c r="AK134" s="201"/>
      <c r="AL134" s="201"/>
      <c r="AM134" s="201"/>
    </row>
    <row r="135" spans="2:39" x14ac:dyDescent="0.3">
      <c r="B135" s="201" t="s">
        <v>46</v>
      </c>
      <c r="C135" s="201" t="s">
        <v>49</v>
      </c>
      <c r="D135" s="201" t="s">
        <v>327</v>
      </c>
      <c r="E135" s="202" t="s">
        <v>316</v>
      </c>
      <c r="F135" s="204" t="s">
        <v>312</v>
      </c>
      <c r="G135" s="201"/>
      <c r="H135" s="201"/>
      <c r="I135" s="201"/>
      <c r="J135" s="201"/>
      <c r="K135" s="201"/>
      <c r="L135" s="201"/>
      <c r="M135" s="201"/>
      <c r="N135" s="201"/>
      <c r="O135" s="201"/>
      <c r="P135" s="201"/>
      <c r="Q135" s="201"/>
      <c r="R135" s="201"/>
      <c r="S135" s="201"/>
      <c r="T135" s="201"/>
      <c r="U135" s="201"/>
      <c r="V135" s="201"/>
      <c r="W135" s="201"/>
      <c r="X135" s="201"/>
      <c r="Y135" s="201"/>
      <c r="Z135" s="201"/>
      <c r="AA135" s="201"/>
      <c r="AB135" s="201"/>
      <c r="AC135" s="201"/>
      <c r="AD135" s="201"/>
      <c r="AE135" s="201"/>
      <c r="AF135" s="201"/>
      <c r="AG135" s="201"/>
      <c r="AH135" s="201"/>
      <c r="AI135" s="201"/>
      <c r="AJ135" s="201"/>
      <c r="AK135" s="201"/>
      <c r="AL135" s="201"/>
      <c r="AM135" s="201"/>
    </row>
    <row r="136" spans="2:39" x14ac:dyDescent="0.3">
      <c r="B136" s="36" t="s">
        <v>46</v>
      </c>
      <c r="C136" s="36" t="s">
        <v>49</v>
      </c>
      <c r="D136" s="37" t="s">
        <v>52</v>
      </c>
      <c r="E136" s="199" t="s">
        <v>313</v>
      </c>
      <c r="F136" s="199" t="s">
        <v>312</v>
      </c>
      <c r="G136" s="224">
        <v>10</v>
      </c>
      <c r="H136" s="224">
        <v>329</v>
      </c>
      <c r="I136" s="224">
        <v>1.6986888260620659E-5</v>
      </c>
      <c r="J136" s="224">
        <v>222</v>
      </c>
      <c r="K136" s="224">
        <v>178</v>
      </c>
      <c r="L136" s="225">
        <v>0.80180180180180183</v>
      </c>
      <c r="M136" s="225">
        <v>2.6755118431687614E-2</v>
      </c>
      <c r="N136" s="225">
        <v>0.74936176967569412</v>
      </c>
      <c r="O136" s="225">
        <v>0.85424183392790953</v>
      </c>
      <c r="P136" s="224">
        <v>14</v>
      </c>
      <c r="Q136" s="224">
        <v>6</v>
      </c>
      <c r="R136" s="225">
        <v>0.42857142857142855</v>
      </c>
      <c r="S136" s="225">
        <v>0.13226001425322165</v>
      </c>
      <c r="T136" s="225">
        <v>0.16934180063511411</v>
      </c>
      <c r="U136" s="225">
        <v>0.68780105650774304</v>
      </c>
      <c r="V136" s="224">
        <v>0</v>
      </c>
      <c r="W136" s="224">
        <v>0</v>
      </c>
      <c r="X136" s="225" t="s">
        <v>118</v>
      </c>
      <c r="Y136" s="225" t="s">
        <v>118</v>
      </c>
      <c r="Z136" s="225" t="s">
        <v>118</v>
      </c>
      <c r="AA136" s="225" t="s">
        <v>118</v>
      </c>
      <c r="AB136" s="224">
        <v>236</v>
      </c>
      <c r="AC136" s="224">
        <v>184</v>
      </c>
      <c r="AD136" s="225">
        <v>0.77966101694915257</v>
      </c>
      <c r="AE136" s="225">
        <v>2.6980039357355122E-2</v>
      </c>
      <c r="AF136" s="225">
        <v>0.72678013980873657</v>
      </c>
      <c r="AG136" s="225">
        <v>0.83254189408956858</v>
      </c>
      <c r="AH136" s="224">
        <v>0</v>
      </c>
      <c r="AI136" s="224">
        <v>0</v>
      </c>
      <c r="AJ136" s="225" t="s">
        <v>118</v>
      </c>
      <c r="AK136" s="225" t="s">
        <v>118</v>
      </c>
      <c r="AL136" s="225" t="s">
        <v>118</v>
      </c>
      <c r="AM136" s="225" t="s">
        <v>118</v>
      </c>
    </row>
    <row r="137" spans="2:39" x14ac:dyDescent="0.3">
      <c r="B137" s="36" t="s">
        <v>46</v>
      </c>
      <c r="C137" s="36" t="s">
        <v>49</v>
      </c>
      <c r="D137" s="199" t="s">
        <v>54</v>
      </c>
      <c r="E137" s="199" t="s">
        <v>313</v>
      </c>
      <c r="F137" s="37" t="s">
        <v>315</v>
      </c>
      <c r="G137" s="224">
        <v>10</v>
      </c>
      <c r="H137" s="224">
        <v>3074</v>
      </c>
      <c r="I137" s="224">
        <v>4.1417085964864899E-5</v>
      </c>
      <c r="J137" s="224">
        <v>2361</v>
      </c>
      <c r="K137" s="224">
        <v>2183</v>
      </c>
      <c r="L137" s="225">
        <v>0.92460821685726391</v>
      </c>
      <c r="M137" s="225">
        <v>5.433665361602457E-3</v>
      </c>
      <c r="N137" s="225">
        <v>0.91395823274852306</v>
      </c>
      <c r="O137" s="225">
        <v>0.93525820096600476</v>
      </c>
      <c r="P137" s="224">
        <v>318</v>
      </c>
      <c r="Q137" s="224">
        <v>247</v>
      </c>
      <c r="R137" s="225">
        <v>0.77672955974842772</v>
      </c>
      <c r="S137" s="225">
        <v>2.3352693053151734E-2</v>
      </c>
      <c r="T137" s="225">
        <v>0.73095828136425034</v>
      </c>
      <c r="U137" s="225">
        <v>0.82250083813260511</v>
      </c>
      <c r="V137" s="224">
        <v>55</v>
      </c>
      <c r="W137" s="224">
        <v>27</v>
      </c>
      <c r="X137" s="225">
        <v>0.49090909090909091</v>
      </c>
      <c r="Y137" s="225">
        <v>6.7408841525817234E-2</v>
      </c>
      <c r="Z137" s="225">
        <v>0.35878776151848912</v>
      </c>
      <c r="AA137" s="225">
        <v>0.62303042029969269</v>
      </c>
      <c r="AB137" s="224">
        <v>2734</v>
      </c>
      <c r="AC137" s="224">
        <v>2457</v>
      </c>
      <c r="AD137" s="225">
        <v>0.89868324798829557</v>
      </c>
      <c r="AE137" s="225">
        <v>5.7709152631923392E-3</v>
      </c>
      <c r="AF137" s="225">
        <v>0.88737225407243858</v>
      </c>
      <c r="AG137" s="225">
        <v>0.90999424190415257</v>
      </c>
      <c r="AH137" s="224"/>
      <c r="AI137" s="224"/>
      <c r="AJ137" s="225"/>
      <c r="AK137" s="225"/>
      <c r="AL137" s="225"/>
      <c r="AM137" s="225"/>
    </row>
    <row r="138" spans="2:39" x14ac:dyDescent="0.3">
      <c r="B138" s="36" t="s">
        <v>46</v>
      </c>
      <c r="C138" s="36" t="s">
        <v>49</v>
      </c>
      <c r="D138" s="199" t="s">
        <v>54</v>
      </c>
      <c r="E138" s="199" t="s">
        <v>313</v>
      </c>
      <c r="F138" s="37" t="s">
        <v>314</v>
      </c>
      <c r="G138" s="224">
        <v>10</v>
      </c>
      <c r="H138" s="224">
        <v>806</v>
      </c>
      <c r="I138" s="224">
        <v>4.2984559885316651E-5</v>
      </c>
      <c r="J138" s="224">
        <v>628</v>
      </c>
      <c r="K138" s="224">
        <v>614</v>
      </c>
      <c r="L138" s="225">
        <v>0.97770700636942676</v>
      </c>
      <c r="M138" s="225">
        <v>5.8912674316762568E-3</v>
      </c>
      <c r="N138" s="225">
        <v>0.96616012220334124</v>
      </c>
      <c r="O138" s="225">
        <v>0.98925389053551227</v>
      </c>
      <c r="P138" s="224">
        <v>541</v>
      </c>
      <c r="Q138" s="224">
        <v>531</v>
      </c>
      <c r="R138" s="225">
        <v>0.98151571164510165</v>
      </c>
      <c r="S138" s="225">
        <v>5.7909706373113455E-3</v>
      </c>
      <c r="T138" s="225">
        <v>0.97016540919597138</v>
      </c>
      <c r="U138" s="225">
        <v>0.99286601409423192</v>
      </c>
      <c r="V138" s="224">
        <v>75</v>
      </c>
      <c r="W138" s="224">
        <v>58</v>
      </c>
      <c r="X138" s="225">
        <v>0.77333333333333332</v>
      </c>
      <c r="Y138" s="225">
        <v>4.8344443167598748E-2</v>
      </c>
      <c r="Z138" s="225">
        <v>0.67857822472483975</v>
      </c>
      <c r="AA138" s="225">
        <v>0.86808844194182688</v>
      </c>
      <c r="AB138" s="224">
        <v>1244</v>
      </c>
      <c r="AC138" s="224">
        <v>1203</v>
      </c>
      <c r="AD138" s="225">
        <v>0.96704180064308687</v>
      </c>
      <c r="AE138" s="225">
        <v>5.0616740088388649E-3</v>
      </c>
      <c r="AF138" s="225">
        <v>0.95712091958576273</v>
      </c>
      <c r="AG138" s="225">
        <v>0.97696268170041101</v>
      </c>
      <c r="AH138" s="224"/>
      <c r="AI138" s="224"/>
      <c r="AJ138" s="225"/>
      <c r="AK138" s="225"/>
      <c r="AL138" s="225"/>
      <c r="AM138" s="225"/>
    </row>
    <row r="139" spans="2:39" x14ac:dyDescent="0.3">
      <c r="B139" s="36" t="s">
        <v>46</v>
      </c>
      <c r="C139" s="36" t="s">
        <v>49</v>
      </c>
      <c r="D139" s="199" t="s">
        <v>54</v>
      </c>
      <c r="E139" s="37" t="s">
        <v>320</v>
      </c>
      <c r="F139" s="199" t="s">
        <v>312</v>
      </c>
      <c r="G139" s="36"/>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6"/>
      <c r="AL139" s="36"/>
      <c r="AM139" s="36"/>
    </row>
    <row r="140" spans="2:39" x14ac:dyDescent="0.3">
      <c r="B140" s="36" t="s">
        <v>46</v>
      </c>
      <c r="C140" s="36" t="s">
        <v>49</v>
      </c>
      <c r="D140" s="199" t="s">
        <v>54</v>
      </c>
      <c r="E140" s="37" t="s">
        <v>319</v>
      </c>
      <c r="F140" s="199" t="s">
        <v>312</v>
      </c>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36"/>
    </row>
    <row r="141" spans="2:39" x14ac:dyDescent="0.3">
      <c r="B141" s="36" t="s">
        <v>46</v>
      </c>
      <c r="C141" s="36" t="s">
        <v>49</v>
      </c>
      <c r="D141" s="199" t="s">
        <v>54</v>
      </c>
      <c r="E141" s="37" t="s">
        <v>318</v>
      </c>
      <c r="F141" s="199" t="s">
        <v>312</v>
      </c>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row>
    <row r="142" spans="2:39" x14ac:dyDescent="0.3">
      <c r="B142" s="36" t="s">
        <v>46</v>
      </c>
      <c r="C142" s="36" t="s">
        <v>49</v>
      </c>
      <c r="D142" s="199" t="s">
        <v>54</v>
      </c>
      <c r="E142" s="37" t="s">
        <v>317</v>
      </c>
      <c r="F142" s="199" t="s">
        <v>312</v>
      </c>
      <c r="G142" s="36"/>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c r="AK142" s="36"/>
      <c r="AL142" s="36"/>
      <c r="AM142" s="36"/>
    </row>
    <row r="143" spans="2:39" x14ac:dyDescent="0.3">
      <c r="B143" s="36" t="s">
        <v>46</v>
      </c>
      <c r="C143" s="36" t="s">
        <v>49</v>
      </c>
      <c r="D143" s="199" t="s">
        <v>54</v>
      </c>
      <c r="E143" s="37" t="s">
        <v>316</v>
      </c>
      <c r="F143" s="199" t="s">
        <v>312</v>
      </c>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36"/>
      <c r="AL143" s="36"/>
      <c r="AM143" s="36"/>
    </row>
    <row r="144" spans="2:39" x14ac:dyDescent="0.3">
      <c r="B144" s="16" t="s">
        <v>46</v>
      </c>
      <c r="C144" s="44" t="s">
        <v>53</v>
      </c>
      <c r="D144" s="15" t="s">
        <v>54</v>
      </c>
      <c r="E144" s="15" t="s">
        <v>313</v>
      </c>
      <c r="F144" s="15" t="s">
        <v>312</v>
      </c>
      <c r="G144" s="220">
        <v>10</v>
      </c>
      <c r="H144" s="220">
        <v>3880</v>
      </c>
      <c r="I144" s="220">
        <v>1.0669025196331025E-4</v>
      </c>
      <c r="J144" s="220">
        <v>2989</v>
      </c>
      <c r="K144" s="220">
        <v>2797</v>
      </c>
      <c r="L144" s="221">
        <v>0.9357644697223152</v>
      </c>
      <c r="M144" s="221">
        <v>4.4844374936592038E-3</v>
      </c>
      <c r="N144" s="221">
        <v>0.92697497223474312</v>
      </c>
      <c r="O144" s="221">
        <v>0.94455396720988727</v>
      </c>
      <c r="P144" s="220">
        <v>897</v>
      </c>
      <c r="Q144" s="220">
        <v>814</v>
      </c>
      <c r="R144" s="221">
        <v>0.90746934225195097</v>
      </c>
      <c r="S144" s="221">
        <v>9.6752586537238189E-3</v>
      </c>
      <c r="T144" s="221">
        <v>0.8885058352906523</v>
      </c>
      <c r="U144" s="221">
        <v>0.92643284921324964</v>
      </c>
      <c r="V144" s="220">
        <v>202</v>
      </c>
      <c r="W144" s="220">
        <v>152</v>
      </c>
      <c r="X144" s="221">
        <v>0.75247524752475248</v>
      </c>
      <c r="Y144" s="221">
        <v>3.0365451429729517E-2</v>
      </c>
      <c r="Z144" s="221">
        <v>0.69295896272248259</v>
      </c>
      <c r="AA144" s="221">
        <v>0.81199153232702237</v>
      </c>
      <c r="AB144" s="220">
        <v>4088</v>
      </c>
      <c r="AC144" s="220">
        <v>3763</v>
      </c>
      <c r="AD144" s="221">
        <v>0.92049902152641883</v>
      </c>
      <c r="AE144" s="221">
        <v>4.230994482273924E-3</v>
      </c>
      <c r="AF144" s="221">
        <v>0.91220627234116192</v>
      </c>
      <c r="AG144" s="221">
        <v>0.92879177071167573</v>
      </c>
      <c r="AH144" s="220">
        <v>222</v>
      </c>
      <c r="AI144" s="220">
        <v>112</v>
      </c>
      <c r="AJ144" s="221">
        <v>0.50450450450450446</v>
      </c>
      <c r="AK144" s="221">
        <v>3.355644091979159E-2</v>
      </c>
      <c r="AL144" s="221">
        <v>0.43873388030171295</v>
      </c>
      <c r="AM144" s="221">
        <v>0.57027512870729602</v>
      </c>
    </row>
    <row r="145" spans="2:39" x14ac:dyDescent="0.3">
      <c r="B145" s="209" t="s">
        <v>46</v>
      </c>
      <c r="C145" s="210" t="s">
        <v>50</v>
      </c>
      <c r="D145" s="209" t="s">
        <v>82</v>
      </c>
      <c r="E145" s="209" t="s">
        <v>326</v>
      </c>
      <c r="F145" s="209" t="s">
        <v>329</v>
      </c>
      <c r="G145" s="209"/>
      <c r="H145" s="209"/>
      <c r="I145" s="209"/>
      <c r="J145" s="209"/>
      <c r="K145" s="209"/>
      <c r="L145" s="209"/>
      <c r="M145" s="209"/>
      <c r="N145" s="209"/>
      <c r="O145" s="209"/>
      <c r="P145" s="209"/>
      <c r="Q145" s="209"/>
      <c r="R145" s="209"/>
      <c r="S145" s="209"/>
      <c r="T145" s="209"/>
      <c r="U145" s="209"/>
      <c r="V145" s="209"/>
      <c r="W145" s="209"/>
      <c r="X145" s="209"/>
      <c r="Y145" s="209"/>
      <c r="Z145" s="209"/>
      <c r="AA145" s="209"/>
      <c r="AB145" s="209"/>
      <c r="AC145" s="209"/>
      <c r="AD145" s="209"/>
      <c r="AE145" s="209"/>
      <c r="AF145" s="209"/>
      <c r="AG145" s="209"/>
      <c r="AH145" s="209"/>
      <c r="AI145" s="209"/>
      <c r="AJ145" s="209"/>
      <c r="AK145" s="209"/>
      <c r="AL145" s="209"/>
      <c r="AM145" s="209"/>
    </row>
    <row r="146" spans="2:39" x14ac:dyDescent="0.3">
      <c r="B146" s="209" t="s">
        <v>46</v>
      </c>
      <c r="C146" s="210" t="s">
        <v>50</v>
      </c>
      <c r="D146" s="209" t="s">
        <v>82</v>
      </c>
      <c r="E146" s="209" t="s">
        <v>326</v>
      </c>
      <c r="F146" s="209" t="s">
        <v>328</v>
      </c>
      <c r="G146" s="209"/>
      <c r="H146" s="209"/>
      <c r="I146" s="209"/>
      <c r="J146" s="209"/>
      <c r="K146" s="209"/>
      <c r="L146" s="209"/>
      <c r="M146" s="209"/>
      <c r="N146" s="209"/>
      <c r="O146" s="209"/>
      <c r="P146" s="209"/>
      <c r="Q146" s="209"/>
      <c r="R146" s="209"/>
      <c r="S146" s="209"/>
      <c r="T146" s="209"/>
      <c r="U146" s="209"/>
      <c r="V146" s="209"/>
      <c r="W146" s="209"/>
      <c r="X146" s="209"/>
      <c r="Y146" s="209"/>
      <c r="Z146" s="209"/>
      <c r="AA146" s="209"/>
      <c r="AB146" s="209"/>
      <c r="AC146" s="209"/>
      <c r="AD146" s="209"/>
      <c r="AE146" s="209"/>
      <c r="AF146" s="209"/>
      <c r="AG146" s="209"/>
      <c r="AH146" s="209"/>
      <c r="AI146" s="209"/>
      <c r="AJ146" s="209"/>
      <c r="AK146" s="209"/>
      <c r="AL146" s="209"/>
      <c r="AM146" s="209"/>
    </row>
    <row r="147" spans="2:39" x14ac:dyDescent="0.3">
      <c r="B147" s="209" t="s">
        <v>46</v>
      </c>
      <c r="C147" s="210" t="s">
        <v>50</v>
      </c>
      <c r="D147" s="209" t="s">
        <v>82</v>
      </c>
      <c r="E147" s="209" t="s">
        <v>324</v>
      </c>
      <c r="F147" s="209" t="s">
        <v>329</v>
      </c>
      <c r="G147" s="209"/>
      <c r="H147" s="209"/>
      <c r="I147" s="209"/>
      <c r="J147" s="209"/>
      <c r="K147" s="209"/>
      <c r="L147" s="209"/>
      <c r="M147" s="209"/>
      <c r="N147" s="209"/>
      <c r="O147" s="209"/>
      <c r="P147" s="209"/>
      <c r="Q147" s="209"/>
      <c r="R147" s="209"/>
      <c r="S147" s="209"/>
      <c r="T147" s="209"/>
      <c r="U147" s="209"/>
      <c r="V147" s="209"/>
      <c r="W147" s="209"/>
      <c r="X147" s="209"/>
      <c r="Y147" s="209"/>
      <c r="Z147" s="209"/>
      <c r="AA147" s="209"/>
      <c r="AB147" s="209"/>
      <c r="AC147" s="209"/>
      <c r="AD147" s="209"/>
      <c r="AE147" s="209"/>
      <c r="AF147" s="209"/>
      <c r="AG147" s="209"/>
      <c r="AH147" s="209"/>
      <c r="AI147" s="209"/>
      <c r="AJ147" s="209"/>
      <c r="AK147" s="209"/>
      <c r="AL147" s="209"/>
      <c r="AM147" s="209"/>
    </row>
    <row r="148" spans="2:39" x14ac:dyDescent="0.3">
      <c r="B148" s="209" t="s">
        <v>46</v>
      </c>
      <c r="C148" s="210" t="s">
        <v>50</v>
      </c>
      <c r="D148" s="209" t="s">
        <v>82</v>
      </c>
      <c r="E148" s="209" t="s">
        <v>324</v>
      </c>
      <c r="F148" s="209" t="s">
        <v>328</v>
      </c>
      <c r="G148" s="209"/>
      <c r="H148" s="209"/>
      <c r="I148" s="209"/>
      <c r="J148" s="209"/>
      <c r="K148" s="209"/>
      <c r="L148" s="209"/>
      <c r="M148" s="209"/>
      <c r="N148" s="209"/>
      <c r="O148" s="209"/>
      <c r="P148" s="209"/>
      <c r="Q148" s="209"/>
      <c r="R148" s="209"/>
      <c r="S148" s="209"/>
      <c r="T148" s="209"/>
      <c r="U148" s="209"/>
      <c r="V148" s="209"/>
      <c r="W148" s="209"/>
      <c r="X148" s="209"/>
      <c r="Y148" s="209"/>
      <c r="Z148" s="209"/>
      <c r="AA148" s="209"/>
      <c r="AB148" s="209"/>
      <c r="AC148" s="209"/>
      <c r="AD148" s="209"/>
      <c r="AE148" s="209"/>
      <c r="AF148" s="209"/>
      <c r="AG148" s="209"/>
      <c r="AH148" s="209"/>
      <c r="AI148" s="209"/>
      <c r="AJ148" s="209"/>
      <c r="AK148" s="209"/>
      <c r="AL148" s="209"/>
      <c r="AM148" s="209"/>
    </row>
    <row r="149" spans="2:39" x14ac:dyDescent="0.3">
      <c r="B149" s="209" t="s">
        <v>46</v>
      </c>
      <c r="C149" s="210" t="s">
        <v>50</v>
      </c>
      <c r="D149" s="209" t="s">
        <v>82</v>
      </c>
      <c r="E149" s="209" t="s">
        <v>323</v>
      </c>
      <c r="F149" s="209" t="s">
        <v>329</v>
      </c>
      <c r="G149" s="209"/>
      <c r="H149" s="209"/>
      <c r="I149" s="209"/>
      <c r="J149" s="209"/>
      <c r="K149" s="209"/>
      <c r="L149" s="209"/>
      <c r="M149" s="209"/>
      <c r="N149" s="209"/>
      <c r="O149" s="209"/>
      <c r="P149" s="209"/>
      <c r="Q149" s="209"/>
      <c r="R149" s="209"/>
      <c r="S149" s="209"/>
      <c r="T149" s="209"/>
      <c r="U149" s="209"/>
      <c r="V149" s="209"/>
      <c r="W149" s="209"/>
      <c r="X149" s="209"/>
      <c r="Y149" s="209"/>
      <c r="Z149" s="209"/>
      <c r="AA149" s="209"/>
      <c r="AB149" s="209"/>
      <c r="AC149" s="209"/>
      <c r="AD149" s="209"/>
      <c r="AE149" s="209"/>
      <c r="AF149" s="209"/>
      <c r="AG149" s="209"/>
      <c r="AH149" s="209"/>
      <c r="AI149" s="209"/>
      <c r="AJ149" s="209"/>
      <c r="AK149" s="209"/>
      <c r="AL149" s="209"/>
      <c r="AM149" s="209"/>
    </row>
    <row r="150" spans="2:39" x14ac:dyDescent="0.3">
      <c r="B150" s="209" t="s">
        <v>46</v>
      </c>
      <c r="C150" s="210" t="s">
        <v>50</v>
      </c>
      <c r="D150" s="209" t="s">
        <v>82</v>
      </c>
      <c r="E150" s="209" t="s">
        <v>323</v>
      </c>
      <c r="F150" s="209" t="s">
        <v>328</v>
      </c>
      <c r="G150" s="209"/>
      <c r="H150" s="209"/>
      <c r="I150" s="209"/>
      <c r="J150" s="209"/>
      <c r="K150" s="209"/>
      <c r="L150" s="209"/>
      <c r="M150" s="209"/>
      <c r="N150" s="209"/>
      <c r="O150" s="209"/>
      <c r="P150" s="209"/>
      <c r="Q150" s="209"/>
      <c r="R150" s="209"/>
      <c r="S150" s="209"/>
      <c r="T150" s="209"/>
      <c r="U150" s="209"/>
      <c r="V150" s="209"/>
      <c r="W150" s="209"/>
      <c r="X150" s="209"/>
      <c r="Y150" s="209"/>
      <c r="Z150" s="209"/>
      <c r="AA150" s="209"/>
      <c r="AB150" s="209"/>
      <c r="AC150" s="209"/>
      <c r="AD150" s="209"/>
      <c r="AE150" s="209"/>
      <c r="AF150" s="209"/>
      <c r="AG150" s="209"/>
      <c r="AH150" s="209"/>
      <c r="AI150" s="209"/>
      <c r="AJ150" s="209"/>
      <c r="AK150" s="209"/>
      <c r="AL150" s="209"/>
      <c r="AM150" s="209"/>
    </row>
    <row r="151" spans="2:39" x14ac:dyDescent="0.3">
      <c r="B151" s="209" t="s">
        <v>46</v>
      </c>
      <c r="C151" s="210" t="s">
        <v>50</v>
      </c>
      <c r="D151" s="209" t="s">
        <v>82</v>
      </c>
      <c r="E151" s="209" t="s">
        <v>322</v>
      </c>
      <c r="F151" s="209" t="s">
        <v>329</v>
      </c>
      <c r="G151" s="209"/>
      <c r="H151" s="209"/>
      <c r="I151" s="209"/>
      <c r="J151" s="209"/>
      <c r="K151" s="209"/>
      <c r="L151" s="209"/>
      <c r="M151" s="209"/>
      <c r="N151" s="209"/>
      <c r="O151" s="209"/>
      <c r="P151" s="209"/>
      <c r="Q151" s="209"/>
      <c r="R151" s="209"/>
      <c r="S151" s="209"/>
      <c r="T151" s="209"/>
      <c r="U151" s="209"/>
      <c r="V151" s="209"/>
      <c r="W151" s="209"/>
      <c r="X151" s="209"/>
      <c r="Y151" s="209"/>
      <c r="Z151" s="209"/>
      <c r="AA151" s="209"/>
      <c r="AB151" s="209"/>
      <c r="AC151" s="209"/>
      <c r="AD151" s="209"/>
      <c r="AE151" s="209"/>
      <c r="AF151" s="209"/>
      <c r="AG151" s="209"/>
      <c r="AH151" s="209"/>
      <c r="AI151" s="209"/>
      <c r="AJ151" s="209"/>
      <c r="AK151" s="209"/>
      <c r="AL151" s="209"/>
      <c r="AM151" s="209"/>
    </row>
    <row r="152" spans="2:39" x14ac:dyDescent="0.3">
      <c r="B152" s="209" t="s">
        <v>46</v>
      </c>
      <c r="C152" s="210" t="s">
        <v>50</v>
      </c>
      <c r="D152" s="209" t="s">
        <v>82</v>
      </c>
      <c r="E152" s="209" t="s">
        <v>322</v>
      </c>
      <c r="F152" s="209" t="s">
        <v>328</v>
      </c>
      <c r="G152" s="209"/>
      <c r="H152" s="209"/>
      <c r="I152" s="209"/>
      <c r="J152" s="209"/>
      <c r="K152" s="209"/>
      <c r="L152" s="209"/>
      <c r="M152" s="209"/>
      <c r="N152" s="209"/>
      <c r="O152" s="209"/>
      <c r="P152" s="209"/>
      <c r="Q152" s="209"/>
      <c r="R152" s="209"/>
      <c r="S152" s="209"/>
      <c r="T152" s="209"/>
      <c r="U152" s="209"/>
      <c r="V152" s="209"/>
      <c r="W152" s="209"/>
      <c r="X152" s="209"/>
      <c r="Y152" s="209"/>
      <c r="Z152" s="209"/>
      <c r="AA152" s="209"/>
      <c r="AB152" s="209"/>
      <c r="AC152" s="209"/>
      <c r="AD152" s="209"/>
      <c r="AE152" s="209"/>
      <c r="AF152" s="209"/>
      <c r="AG152" s="209"/>
      <c r="AH152" s="209"/>
      <c r="AI152" s="209"/>
      <c r="AJ152" s="209"/>
      <c r="AK152" s="209"/>
      <c r="AL152" s="209"/>
      <c r="AM152" s="209"/>
    </row>
    <row r="153" spans="2:39" x14ac:dyDescent="0.3">
      <c r="B153" s="209" t="s">
        <v>46</v>
      </c>
      <c r="C153" s="210" t="s">
        <v>50</v>
      </c>
      <c r="D153" s="209" t="s">
        <v>82</v>
      </c>
      <c r="E153" s="209" t="s">
        <v>321</v>
      </c>
      <c r="F153" s="209" t="s">
        <v>329</v>
      </c>
      <c r="G153" s="209"/>
      <c r="H153" s="209"/>
      <c r="I153" s="209"/>
      <c r="J153" s="209"/>
      <c r="K153" s="209"/>
      <c r="L153" s="209"/>
      <c r="M153" s="209"/>
      <c r="N153" s="209"/>
      <c r="O153" s="209"/>
      <c r="P153" s="209"/>
      <c r="Q153" s="209"/>
      <c r="R153" s="209"/>
      <c r="S153" s="209"/>
      <c r="T153" s="209"/>
      <c r="U153" s="209"/>
      <c r="V153" s="209"/>
      <c r="W153" s="209"/>
      <c r="X153" s="209"/>
      <c r="Y153" s="209"/>
      <c r="Z153" s="209"/>
      <c r="AA153" s="209"/>
      <c r="AB153" s="209"/>
      <c r="AC153" s="209"/>
      <c r="AD153" s="209"/>
      <c r="AE153" s="209"/>
      <c r="AF153" s="209"/>
      <c r="AG153" s="209"/>
      <c r="AH153" s="209"/>
      <c r="AI153" s="209"/>
      <c r="AJ153" s="209"/>
      <c r="AK153" s="209"/>
      <c r="AL153" s="209"/>
      <c r="AM153" s="209"/>
    </row>
    <row r="154" spans="2:39" x14ac:dyDescent="0.3">
      <c r="B154" s="209" t="s">
        <v>46</v>
      </c>
      <c r="C154" s="210" t="s">
        <v>50</v>
      </c>
      <c r="D154" s="209" t="s">
        <v>82</v>
      </c>
      <c r="E154" s="209" t="s">
        <v>321</v>
      </c>
      <c r="F154" s="209" t="s">
        <v>328</v>
      </c>
      <c r="G154" s="209"/>
      <c r="H154" s="209"/>
      <c r="I154" s="209"/>
      <c r="J154" s="209"/>
      <c r="K154" s="209"/>
      <c r="L154" s="209"/>
      <c r="M154" s="209"/>
      <c r="N154" s="209"/>
      <c r="O154" s="209"/>
      <c r="P154" s="209"/>
      <c r="Q154" s="209"/>
      <c r="R154" s="209"/>
      <c r="S154" s="209"/>
      <c r="T154" s="209"/>
      <c r="U154" s="209"/>
      <c r="V154" s="209"/>
      <c r="W154" s="209"/>
      <c r="X154" s="209"/>
      <c r="Y154" s="209"/>
      <c r="Z154" s="209"/>
      <c r="AA154" s="209"/>
      <c r="AB154" s="209"/>
      <c r="AC154" s="209"/>
      <c r="AD154" s="209"/>
      <c r="AE154" s="209"/>
      <c r="AF154" s="209"/>
      <c r="AG154" s="209"/>
      <c r="AH154" s="209"/>
      <c r="AI154" s="209"/>
      <c r="AJ154" s="209"/>
      <c r="AK154" s="209"/>
      <c r="AL154" s="209"/>
      <c r="AM154" s="209"/>
    </row>
    <row r="155" spans="2:39" x14ac:dyDescent="0.3">
      <c r="B155" s="201" t="s">
        <v>46</v>
      </c>
      <c r="C155" s="203" t="s">
        <v>50</v>
      </c>
      <c r="D155" s="201" t="s">
        <v>82</v>
      </c>
      <c r="E155" s="204" t="s">
        <v>313</v>
      </c>
      <c r="F155" s="202" t="s">
        <v>315</v>
      </c>
      <c r="G155" s="229">
        <v>10</v>
      </c>
      <c r="H155" s="229">
        <v>2164</v>
      </c>
      <c r="I155" s="229">
        <v>1.4352746072147119E-5</v>
      </c>
      <c r="J155" s="229">
        <v>1766</v>
      </c>
      <c r="K155" s="229">
        <v>1745</v>
      </c>
      <c r="L155" s="228">
        <v>0.98810872027180063</v>
      </c>
      <c r="M155" s="228">
        <v>2.5794155529727885E-3</v>
      </c>
      <c r="N155" s="228">
        <v>0.98305306578797402</v>
      </c>
      <c r="O155" s="228">
        <v>0.99316437475562724</v>
      </c>
      <c r="P155" s="229">
        <v>279</v>
      </c>
      <c r="Q155" s="229">
        <v>270</v>
      </c>
      <c r="R155" s="228">
        <v>0.967741935483871</v>
      </c>
      <c r="S155" s="228">
        <v>1.0577836061031489E-2</v>
      </c>
      <c r="T155" s="228">
        <v>0.94700937680424924</v>
      </c>
      <c r="U155" s="228">
        <v>0.98847449416349276</v>
      </c>
      <c r="V155" s="229">
        <v>67</v>
      </c>
      <c r="W155" s="229">
        <v>54</v>
      </c>
      <c r="X155" s="228">
        <v>0.80597014925373134</v>
      </c>
      <c r="Y155" s="228">
        <v>4.8312148554941814E-2</v>
      </c>
      <c r="Z155" s="228">
        <v>0.71127833808604535</v>
      </c>
      <c r="AA155" s="228">
        <v>0.90066196042141733</v>
      </c>
      <c r="AB155" s="229">
        <v>2112</v>
      </c>
      <c r="AC155" s="229">
        <v>2069</v>
      </c>
      <c r="AD155" s="228">
        <v>0.97964015151515149</v>
      </c>
      <c r="AE155" s="228">
        <v>3.0730781329835429E-3</v>
      </c>
      <c r="AF155" s="228">
        <v>0.9736169183745037</v>
      </c>
      <c r="AG155" s="228">
        <v>0.98566338465579928</v>
      </c>
      <c r="AH155" s="229"/>
      <c r="AI155" s="229"/>
      <c r="AJ155" s="228"/>
      <c r="AK155" s="228"/>
      <c r="AL155" s="228"/>
      <c r="AM155" s="228"/>
    </row>
    <row r="156" spans="2:39" x14ac:dyDescent="0.3">
      <c r="B156" s="201" t="s">
        <v>46</v>
      </c>
      <c r="C156" s="203" t="s">
        <v>50</v>
      </c>
      <c r="D156" s="201" t="s">
        <v>82</v>
      </c>
      <c r="E156" s="204" t="s">
        <v>313</v>
      </c>
      <c r="F156" s="202" t="s">
        <v>314</v>
      </c>
      <c r="G156" s="229">
        <v>10</v>
      </c>
      <c r="H156" s="229">
        <v>639</v>
      </c>
      <c r="I156" s="229">
        <v>1.5096081171877372E-5</v>
      </c>
      <c r="J156" s="229">
        <v>522</v>
      </c>
      <c r="K156" s="229">
        <v>521</v>
      </c>
      <c r="L156" s="228">
        <v>0.99808429118773945</v>
      </c>
      <c r="M156" s="228">
        <v>1.9138729624739641E-3</v>
      </c>
      <c r="N156" s="228">
        <v>0.99433310018129051</v>
      </c>
      <c r="O156" s="228">
        <v>1.0018354821941884</v>
      </c>
      <c r="P156" s="229">
        <v>857</v>
      </c>
      <c r="Q156" s="229">
        <v>850</v>
      </c>
      <c r="R156" s="228">
        <v>0.99183197199533257</v>
      </c>
      <c r="S156" s="228">
        <v>3.0745902807710716E-3</v>
      </c>
      <c r="T156" s="228">
        <v>0.98580577504502132</v>
      </c>
      <c r="U156" s="228">
        <v>0.99785816894564383</v>
      </c>
      <c r="V156" s="229">
        <v>131</v>
      </c>
      <c r="W156" s="229">
        <v>106</v>
      </c>
      <c r="X156" s="228">
        <v>0.80916030534351147</v>
      </c>
      <c r="Y156" s="228">
        <v>3.4333335191076321E-2</v>
      </c>
      <c r="Z156" s="228">
        <v>0.7418669683690019</v>
      </c>
      <c r="AA156" s="228">
        <v>0.87645364231802103</v>
      </c>
      <c r="AB156" s="229">
        <v>1510</v>
      </c>
      <c r="AC156" s="229">
        <v>1477</v>
      </c>
      <c r="AD156" s="228">
        <v>0.97814569536423845</v>
      </c>
      <c r="AE156" s="228">
        <v>3.7625458132036355E-3</v>
      </c>
      <c r="AF156" s="228">
        <v>0.97077110557035928</v>
      </c>
      <c r="AG156" s="228">
        <v>0.98552028515811763</v>
      </c>
      <c r="AH156" s="229"/>
      <c r="AI156" s="229"/>
      <c r="AJ156" s="228"/>
      <c r="AK156" s="228"/>
      <c r="AL156" s="228"/>
      <c r="AM156" s="228"/>
    </row>
    <row r="157" spans="2:39" x14ac:dyDescent="0.3">
      <c r="B157" s="201" t="s">
        <v>46</v>
      </c>
      <c r="C157" s="203" t="s">
        <v>50</v>
      </c>
      <c r="D157" s="201" t="s">
        <v>82</v>
      </c>
      <c r="E157" s="202" t="s">
        <v>320</v>
      </c>
      <c r="F157" s="204" t="s">
        <v>312</v>
      </c>
      <c r="G157" s="201"/>
      <c r="H157" s="201"/>
      <c r="I157" s="201"/>
      <c r="J157" s="201"/>
      <c r="K157" s="201"/>
      <c r="L157" s="201"/>
      <c r="M157" s="201"/>
      <c r="N157" s="201"/>
      <c r="O157" s="201"/>
      <c r="P157" s="201"/>
      <c r="Q157" s="201"/>
      <c r="R157" s="201"/>
      <c r="S157" s="201"/>
      <c r="T157" s="201"/>
      <c r="U157" s="201"/>
      <c r="V157" s="201"/>
      <c r="W157" s="201"/>
      <c r="X157" s="201"/>
      <c r="Y157" s="201"/>
      <c r="Z157" s="201"/>
      <c r="AA157" s="201"/>
      <c r="AB157" s="201"/>
      <c r="AC157" s="201"/>
      <c r="AD157" s="201"/>
      <c r="AE157" s="201"/>
      <c r="AF157" s="201"/>
      <c r="AG157" s="201"/>
      <c r="AH157" s="201"/>
      <c r="AI157" s="201"/>
      <c r="AJ157" s="201"/>
      <c r="AK157" s="201"/>
      <c r="AL157" s="201"/>
      <c r="AM157" s="201"/>
    </row>
    <row r="158" spans="2:39" x14ac:dyDescent="0.3">
      <c r="B158" s="201" t="s">
        <v>46</v>
      </c>
      <c r="C158" s="203" t="s">
        <v>50</v>
      </c>
      <c r="D158" s="201" t="s">
        <v>82</v>
      </c>
      <c r="E158" s="202" t="s">
        <v>319</v>
      </c>
      <c r="F158" s="204" t="s">
        <v>312</v>
      </c>
      <c r="G158" s="201"/>
      <c r="H158" s="201"/>
      <c r="I158" s="201"/>
      <c r="J158" s="201"/>
      <c r="K158" s="201"/>
      <c r="L158" s="201"/>
      <c r="M158" s="201"/>
      <c r="N158" s="201"/>
      <c r="O158" s="201"/>
      <c r="P158" s="201"/>
      <c r="Q158" s="201"/>
      <c r="R158" s="201"/>
      <c r="S158" s="201"/>
      <c r="T158" s="201"/>
      <c r="U158" s="201"/>
      <c r="V158" s="201"/>
      <c r="W158" s="201"/>
      <c r="X158" s="201"/>
      <c r="Y158" s="201"/>
      <c r="Z158" s="201"/>
      <c r="AA158" s="201"/>
      <c r="AB158" s="201"/>
      <c r="AC158" s="201"/>
      <c r="AD158" s="201"/>
      <c r="AE158" s="201"/>
      <c r="AF158" s="201"/>
      <c r="AG158" s="201"/>
      <c r="AH158" s="201"/>
      <c r="AI158" s="201"/>
      <c r="AJ158" s="201"/>
      <c r="AK158" s="201"/>
      <c r="AL158" s="201"/>
      <c r="AM158" s="201"/>
    </row>
    <row r="159" spans="2:39" x14ac:dyDescent="0.3">
      <c r="B159" s="201" t="s">
        <v>46</v>
      </c>
      <c r="C159" s="203" t="s">
        <v>50</v>
      </c>
      <c r="D159" s="201" t="s">
        <v>82</v>
      </c>
      <c r="E159" s="202" t="s">
        <v>318</v>
      </c>
      <c r="F159" s="204" t="s">
        <v>312</v>
      </c>
      <c r="G159" s="201"/>
      <c r="H159" s="201"/>
      <c r="I159" s="201"/>
      <c r="J159" s="201"/>
      <c r="K159" s="201"/>
      <c r="L159" s="201"/>
      <c r="M159" s="201"/>
      <c r="N159" s="201"/>
      <c r="O159" s="201"/>
      <c r="P159" s="201"/>
      <c r="Q159" s="201"/>
      <c r="R159" s="201"/>
      <c r="S159" s="201"/>
      <c r="T159" s="201"/>
      <c r="U159" s="201"/>
      <c r="V159" s="201"/>
      <c r="W159" s="201"/>
      <c r="X159" s="201"/>
      <c r="Y159" s="201"/>
      <c r="Z159" s="201"/>
      <c r="AA159" s="201"/>
      <c r="AB159" s="201"/>
      <c r="AC159" s="201"/>
      <c r="AD159" s="201"/>
      <c r="AE159" s="201"/>
      <c r="AF159" s="201"/>
      <c r="AG159" s="201"/>
      <c r="AH159" s="201"/>
      <c r="AI159" s="201"/>
      <c r="AJ159" s="201"/>
      <c r="AK159" s="201"/>
      <c r="AL159" s="201"/>
      <c r="AM159" s="201"/>
    </row>
    <row r="160" spans="2:39" x14ac:dyDescent="0.3">
      <c r="B160" s="201" t="s">
        <v>46</v>
      </c>
      <c r="C160" s="203" t="s">
        <v>50</v>
      </c>
      <c r="D160" s="201" t="s">
        <v>82</v>
      </c>
      <c r="E160" s="202" t="s">
        <v>317</v>
      </c>
      <c r="F160" s="204" t="s">
        <v>312</v>
      </c>
      <c r="G160" s="201"/>
      <c r="H160" s="201"/>
      <c r="I160" s="201"/>
      <c r="J160" s="201"/>
      <c r="K160" s="201"/>
      <c r="L160" s="201"/>
      <c r="M160" s="201"/>
      <c r="N160" s="201"/>
      <c r="O160" s="201"/>
      <c r="P160" s="201"/>
      <c r="Q160" s="201"/>
      <c r="R160" s="201"/>
      <c r="S160" s="201"/>
      <c r="T160" s="201"/>
      <c r="U160" s="201"/>
      <c r="V160" s="201"/>
      <c r="W160" s="201"/>
      <c r="X160" s="201"/>
      <c r="Y160" s="201"/>
      <c r="Z160" s="201"/>
      <c r="AA160" s="201"/>
      <c r="AB160" s="201"/>
      <c r="AC160" s="201"/>
      <c r="AD160" s="201"/>
      <c r="AE160" s="201"/>
      <c r="AF160" s="201"/>
      <c r="AG160" s="201"/>
      <c r="AH160" s="201"/>
      <c r="AI160" s="201"/>
      <c r="AJ160" s="201"/>
      <c r="AK160" s="201"/>
      <c r="AL160" s="201"/>
      <c r="AM160" s="201"/>
    </row>
    <row r="161" spans="2:39" x14ac:dyDescent="0.3">
      <c r="B161" s="201" t="s">
        <v>46</v>
      </c>
      <c r="C161" s="203" t="s">
        <v>50</v>
      </c>
      <c r="D161" s="201" t="s">
        <v>82</v>
      </c>
      <c r="E161" s="202" t="s">
        <v>316</v>
      </c>
      <c r="F161" s="204" t="s">
        <v>312</v>
      </c>
      <c r="G161" s="201"/>
      <c r="H161" s="201"/>
      <c r="I161" s="201"/>
      <c r="J161" s="201"/>
      <c r="K161" s="201"/>
      <c r="L161" s="201"/>
      <c r="M161" s="201"/>
      <c r="N161" s="201"/>
      <c r="O161" s="201"/>
      <c r="P161" s="201"/>
      <c r="Q161" s="201"/>
      <c r="R161" s="201"/>
      <c r="S161" s="201"/>
      <c r="T161" s="201"/>
      <c r="U161" s="201"/>
      <c r="V161" s="201"/>
      <c r="W161" s="201"/>
      <c r="X161" s="201"/>
      <c r="Y161" s="201"/>
      <c r="Z161" s="201"/>
      <c r="AA161" s="201"/>
      <c r="AB161" s="201"/>
      <c r="AC161" s="201"/>
      <c r="AD161" s="201"/>
      <c r="AE161" s="201"/>
      <c r="AF161" s="201"/>
      <c r="AG161" s="201"/>
      <c r="AH161" s="201"/>
      <c r="AI161" s="201"/>
      <c r="AJ161" s="201"/>
      <c r="AK161" s="201"/>
      <c r="AL161" s="201"/>
      <c r="AM161" s="201"/>
    </row>
    <row r="162" spans="2:39" x14ac:dyDescent="0.3">
      <c r="B162" s="36" t="s">
        <v>46</v>
      </c>
      <c r="C162" s="47" t="s">
        <v>50</v>
      </c>
      <c r="D162" s="37" t="s">
        <v>45</v>
      </c>
      <c r="E162" s="199" t="s">
        <v>313</v>
      </c>
      <c r="F162" s="199" t="s">
        <v>312</v>
      </c>
      <c r="G162" s="224">
        <v>10</v>
      </c>
      <c r="H162" s="224">
        <v>2803</v>
      </c>
      <c r="I162" s="224">
        <v>3.7075139069005985E-5</v>
      </c>
      <c r="J162" s="224">
        <v>2288</v>
      </c>
      <c r="K162" s="224">
        <v>2266</v>
      </c>
      <c r="L162" s="225">
        <v>0.99038461538461542</v>
      </c>
      <c r="M162" s="225">
        <v>2.0401272792636271E-3</v>
      </c>
      <c r="N162" s="225">
        <v>0.98638596591725869</v>
      </c>
      <c r="O162" s="225">
        <v>0.99438326485197215</v>
      </c>
      <c r="P162" s="224">
        <v>1202</v>
      </c>
      <c r="Q162" s="224">
        <v>1185</v>
      </c>
      <c r="R162" s="225">
        <v>0.9858569051580699</v>
      </c>
      <c r="S162" s="225">
        <v>3.4058611160686899E-3</v>
      </c>
      <c r="T162" s="225">
        <v>0.97918141737057529</v>
      </c>
      <c r="U162" s="225">
        <v>0.9925323929455645</v>
      </c>
      <c r="V162" s="224">
        <v>425</v>
      </c>
      <c r="W162" s="224">
        <v>369</v>
      </c>
      <c r="X162" s="225">
        <v>0.86823529411764711</v>
      </c>
      <c r="Y162" s="225">
        <v>1.6406796881786877E-2</v>
      </c>
      <c r="Z162" s="225">
        <v>0.83607797222934477</v>
      </c>
      <c r="AA162" s="225">
        <v>0.90039261600594944</v>
      </c>
      <c r="AB162" s="224">
        <v>3915</v>
      </c>
      <c r="AC162" s="224">
        <v>3820</v>
      </c>
      <c r="AD162" s="225">
        <v>0.97573435504469985</v>
      </c>
      <c r="AE162" s="225">
        <v>2.4592112364625516E-3</v>
      </c>
      <c r="AF162" s="225">
        <v>0.97091430102123322</v>
      </c>
      <c r="AG162" s="225">
        <v>0.98055440906816649</v>
      </c>
      <c r="AH162" s="224">
        <v>439</v>
      </c>
      <c r="AI162" s="224">
        <v>146</v>
      </c>
      <c r="AJ162" s="225">
        <v>0.33257403189066059</v>
      </c>
      <c r="AK162" s="225">
        <v>2.2486064791355252E-2</v>
      </c>
      <c r="AL162" s="225">
        <v>0.28850134489960433</v>
      </c>
      <c r="AM162" s="225">
        <v>0.37664671888171686</v>
      </c>
    </row>
    <row r="163" spans="2:39" x14ac:dyDescent="0.3">
      <c r="B163" s="209" t="s">
        <v>46</v>
      </c>
      <c r="C163" s="210" t="s">
        <v>50</v>
      </c>
      <c r="D163" s="209" t="s">
        <v>327</v>
      </c>
      <c r="E163" s="209" t="s">
        <v>326</v>
      </c>
      <c r="F163" s="209" t="s">
        <v>329</v>
      </c>
      <c r="G163" s="209"/>
      <c r="H163" s="209"/>
      <c r="I163" s="209"/>
      <c r="J163" s="209"/>
      <c r="K163" s="209"/>
      <c r="L163" s="209"/>
      <c r="M163" s="209"/>
      <c r="N163" s="209"/>
      <c r="O163" s="209"/>
      <c r="P163" s="209"/>
      <c r="Q163" s="209"/>
      <c r="R163" s="209"/>
      <c r="S163" s="209"/>
      <c r="T163" s="209"/>
      <c r="U163" s="209"/>
      <c r="V163" s="209"/>
      <c r="W163" s="209"/>
      <c r="X163" s="209"/>
      <c r="Y163" s="209"/>
      <c r="Z163" s="209"/>
      <c r="AA163" s="209"/>
      <c r="AB163" s="209"/>
      <c r="AC163" s="209"/>
      <c r="AD163" s="209"/>
      <c r="AE163" s="209"/>
      <c r="AF163" s="209"/>
      <c r="AG163" s="209"/>
      <c r="AH163" s="209"/>
      <c r="AI163" s="209"/>
      <c r="AJ163" s="209"/>
      <c r="AK163" s="209"/>
      <c r="AL163" s="209"/>
      <c r="AM163" s="209"/>
    </row>
    <row r="164" spans="2:39" x14ac:dyDescent="0.3">
      <c r="B164" s="209" t="s">
        <v>46</v>
      </c>
      <c r="C164" s="210" t="s">
        <v>50</v>
      </c>
      <c r="D164" s="209" t="s">
        <v>327</v>
      </c>
      <c r="E164" s="209" t="s">
        <v>326</v>
      </c>
      <c r="F164" s="209" t="s">
        <v>328</v>
      </c>
      <c r="G164" s="209"/>
      <c r="H164" s="209"/>
      <c r="I164" s="209"/>
      <c r="J164" s="209"/>
      <c r="K164" s="209"/>
      <c r="L164" s="209"/>
      <c r="M164" s="209"/>
      <c r="N164" s="209"/>
      <c r="O164" s="209"/>
      <c r="P164" s="209"/>
      <c r="Q164" s="209"/>
      <c r="R164" s="209"/>
      <c r="S164" s="209"/>
      <c r="T164" s="209"/>
      <c r="U164" s="209"/>
      <c r="V164" s="209"/>
      <c r="W164" s="209"/>
      <c r="X164" s="209"/>
      <c r="Y164" s="209"/>
      <c r="Z164" s="209"/>
      <c r="AA164" s="209"/>
      <c r="AB164" s="209"/>
      <c r="AC164" s="209"/>
      <c r="AD164" s="209"/>
      <c r="AE164" s="209"/>
      <c r="AF164" s="209"/>
      <c r="AG164" s="209"/>
      <c r="AH164" s="209"/>
      <c r="AI164" s="209"/>
      <c r="AJ164" s="209"/>
      <c r="AK164" s="209"/>
      <c r="AL164" s="209"/>
      <c r="AM164" s="209"/>
    </row>
    <row r="165" spans="2:39" x14ac:dyDescent="0.3">
      <c r="B165" s="209" t="s">
        <v>46</v>
      </c>
      <c r="C165" s="210" t="s">
        <v>50</v>
      </c>
      <c r="D165" s="209" t="s">
        <v>327</v>
      </c>
      <c r="E165" s="209" t="s">
        <v>324</v>
      </c>
      <c r="F165" s="209" t="s">
        <v>329</v>
      </c>
      <c r="G165" s="209"/>
      <c r="H165" s="209"/>
      <c r="I165" s="209"/>
      <c r="J165" s="209"/>
      <c r="K165" s="209"/>
      <c r="L165" s="209"/>
      <c r="M165" s="209"/>
      <c r="N165" s="209"/>
      <c r="O165" s="209"/>
      <c r="P165" s="209"/>
      <c r="Q165" s="209"/>
      <c r="R165" s="209"/>
      <c r="S165" s="209"/>
      <c r="T165" s="209"/>
      <c r="U165" s="209"/>
      <c r="V165" s="209"/>
      <c r="W165" s="209"/>
      <c r="X165" s="209"/>
      <c r="Y165" s="209"/>
      <c r="Z165" s="209"/>
      <c r="AA165" s="209"/>
      <c r="AB165" s="209"/>
      <c r="AC165" s="209"/>
      <c r="AD165" s="209"/>
      <c r="AE165" s="209"/>
      <c r="AF165" s="209"/>
      <c r="AG165" s="209"/>
      <c r="AH165" s="209"/>
      <c r="AI165" s="209"/>
      <c r="AJ165" s="209"/>
      <c r="AK165" s="209"/>
      <c r="AL165" s="209"/>
      <c r="AM165" s="209"/>
    </row>
    <row r="166" spans="2:39" x14ac:dyDescent="0.3">
      <c r="B166" s="209" t="s">
        <v>46</v>
      </c>
      <c r="C166" s="210" t="s">
        <v>50</v>
      </c>
      <c r="D166" s="209" t="s">
        <v>327</v>
      </c>
      <c r="E166" s="209" t="s">
        <v>324</v>
      </c>
      <c r="F166" s="209" t="s">
        <v>328</v>
      </c>
      <c r="G166" s="209"/>
      <c r="H166" s="209"/>
      <c r="I166" s="209"/>
      <c r="J166" s="209"/>
      <c r="K166" s="209"/>
      <c r="L166" s="209"/>
      <c r="M166" s="209"/>
      <c r="N166" s="209"/>
      <c r="O166" s="209"/>
      <c r="P166" s="209"/>
      <c r="Q166" s="209"/>
      <c r="R166" s="209"/>
      <c r="S166" s="209"/>
      <c r="T166" s="209"/>
      <c r="U166" s="209"/>
      <c r="V166" s="209"/>
      <c r="W166" s="209"/>
      <c r="X166" s="209"/>
      <c r="Y166" s="209"/>
      <c r="Z166" s="209"/>
      <c r="AA166" s="209"/>
      <c r="AB166" s="209"/>
      <c r="AC166" s="209"/>
      <c r="AD166" s="209"/>
      <c r="AE166" s="209"/>
      <c r="AF166" s="209"/>
      <c r="AG166" s="209"/>
      <c r="AH166" s="209"/>
      <c r="AI166" s="209"/>
      <c r="AJ166" s="209"/>
      <c r="AK166" s="209"/>
      <c r="AL166" s="209"/>
      <c r="AM166" s="209"/>
    </row>
    <row r="167" spans="2:39" x14ac:dyDescent="0.3">
      <c r="B167" s="209" t="s">
        <v>46</v>
      </c>
      <c r="C167" s="210" t="s">
        <v>50</v>
      </c>
      <c r="D167" s="209" t="s">
        <v>327</v>
      </c>
      <c r="E167" s="209" t="s">
        <v>323</v>
      </c>
      <c r="F167" s="209" t="s">
        <v>329</v>
      </c>
      <c r="G167" s="209"/>
      <c r="H167" s="209"/>
      <c r="I167" s="209"/>
      <c r="J167" s="209"/>
      <c r="K167" s="209"/>
      <c r="L167" s="209"/>
      <c r="M167" s="209"/>
      <c r="N167" s="209"/>
      <c r="O167" s="209"/>
      <c r="P167" s="209"/>
      <c r="Q167" s="209"/>
      <c r="R167" s="209"/>
      <c r="S167" s="209"/>
      <c r="T167" s="209"/>
      <c r="U167" s="209"/>
      <c r="V167" s="209"/>
      <c r="W167" s="209"/>
      <c r="X167" s="209"/>
      <c r="Y167" s="209"/>
      <c r="Z167" s="209"/>
      <c r="AA167" s="209"/>
      <c r="AB167" s="209"/>
      <c r="AC167" s="209"/>
      <c r="AD167" s="209"/>
      <c r="AE167" s="209"/>
      <c r="AF167" s="209"/>
      <c r="AG167" s="209"/>
      <c r="AH167" s="209"/>
      <c r="AI167" s="209"/>
      <c r="AJ167" s="209"/>
      <c r="AK167" s="209"/>
      <c r="AL167" s="209"/>
      <c r="AM167" s="209"/>
    </row>
    <row r="168" spans="2:39" x14ac:dyDescent="0.3">
      <c r="B168" s="209" t="s">
        <v>46</v>
      </c>
      <c r="C168" s="210" t="s">
        <v>50</v>
      </c>
      <c r="D168" s="209" t="s">
        <v>327</v>
      </c>
      <c r="E168" s="209" t="s">
        <v>323</v>
      </c>
      <c r="F168" s="209" t="s">
        <v>328</v>
      </c>
      <c r="G168" s="209"/>
      <c r="H168" s="209"/>
      <c r="I168" s="209"/>
      <c r="J168" s="209"/>
      <c r="K168" s="209"/>
      <c r="L168" s="209"/>
      <c r="M168" s="209"/>
      <c r="N168" s="209"/>
      <c r="O168" s="209"/>
      <c r="P168" s="209"/>
      <c r="Q168" s="209"/>
      <c r="R168" s="209"/>
      <c r="S168" s="209"/>
      <c r="T168" s="209"/>
      <c r="U168" s="209"/>
      <c r="V168" s="209"/>
      <c r="W168" s="209"/>
      <c r="X168" s="209"/>
      <c r="Y168" s="209"/>
      <c r="Z168" s="209"/>
      <c r="AA168" s="209"/>
      <c r="AB168" s="209"/>
      <c r="AC168" s="209"/>
      <c r="AD168" s="209"/>
      <c r="AE168" s="209"/>
      <c r="AF168" s="209"/>
      <c r="AG168" s="209"/>
      <c r="AH168" s="209"/>
      <c r="AI168" s="209"/>
      <c r="AJ168" s="209"/>
      <c r="AK168" s="209"/>
      <c r="AL168" s="209"/>
      <c r="AM168" s="209"/>
    </row>
    <row r="169" spans="2:39" x14ac:dyDescent="0.3">
      <c r="B169" s="209" t="s">
        <v>46</v>
      </c>
      <c r="C169" s="210" t="s">
        <v>50</v>
      </c>
      <c r="D169" s="209" t="s">
        <v>327</v>
      </c>
      <c r="E169" s="209" t="s">
        <v>322</v>
      </c>
      <c r="F169" s="209" t="s">
        <v>329</v>
      </c>
      <c r="G169" s="209"/>
      <c r="H169" s="209"/>
      <c r="I169" s="209"/>
      <c r="J169" s="209"/>
      <c r="K169" s="209"/>
      <c r="L169" s="209"/>
      <c r="M169" s="209"/>
      <c r="N169" s="209"/>
      <c r="O169" s="209"/>
      <c r="P169" s="209"/>
      <c r="Q169" s="209"/>
      <c r="R169" s="209"/>
      <c r="S169" s="209"/>
      <c r="T169" s="209"/>
      <c r="U169" s="209"/>
      <c r="V169" s="209"/>
      <c r="W169" s="209"/>
      <c r="X169" s="209"/>
      <c r="Y169" s="209"/>
      <c r="Z169" s="209"/>
      <c r="AA169" s="209"/>
      <c r="AB169" s="209"/>
      <c r="AC169" s="209"/>
      <c r="AD169" s="209"/>
      <c r="AE169" s="209"/>
      <c r="AF169" s="209"/>
      <c r="AG169" s="209"/>
      <c r="AH169" s="209"/>
      <c r="AI169" s="209"/>
      <c r="AJ169" s="209"/>
      <c r="AK169" s="209"/>
      <c r="AL169" s="209"/>
      <c r="AM169" s="209"/>
    </row>
    <row r="170" spans="2:39" x14ac:dyDescent="0.3">
      <c r="B170" s="209" t="s">
        <v>46</v>
      </c>
      <c r="C170" s="210" t="s">
        <v>50</v>
      </c>
      <c r="D170" s="209" t="s">
        <v>327</v>
      </c>
      <c r="E170" s="209" t="s">
        <v>322</v>
      </c>
      <c r="F170" s="209" t="s">
        <v>328</v>
      </c>
      <c r="G170" s="209"/>
      <c r="H170" s="209"/>
      <c r="I170" s="209"/>
      <c r="J170" s="209"/>
      <c r="K170" s="209"/>
      <c r="L170" s="209"/>
      <c r="M170" s="209"/>
      <c r="N170" s="209"/>
      <c r="O170" s="209"/>
      <c r="P170" s="209"/>
      <c r="Q170" s="209"/>
      <c r="R170" s="209"/>
      <c r="S170" s="209"/>
      <c r="T170" s="209"/>
      <c r="U170" s="209"/>
      <c r="V170" s="209"/>
      <c r="W170" s="209"/>
      <c r="X170" s="209"/>
      <c r="Y170" s="209"/>
      <c r="Z170" s="209"/>
      <c r="AA170" s="209"/>
      <c r="AB170" s="209"/>
      <c r="AC170" s="209"/>
      <c r="AD170" s="209"/>
      <c r="AE170" s="209"/>
      <c r="AF170" s="209"/>
      <c r="AG170" s="209"/>
      <c r="AH170" s="209"/>
      <c r="AI170" s="209"/>
      <c r="AJ170" s="209"/>
      <c r="AK170" s="209"/>
      <c r="AL170" s="209"/>
      <c r="AM170" s="209"/>
    </row>
    <row r="171" spans="2:39" x14ac:dyDescent="0.3">
      <c r="B171" s="209" t="s">
        <v>46</v>
      </c>
      <c r="C171" s="210" t="s">
        <v>50</v>
      </c>
      <c r="D171" s="209" t="s">
        <v>327</v>
      </c>
      <c r="E171" s="209" t="s">
        <v>321</v>
      </c>
      <c r="F171" s="209" t="s">
        <v>329</v>
      </c>
      <c r="G171" s="209"/>
      <c r="H171" s="209"/>
      <c r="I171" s="209"/>
      <c r="J171" s="209"/>
      <c r="K171" s="209"/>
      <c r="L171" s="209"/>
      <c r="M171" s="209"/>
      <c r="N171" s="209"/>
      <c r="O171" s="209"/>
      <c r="P171" s="209"/>
      <c r="Q171" s="209"/>
      <c r="R171" s="209"/>
      <c r="S171" s="209"/>
      <c r="T171" s="209"/>
      <c r="U171" s="209"/>
      <c r="V171" s="209"/>
      <c r="W171" s="209"/>
      <c r="X171" s="209"/>
      <c r="Y171" s="209"/>
      <c r="Z171" s="209"/>
      <c r="AA171" s="209"/>
      <c r="AB171" s="209"/>
      <c r="AC171" s="209"/>
      <c r="AD171" s="209"/>
      <c r="AE171" s="209"/>
      <c r="AF171" s="209"/>
      <c r="AG171" s="209"/>
      <c r="AH171" s="209"/>
      <c r="AI171" s="209"/>
      <c r="AJ171" s="209"/>
      <c r="AK171" s="209"/>
      <c r="AL171" s="209"/>
      <c r="AM171" s="209"/>
    </row>
    <row r="172" spans="2:39" x14ac:dyDescent="0.3">
      <c r="B172" s="209" t="s">
        <v>46</v>
      </c>
      <c r="C172" s="210" t="s">
        <v>50</v>
      </c>
      <c r="D172" s="209" t="s">
        <v>327</v>
      </c>
      <c r="E172" s="209" t="s">
        <v>321</v>
      </c>
      <c r="F172" s="209" t="s">
        <v>328</v>
      </c>
      <c r="G172" s="209"/>
      <c r="H172" s="209"/>
      <c r="I172" s="209"/>
      <c r="J172" s="209"/>
      <c r="K172" s="209"/>
      <c r="L172" s="209"/>
      <c r="M172" s="209"/>
      <c r="N172" s="209"/>
      <c r="O172" s="209"/>
      <c r="P172" s="209"/>
      <c r="Q172" s="209"/>
      <c r="R172" s="209"/>
      <c r="S172" s="209"/>
      <c r="T172" s="209"/>
      <c r="U172" s="209"/>
      <c r="V172" s="209"/>
      <c r="W172" s="209"/>
      <c r="X172" s="209"/>
      <c r="Y172" s="209"/>
      <c r="Z172" s="209"/>
      <c r="AA172" s="209"/>
      <c r="AB172" s="209"/>
      <c r="AC172" s="209"/>
      <c r="AD172" s="209"/>
      <c r="AE172" s="209"/>
      <c r="AF172" s="209"/>
      <c r="AG172" s="209"/>
      <c r="AH172" s="209"/>
      <c r="AI172" s="209"/>
      <c r="AJ172" s="209"/>
      <c r="AK172" s="209"/>
      <c r="AL172" s="209"/>
      <c r="AM172" s="209"/>
    </row>
    <row r="173" spans="2:39" x14ac:dyDescent="0.3">
      <c r="B173" s="201" t="s">
        <v>46</v>
      </c>
      <c r="C173" s="203" t="s">
        <v>50</v>
      </c>
      <c r="D173" s="201" t="s">
        <v>327</v>
      </c>
      <c r="E173" s="204" t="s">
        <v>313</v>
      </c>
      <c r="F173" s="202" t="s">
        <v>315</v>
      </c>
      <c r="G173" s="229">
        <v>10</v>
      </c>
      <c r="H173" s="229">
        <v>109</v>
      </c>
      <c r="I173" s="229">
        <v>1.8310398154339636E-6</v>
      </c>
      <c r="J173" s="229">
        <v>113</v>
      </c>
      <c r="K173" s="229">
        <v>104</v>
      </c>
      <c r="L173" s="228">
        <v>0.92035398230088494</v>
      </c>
      <c r="M173" s="228">
        <v>2.5469490609196004E-2</v>
      </c>
      <c r="N173" s="228">
        <v>0.87043378070686073</v>
      </c>
      <c r="O173" s="228">
        <v>0.97027418389490916</v>
      </c>
      <c r="P173" s="229">
        <v>17</v>
      </c>
      <c r="Q173" s="229">
        <v>16</v>
      </c>
      <c r="R173" s="228">
        <v>0.94117647058823528</v>
      </c>
      <c r="S173" s="228">
        <v>5.7067205890901911E-2</v>
      </c>
      <c r="T173" s="228">
        <v>0.82932474704206749</v>
      </c>
      <c r="U173" s="228">
        <v>1.0530281941344031</v>
      </c>
      <c r="V173" s="229">
        <v>5</v>
      </c>
      <c r="W173" s="229">
        <v>5</v>
      </c>
      <c r="X173" s="228">
        <v>1</v>
      </c>
      <c r="Y173" s="228">
        <v>0</v>
      </c>
      <c r="Z173" s="228">
        <v>1</v>
      </c>
      <c r="AA173" s="228">
        <v>1</v>
      </c>
      <c r="AB173" s="229">
        <v>135</v>
      </c>
      <c r="AC173" s="229">
        <v>125</v>
      </c>
      <c r="AD173" s="228">
        <v>0.92592592592592593</v>
      </c>
      <c r="AE173" s="228">
        <v>2.2540022942599425E-2</v>
      </c>
      <c r="AF173" s="228">
        <v>0.88174748095843103</v>
      </c>
      <c r="AG173" s="228">
        <v>0.97010437089342083</v>
      </c>
      <c r="AH173" s="229"/>
      <c r="AI173" s="229"/>
      <c r="AJ173" s="228"/>
      <c r="AK173" s="228"/>
      <c r="AL173" s="228"/>
      <c r="AM173" s="228"/>
    </row>
    <row r="174" spans="2:39" x14ac:dyDescent="0.3">
      <c r="B174" s="201" t="s">
        <v>46</v>
      </c>
      <c r="C174" s="203" t="s">
        <v>50</v>
      </c>
      <c r="D174" s="201" t="s">
        <v>327</v>
      </c>
      <c r="E174" s="204" t="s">
        <v>313</v>
      </c>
      <c r="F174" s="202" t="s">
        <v>314</v>
      </c>
      <c r="G174" s="229">
        <v>10</v>
      </c>
      <c r="H174" s="229">
        <v>1</v>
      </c>
      <c r="I174" s="229">
        <v>1.9985506377336163E-6</v>
      </c>
      <c r="J174" s="229">
        <v>1</v>
      </c>
      <c r="K174" s="229">
        <v>1</v>
      </c>
      <c r="L174" s="228">
        <v>1</v>
      </c>
      <c r="M174" s="228">
        <v>0</v>
      </c>
      <c r="N174" s="228">
        <v>1</v>
      </c>
      <c r="O174" s="228">
        <v>1</v>
      </c>
      <c r="P174" s="229">
        <v>17</v>
      </c>
      <c r="Q174" s="229">
        <v>16</v>
      </c>
      <c r="R174" s="228">
        <v>0.94117647058823528</v>
      </c>
      <c r="S174" s="228">
        <v>5.7067205890901911E-2</v>
      </c>
      <c r="T174" s="228">
        <v>0.82932474704206749</v>
      </c>
      <c r="U174" s="228">
        <v>1.0530281941344031</v>
      </c>
      <c r="V174" s="229">
        <v>0</v>
      </c>
      <c r="W174" s="229">
        <v>0</v>
      </c>
      <c r="X174" s="228" t="s">
        <v>118</v>
      </c>
      <c r="Y174" s="228" t="s">
        <v>118</v>
      </c>
      <c r="Z174" s="228" t="s">
        <v>118</v>
      </c>
      <c r="AA174" s="228" t="s">
        <v>118</v>
      </c>
      <c r="AB174" s="229">
        <v>18</v>
      </c>
      <c r="AC174" s="229">
        <v>17</v>
      </c>
      <c r="AD174" s="228">
        <v>0.94444444444444442</v>
      </c>
      <c r="AE174" s="228">
        <v>5.3990295322641678E-2</v>
      </c>
      <c r="AF174" s="228">
        <v>0.83862346561206669</v>
      </c>
      <c r="AG174" s="228">
        <v>1.050265423276822</v>
      </c>
      <c r="AH174" s="229"/>
      <c r="AI174" s="229"/>
      <c r="AJ174" s="228"/>
      <c r="AK174" s="228"/>
      <c r="AL174" s="228"/>
      <c r="AM174" s="228"/>
    </row>
    <row r="175" spans="2:39" x14ac:dyDescent="0.3">
      <c r="B175" s="201" t="s">
        <v>46</v>
      </c>
      <c r="C175" s="203" t="s">
        <v>50</v>
      </c>
      <c r="D175" s="201" t="s">
        <v>327</v>
      </c>
      <c r="E175" s="202" t="s">
        <v>320</v>
      </c>
      <c r="F175" s="204" t="s">
        <v>312</v>
      </c>
      <c r="G175" s="201"/>
      <c r="H175" s="201"/>
      <c r="I175" s="201"/>
      <c r="J175" s="201"/>
      <c r="K175" s="201"/>
      <c r="L175" s="201"/>
      <c r="M175" s="201"/>
      <c r="N175" s="201"/>
      <c r="O175" s="201"/>
      <c r="P175" s="201"/>
      <c r="Q175" s="201"/>
      <c r="R175" s="201"/>
      <c r="S175" s="201"/>
      <c r="T175" s="201"/>
      <c r="U175" s="201"/>
      <c r="V175" s="201"/>
      <c r="W175" s="201"/>
      <c r="X175" s="201"/>
      <c r="Y175" s="201"/>
      <c r="Z175" s="201"/>
      <c r="AA175" s="201"/>
      <c r="AB175" s="201"/>
      <c r="AC175" s="201"/>
      <c r="AD175" s="201"/>
      <c r="AE175" s="201"/>
      <c r="AF175" s="201"/>
      <c r="AG175" s="201"/>
      <c r="AH175" s="201"/>
      <c r="AI175" s="201"/>
      <c r="AJ175" s="201"/>
      <c r="AK175" s="201"/>
      <c r="AL175" s="201"/>
      <c r="AM175" s="201"/>
    </row>
    <row r="176" spans="2:39" x14ac:dyDescent="0.3">
      <c r="B176" s="201" t="s">
        <v>46</v>
      </c>
      <c r="C176" s="203" t="s">
        <v>50</v>
      </c>
      <c r="D176" s="201" t="s">
        <v>327</v>
      </c>
      <c r="E176" s="202" t="s">
        <v>319</v>
      </c>
      <c r="F176" s="204" t="s">
        <v>312</v>
      </c>
      <c r="G176" s="201"/>
      <c r="H176" s="201"/>
      <c r="I176" s="201"/>
      <c r="J176" s="201"/>
      <c r="K176" s="201"/>
      <c r="L176" s="201"/>
      <c r="M176" s="201"/>
      <c r="N176" s="201"/>
      <c r="O176" s="201"/>
      <c r="P176" s="201"/>
      <c r="Q176" s="201"/>
      <c r="R176" s="201"/>
      <c r="S176" s="201"/>
      <c r="T176" s="201"/>
      <c r="U176" s="201"/>
      <c r="V176" s="201"/>
      <c r="W176" s="201"/>
      <c r="X176" s="201"/>
      <c r="Y176" s="201"/>
      <c r="Z176" s="201"/>
      <c r="AA176" s="201"/>
      <c r="AB176" s="201"/>
      <c r="AC176" s="201"/>
      <c r="AD176" s="201"/>
      <c r="AE176" s="201"/>
      <c r="AF176" s="201"/>
      <c r="AG176" s="201"/>
      <c r="AH176" s="201"/>
      <c r="AI176" s="201"/>
      <c r="AJ176" s="201"/>
      <c r="AK176" s="201"/>
      <c r="AL176" s="201"/>
      <c r="AM176" s="201"/>
    </row>
    <row r="177" spans="2:39" x14ac:dyDescent="0.3">
      <c r="B177" s="201" t="s">
        <v>46</v>
      </c>
      <c r="C177" s="203" t="s">
        <v>50</v>
      </c>
      <c r="D177" s="201" t="s">
        <v>327</v>
      </c>
      <c r="E177" s="202" t="s">
        <v>318</v>
      </c>
      <c r="F177" s="204" t="s">
        <v>312</v>
      </c>
      <c r="G177" s="201"/>
      <c r="H177" s="201"/>
      <c r="I177" s="201"/>
      <c r="J177" s="201"/>
      <c r="K177" s="201"/>
      <c r="L177" s="201"/>
      <c r="M177" s="201"/>
      <c r="N177" s="201"/>
      <c r="O177" s="201"/>
      <c r="P177" s="201"/>
      <c r="Q177" s="201"/>
      <c r="R177" s="201"/>
      <c r="S177" s="201"/>
      <c r="T177" s="201"/>
      <c r="U177" s="201"/>
      <c r="V177" s="201"/>
      <c r="W177" s="201"/>
      <c r="X177" s="201"/>
      <c r="Y177" s="201"/>
      <c r="Z177" s="201"/>
      <c r="AA177" s="201"/>
      <c r="AB177" s="201"/>
      <c r="AC177" s="201"/>
      <c r="AD177" s="201"/>
      <c r="AE177" s="201"/>
      <c r="AF177" s="201"/>
      <c r="AG177" s="201"/>
      <c r="AH177" s="201"/>
      <c r="AI177" s="201"/>
      <c r="AJ177" s="201"/>
      <c r="AK177" s="201"/>
      <c r="AL177" s="201"/>
      <c r="AM177" s="201"/>
    </row>
    <row r="178" spans="2:39" x14ac:dyDescent="0.3">
      <c r="B178" s="201" t="s">
        <v>46</v>
      </c>
      <c r="C178" s="203" t="s">
        <v>50</v>
      </c>
      <c r="D178" s="201" t="s">
        <v>327</v>
      </c>
      <c r="E178" s="202" t="s">
        <v>317</v>
      </c>
      <c r="F178" s="204" t="s">
        <v>312</v>
      </c>
      <c r="G178" s="201"/>
      <c r="H178" s="201"/>
      <c r="I178" s="201"/>
      <c r="J178" s="201"/>
      <c r="K178" s="201"/>
      <c r="L178" s="201"/>
      <c r="M178" s="201"/>
      <c r="N178" s="201"/>
      <c r="O178" s="201"/>
      <c r="P178" s="201"/>
      <c r="Q178" s="201"/>
      <c r="R178" s="201"/>
      <c r="S178" s="201"/>
      <c r="T178" s="201"/>
      <c r="U178" s="201"/>
      <c r="V178" s="201"/>
      <c r="W178" s="201"/>
      <c r="X178" s="201"/>
      <c r="Y178" s="201"/>
      <c r="Z178" s="201"/>
      <c r="AA178" s="201"/>
      <c r="AB178" s="201"/>
      <c r="AC178" s="201"/>
      <c r="AD178" s="201"/>
      <c r="AE178" s="201"/>
      <c r="AF178" s="201"/>
      <c r="AG178" s="201"/>
      <c r="AH178" s="201"/>
      <c r="AI178" s="201"/>
      <c r="AJ178" s="201"/>
      <c r="AK178" s="201"/>
      <c r="AL178" s="201"/>
      <c r="AM178" s="201"/>
    </row>
    <row r="179" spans="2:39" x14ac:dyDescent="0.3">
      <c r="B179" s="201" t="s">
        <v>46</v>
      </c>
      <c r="C179" s="203" t="s">
        <v>50</v>
      </c>
      <c r="D179" s="201" t="s">
        <v>327</v>
      </c>
      <c r="E179" s="202" t="s">
        <v>316</v>
      </c>
      <c r="F179" s="204" t="s">
        <v>312</v>
      </c>
      <c r="G179" s="201"/>
      <c r="H179" s="201"/>
      <c r="I179" s="201"/>
      <c r="J179" s="201"/>
      <c r="K179" s="201"/>
      <c r="L179" s="201"/>
      <c r="M179" s="201"/>
      <c r="N179" s="201"/>
      <c r="O179" s="201"/>
      <c r="P179" s="201"/>
      <c r="Q179" s="201"/>
      <c r="R179" s="201"/>
      <c r="S179" s="201"/>
      <c r="T179" s="201"/>
      <c r="U179" s="201"/>
      <c r="V179" s="201"/>
      <c r="W179" s="201"/>
      <c r="X179" s="201"/>
      <c r="Y179" s="201"/>
      <c r="Z179" s="201"/>
      <c r="AA179" s="201"/>
      <c r="AB179" s="201"/>
      <c r="AC179" s="201"/>
      <c r="AD179" s="201"/>
      <c r="AE179" s="201"/>
      <c r="AF179" s="201"/>
      <c r="AG179" s="201"/>
      <c r="AH179" s="201"/>
      <c r="AI179" s="201"/>
      <c r="AJ179" s="201"/>
      <c r="AK179" s="201"/>
      <c r="AL179" s="201"/>
      <c r="AM179" s="201"/>
    </row>
    <row r="180" spans="2:39" x14ac:dyDescent="0.3">
      <c r="B180" s="36" t="s">
        <v>46</v>
      </c>
      <c r="C180" s="47" t="s">
        <v>50</v>
      </c>
      <c r="D180" s="37" t="s">
        <v>52</v>
      </c>
      <c r="E180" s="199" t="s">
        <v>313</v>
      </c>
      <c r="F180" s="199" t="s">
        <v>312</v>
      </c>
      <c r="G180" s="224">
        <v>10</v>
      </c>
      <c r="H180" s="224">
        <v>110</v>
      </c>
      <c r="I180" s="224">
        <v>4.7324369246332227E-6</v>
      </c>
      <c r="J180" s="224">
        <v>114</v>
      </c>
      <c r="K180" s="224">
        <v>105</v>
      </c>
      <c r="L180" s="225">
        <v>0.92105263157894735</v>
      </c>
      <c r="M180" s="225">
        <v>2.5255654472036655E-2</v>
      </c>
      <c r="N180" s="225">
        <v>0.87155154881375552</v>
      </c>
      <c r="O180" s="225">
        <v>0.97055371434413917</v>
      </c>
      <c r="P180" s="224">
        <v>38</v>
      </c>
      <c r="Q180" s="224">
        <v>36</v>
      </c>
      <c r="R180" s="225">
        <v>0.94736842105263153</v>
      </c>
      <c r="S180" s="225">
        <v>3.6223536926930831E-2</v>
      </c>
      <c r="T180" s="225">
        <v>0.8763702886758471</v>
      </c>
      <c r="U180" s="225">
        <v>1.018366553429416</v>
      </c>
      <c r="V180" s="224">
        <v>5</v>
      </c>
      <c r="W180" s="224">
        <v>5</v>
      </c>
      <c r="X180" s="225">
        <v>1</v>
      </c>
      <c r="Y180" s="225">
        <v>0</v>
      </c>
      <c r="Z180" s="225">
        <v>1</v>
      </c>
      <c r="AA180" s="225">
        <v>1</v>
      </c>
      <c r="AB180" s="224">
        <v>157</v>
      </c>
      <c r="AC180" s="224">
        <v>146</v>
      </c>
      <c r="AD180" s="225">
        <v>0.92993630573248409</v>
      </c>
      <c r="AE180" s="225">
        <v>2.0371513302246159E-2</v>
      </c>
      <c r="AF180" s="225">
        <v>0.89000813966008163</v>
      </c>
      <c r="AG180" s="225">
        <v>0.96986447180488655</v>
      </c>
      <c r="AH180" s="224">
        <v>5</v>
      </c>
      <c r="AI180" s="224">
        <v>1</v>
      </c>
      <c r="AJ180" s="225">
        <v>0.2</v>
      </c>
      <c r="AK180" s="225">
        <v>0.17888543819998318</v>
      </c>
      <c r="AL180" s="225">
        <v>-0.15061545887196703</v>
      </c>
      <c r="AM180" s="225">
        <v>0.55061545887196706</v>
      </c>
    </row>
    <row r="181" spans="2:39" x14ac:dyDescent="0.3">
      <c r="B181" s="36" t="s">
        <v>46</v>
      </c>
      <c r="C181" s="47" t="s">
        <v>50</v>
      </c>
      <c r="D181" s="199" t="s">
        <v>54</v>
      </c>
      <c r="E181" s="199" t="s">
        <v>313</v>
      </c>
      <c r="F181" s="37" t="s">
        <v>315</v>
      </c>
      <c r="G181" s="224">
        <v>10</v>
      </c>
      <c r="H181" s="224">
        <v>2273</v>
      </c>
      <c r="I181" s="224">
        <v>1.6465328997927899E-5</v>
      </c>
      <c r="J181" s="224">
        <v>1879</v>
      </c>
      <c r="K181" s="224">
        <v>1849</v>
      </c>
      <c r="L181" s="225">
        <v>0.98403406067056942</v>
      </c>
      <c r="M181" s="225">
        <v>2.8916046388315453E-3</v>
      </c>
      <c r="N181" s="225">
        <v>0.97836651557845955</v>
      </c>
      <c r="O181" s="225">
        <v>0.98970160576267929</v>
      </c>
      <c r="P181" s="224">
        <v>296</v>
      </c>
      <c r="Q181" s="224">
        <v>286</v>
      </c>
      <c r="R181" s="225">
        <v>0.96621621621621623</v>
      </c>
      <c r="S181" s="225">
        <v>1.0501357656280248E-2</v>
      </c>
      <c r="T181" s="225">
        <v>0.945633555209907</v>
      </c>
      <c r="U181" s="225">
        <v>0.98679887722252546</v>
      </c>
      <c r="V181" s="224">
        <v>72</v>
      </c>
      <c r="W181" s="224">
        <v>59</v>
      </c>
      <c r="X181" s="225">
        <v>0.81944444444444442</v>
      </c>
      <c r="Y181" s="225">
        <v>4.5331379693440137E-2</v>
      </c>
      <c r="Z181" s="225">
        <v>0.7305949402453018</v>
      </c>
      <c r="AA181" s="225">
        <v>0.90829394864358703</v>
      </c>
      <c r="AB181" s="224">
        <v>2247</v>
      </c>
      <c r="AC181" s="224">
        <v>2194</v>
      </c>
      <c r="AD181" s="225">
        <v>0.9764129951045839</v>
      </c>
      <c r="AE181" s="225">
        <v>3.2014862269239349E-3</v>
      </c>
      <c r="AF181" s="225">
        <v>0.970138082099813</v>
      </c>
      <c r="AG181" s="225">
        <v>0.9826879081093548</v>
      </c>
      <c r="AH181" s="224"/>
      <c r="AI181" s="224"/>
      <c r="AJ181" s="225"/>
      <c r="AK181" s="225"/>
      <c r="AL181" s="225"/>
      <c r="AM181" s="225"/>
    </row>
    <row r="182" spans="2:39" x14ac:dyDescent="0.3">
      <c r="B182" s="36" t="s">
        <v>46</v>
      </c>
      <c r="C182" s="47" t="s">
        <v>50</v>
      </c>
      <c r="D182" s="199" t="s">
        <v>54</v>
      </c>
      <c r="E182" s="199" t="s">
        <v>313</v>
      </c>
      <c r="F182" s="37" t="s">
        <v>314</v>
      </c>
      <c r="G182" s="224">
        <v>10</v>
      </c>
      <c r="H182" s="224">
        <v>640</v>
      </c>
      <c r="I182" s="224">
        <v>1.7536441280766532E-5</v>
      </c>
      <c r="J182" s="224">
        <v>523</v>
      </c>
      <c r="K182" s="224">
        <v>522</v>
      </c>
      <c r="L182" s="225">
        <v>0.99808795411089868</v>
      </c>
      <c r="M182" s="225">
        <v>1.9102170547381941E-3</v>
      </c>
      <c r="N182" s="225">
        <v>0.99434392868361177</v>
      </c>
      <c r="O182" s="225">
        <v>1.0018319795381856</v>
      </c>
      <c r="P182" s="224">
        <v>874</v>
      </c>
      <c r="Q182" s="224">
        <v>866</v>
      </c>
      <c r="R182" s="225">
        <v>0.99084668192219683</v>
      </c>
      <c r="S182" s="225">
        <v>3.2213416704628107E-3</v>
      </c>
      <c r="T182" s="225">
        <v>0.98453285224808973</v>
      </c>
      <c r="U182" s="225">
        <v>0.99716051159630392</v>
      </c>
      <c r="V182" s="224">
        <v>131</v>
      </c>
      <c r="W182" s="224">
        <v>106</v>
      </c>
      <c r="X182" s="225">
        <v>0.80916030534351147</v>
      </c>
      <c r="Y182" s="225">
        <v>3.4333335191076321E-2</v>
      </c>
      <c r="Z182" s="225">
        <v>0.7418669683690019</v>
      </c>
      <c r="AA182" s="225">
        <v>0.87645364231802103</v>
      </c>
      <c r="AB182" s="224">
        <v>1528</v>
      </c>
      <c r="AC182" s="224">
        <v>1494</v>
      </c>
      <c r="AD182" s="225">
        <v>0.97774869109947649</v>
      </c>
      <c r="AE182" s="225">
        <v>3.7733728986009281E-3</v>
      </c>
      <c r="AF182" s="225">
        <v>0.97035288021821864</v>
      </c>
      <c r="AG182" s="225">
        <v>0.98514450198073433</v>
      </c>
      <c r="AH182" s="224"/>
      <c r="AI182" s="224"/>
      <c r="AJ182" s="225"/>
      <c r="AK182" s="225"/>
      <c r="AL182" s="225"/>
      <c r="AM182" s="225"/>
    </row>
    <row r="183" spans="2:39" x14ac:dyDescent="0.3">
      <c r="B183" s="36" t="s">
        <v>46</v>
      </c>
      <c r="C183" s="47" t="s">
        <v>50</v>
      </c>
      <c r="D183" s="199" t="s">
        <v>54</v>
      </c>
      <c r="E183" s="37" t="s">
        <v>320</v>
      </c>
      <c r="F183" s="199" t="s">
        <v>312</v>
      </c>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c r="AF183" s="36"/>
      <c r="AG183" s="36"/>
      <c r="AH183" s="36"/>
      <c r="AI183" s="36"/>
      <c r="AJ183" s="36"/>
      <c r="AK183" s="36"/>
      <c r="AL183" s="36"/>
      <c r="AM183" s="36"/>
    </row>
    <row r="184" spans="2:39" x14ac:dyDescent="0.3">
      <c r="B184" s="36" t="s">
        <v>46</v>
      </c>
      <c r="C184" s="47" t="s">
        <v>50</v>
      </c>
      <c r="D184" s="199" t="s">
        <v>54</v>
      </c>
      <c r="E184" s="37" t="s">
        <v>319</v>
      </c>
      <c r="F184" s="199" t="s">
        <v>312</v>
      </c>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row>
    <row r="185" spans="2:39" x14ac:dyDescent="0.3">
      <c r="B185" s="36" t="s">
        <v>46</v>
      </c>
      <c r="C185" s="47" t="s">
        <v>50</v>
      </c>
      <c r="D185" s="199" t="s">
        <v>54</v>
      </c>
      <c r="E185" s="37" t="s">
        <v>318</v>
      </c>
      <c r="F185" s="199" t="s">
        <v>312</v>
      </c>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row>
    <row r="186" spans="2:39" x14ac:dyDescent="0.3">
      <c r="B186" s="36" t="s">
        <v>46</v>
      </c>
      <c r="C186" s="47" t="s">
        <v>50</v>
      </c>
      <c r="D186" s="199" t="s">
        <v>54</v>
      </c>
      <c r="E186" s="37" t="s">
        <v>317</v>
      </c>
      <c r="F186" s="199" t="s">
        <v>312</v>
      </c>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row>
    <row r="187" spans="2:39" x14ac:dyDescent="0.3">
      <c r="B187" s="36" t="s">
        <v>46</v>
      </c>
      <c r="C187" s="47" t="s">
        <v>50</v>
      </c>
      <c r="D187" s="199" t="s">
        <v>54</v>
      </c>
      <c r="E187" s="37" t="s">
        <v>316</v>
      </c>
      <c r="F187" s="199" t="s">
        <v>312</v>
      </c>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row>
    <row r="188" spans="2:39" x14ac:dyDescent="0.3">
      <c r="B188" s="16" t="s">
        <v>46</v>
      </c>
      <c r="C188" s="23" t="s">
        <v>55</v>
      </c>
      <c r="D188" s="15" t="s">
        <v>54</v>
      </c>
      <c r="E188" s="15" t="s">
        <v>313</v>
      </c>
      <c r="F188" s="15" t="s">
        <v>312</v>
      </c>
      <c r="G188" s="220">
        <v>10</v>
      </c>
      <c r="H188" s="220">
        <v>2913</v>
      </c>
      <c r="I188" s="220">
        <v>4.264935874446626E-5</v>
      </c>
      <c r="J188" s="220">
        <v>2402</v>
      </c>
      <c r="K188" s="220">
        <v>2371</v>
      </c>
      <c r="L188" s="221">
        <v>0.98709408825978351</v>
      </c>
      <c r="M188" s="221">
        <v>2.3029638419378574E-3</v>
      </c>
      <c r="N188" s="221">
        <v>0.98258027912958534</v>
      </c>
      <c r="O188" s="221">
        <v>0.99160789738998167</v>
      </c>
      <c r="P188" s="220">
        <v>1240</v>
      </c>
      <c r="Q188" s="220">
        <v>1221</v>
      </c>
      <c r="R188" s="221">
        <v>0.98467741935483866</v>
      </c>
      <c r="S188" s="221">
        <v>3.4882058387970157E-3</v>
      </c>
      <c r="T188" s="221">
        <v>0.97784053591079656</v>
      </c>
      <c r="U188" s="221">
        <v>0.99151430279888075</v>
      </c>
      <c r="V188" s="220">
        <v>430</v>
      </c>
      <c r="W188" s="220">
        <v>374</v>
      </c>
      <c r="X188" s="221">
        <v>0.86976744186046506</v>
      </c>
      <c r="Y188" s="221">
        <v>1.6230321819730432E-2</v>
      </c>
      <c r="Z188" s="221">
        <v>0.83795601109379336</v>
      </c>
      <c r="AA188" s="221">
        <v>0.90157887262713676</v>
      </c>
      <c r="AB188" s="220">
        <v>4072</v>
      </c>
      <c r="AC188" s="220">
        <v>3966</v>
      </c>
      <c r="AD188" s="221">
        <v>0.97396856581532421</v>
      </c>
      <c r="AE188" s="221">
        <v>2.4952705076655554E-3</v>
      </c>
      <c r="AF188" s="221">
        <v>0.9690778356202997</v>
      </c>
      <c r="AG188" s="221">
        <v>0.97885929601034871</v>
      </c>
      <c r="AH188" s="220">
        <v>444</v>
      </c>
      <c r="AI188" s="220">
        <v>147</v>
      </c>
      <c r="AJ188" s="221">
        <v>0.33108108108108109</v>
      </c>
      <c r="AK188" s="221">
        <v>2.2333790443315019E-2</v>
      </c>
      <c r="AL188" s="221">
        <v>0.28730685181218363</v>
      </c>
      <c r="AM188" s="221">
        <v>0.37485531034997854</v>
      </c>
    </row>
    <row r="189" spans="2:39" x14ac:dyDescent="0.3">
      <c r="B189" s="16" t="s">
        <v>46</v>
      </c>
      <c r="C189" s="16" t="s">
        <v>44</v>
      </c>
      <c r="D189" s="15" t="s">
        <v>54</v>
      </c>
      <c r="E189" s="206" t="s">
        <v>320</v>
      </c>
      <c r="F189" s="15" t="s">
        <v>312</v>
      </c>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c r="AM189" s="16"/>
    </row>
    <row r="190" spans="2:39" x14ac:dyDescent="0.3">
      <c r="B190" s="16" t="s">
        <v>46</v>
      </c>
      <c r="C190" s="16" t="s">
        <v>44</v>
      </c>
      <c r="D190" s="15" t="s">
        <v>54</v>
      </c>
      <c r="E190" s="206" t="s">
        <v>318</v>
      </c>
      <c r="F190" s="15" t="s">
        <v>312</v>
      </c>
      <c r="G190" s="16"/>
      <c r="H190" s="16"/>
      <c r="I190" s="16"/>
      <c r="J190" s="16"/>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c r="AK190" s="16"/>
      <c r="AL190" s="16"/>
      <c r="AM190" s="16"/>
    </row>
    <row r="191" spans="2:39" x14ac:dyDescent="0.3">
      <c r="B191" s="16" t="s">
        <v>46</v>
      </c>
      <c r="C191" s="16" t="s">
        <v>44</v>
      </c>
      <c r="D191" s="15" t="s">
        <v>54</v>
      </c>
      <c r="E191" s="206" t="s">
        <v>317</v>
      </c>
      <c r="F191" s="15" t="s">
        <v>312</v>
      </c>
      <c r="G191" s="16"/>
      <c r="H191" s="16"/>
      <c r="I191" s="16"/>
      <c r="J191" s="16"/>
      <c r="K191" s="16"/>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c r="AK191" s="16"/>
      <c r="AL191" s="16"/>
      <c r="AM191" s="16"/>
    </row>
    <row r="192" spans="2:39" x14ac:dyDescent="0.3">
      <c r="B192" s="16" t="s">
        <v>46</v>
      </c>
      <c r="C192" s="16" t="s">
        <v>44</v>
      </c>
      <c r="D192" s="15" t="s">
        <v>54</v>
      </c>
      <c r="E192" s="206" t="s">
        <v>316</v>
      </c>
      <c r="F192" s="15" t="s">
        <v>312</v>
      </c>
      <c r="G192" s="16"/>
      <c r="H192" s="16"/>
      <c r="I192" s="16"/>
      <c r="J192" s="16"/>
      <c r="K192" s="16"/>
      <c r="L192" s="16"/>
      <c r="M192" s="16"/>
      <c r="N192" s="16"/>
      <c r="O192" s="16"/>
      <c r="P192" s="16"/>
      <c r="Q192" s="16"/>
      <c r="R192" s="16"/>
      <c r="S192" s="16"/>
      <c r="T192" s="16"/>
      <c r="U192" s="16"/>
      <c r="V192" s="16"/>
      <c r="W192" s="16"/>
      <c r="X192" s="16"/>
      <c r="Y192" s="16"/>
      <c r="Z192" s="16"/>
      <c r="AA192" s="16"/>
      <c r="AB192" s="16"/>
      <c r="AC192" s="16"/>
      <c r="AD192" s="16"/>
      <c r="AE192" s="16"/>
      <c r="AF192" s="16"/>
      <c r="AG192" s="16"/>
      <c r="AH192" s="16"/>
      <c r="AI192" s="16"/>
      <c r="AJ192" s="16"/>
      <c r="AK192" s="16"/>
      <c r="AL192" s="16"/>
      <c r="AM192" s="16"/>
    </row>
    <row r="193" spans="2:39" x14ac:dyDescent="0.3">
      <c r="B193" s="16" t="s">
        <v>46</v>
      </c>
      <c r="C193" s="16" t="s">
        <v>44</v>
      </c>
      <c r="D193" s="15" t="s">
        <v>54</v>
      </c>
      <c r="E193" s="15" t="s">
        <v>313</v>
      </c>
      <c r="F193" s="44" t="s">
        <v>315</v>
      </c>
      <c r="G193" s="220">
        <v>10</v>
      </c>
      <c r="H193" s="220">
        <v>5347</v>
      </c>
      <c r="I193" s="220">
        <v>1.4517566744425013E-5</v>
      </c>
      <c r="J193" s="220">
        <v>4240</v>
      </c>
      <c r="K193" s="220">
        <v>4032</v>
      </c>
      <c r="L193" s="221">
        <v>0.95094339622641511</v>
      </c>
      <c r="M193" s="221">
        <v>3.3169822255862749E-3</v>
      </c>
      <c r="N193" s="221">
        <v>0.94444211106426601</v>
      </c>
      <c r="O193" s="221">
        <v>0.9574446813885642</v>
      </c>
      <c r="P193" s="220">
        <v>614</v>
      </c>
      <c r="Q193" s="220">
        <v>533</v>
      </c>
      <c r="R193" s="221">
        <v>0.86807817589576552</v>
      </c>
      <c r="S193" s="221">
        <v>1.3656944900729924E-2</v>
      </c>
      <c r="T193" s="221">
        <v>0.84131056389033487</v>
      </c>
      <c r="U193" s="221">
        <v>0.89484578790119618</v>
      </c>
      <c r="V193" s="220">
        <v>127</v>
      </c>
      <c r="W193" s="220">
        <v>86</v>
      </c>
      <c r="X193" s="221">
        <v>0.67716535433070868</v>
      </c>
      <c r="Y193" s="221">
        <v>4.1489248889612453E-2</v>
      </c>
      <c r="Z193" s="221">
        <v>0.59584642650706832</v>
      </c>
      <c r="AA193" s="221">
        <v>0.75848428215434904</v>
      </c>
      <c r="AB193" s="220">
        <v>4981</v>
      </c>
      <c r="AC193" s="220">
        <v>4651</v>
      </c>
      <c r="AD193" s="221">
        <v>0.93374824332463358</v>
      </c>
      <c r="AE193" s="221">
        <v>3.5241576431133499E-3</v>
      </c>
      <c r="AF193" s="221">
        <v>0.92684089434413142</v>
      </c>
      <c r="AG193" s="221">
        <v>0.94065559230513573</v>
      </c>
      <c r="AH193" s="220"/>
      <c r="AI193" s="220"/>
      <c r="AJ193" s="221"/>
      <c r="AK193" s="221"/>
      <c r="AL193" s="221"/>
      <c r="AM193" s="221"/>
    </row>
    <row r="194" spans="2:39" x14ac:dyDescent="0.3">
      <c r="B194" s="16" t="s">
        <v>46</v>
      </c>
      <c r="C194" s="16" t="s">
        <v>44</v>
      </c>
      <c r="D194" s="15" t="s">
        <v>54</v>
      </c>
      <c r="E194" s="15" t="s">
        <v>313</v>
      </c>
      <c r="F194" s="44" t="s">
        <v>314</v>
      </c>
      <c r="G194" s="220">
        <v>10</v>
      </c>
      <c r="H194" s="220">
        <v>1446</v>
      </c>
      <c r="I194" s="220">
        <v>1.5226773801218583E-5</v>
      </c>
      <c r="J194" s="220">
        <v>1151</v>
      </c>
      <c r="K194" s="220">
        <v>1136</v>
      </c>
      <c r="L194" s="221">
        <v>0.98696785403996523</v>
      </c>
      <c r="M194" s="221">
        <v>3.3428878731574436E-3</v>
      </c>
      <c r="N194" s="221">
        <v>0.98041579380857669</v>
      </c>
      <c r="O194" s="221">
        <v>0.99351991427135378</v>
      </c>
      <c r="P194" s="220">
        <v>1415</v>
      </c>
      <c r="Q194" s="220">
        <v>1397</v>
      </c>
      <c r="R194" s="221">
        <v>0.98727915194346294</v>
      </c>
      <c r="S194" s="221">
        <v>2.9792009364880728E-3</v>
      </c>
      <c r="T194" s="221">
        <v>0.98143991810794629</v>
      </c>
      <c r="U194" s="221">
        <v>0.9931183857789796</v>
      </c>
      <c r="V194" s="220">
        <v>206</v>
      </c>
      <c r="W194" s="220">
        <v>164</v>
      </c>
      <c r="X194" s="221">
        <v>0.79611650485436891</v>
      </c>
      <c r="Y194" s="221">
        <v>2.8070214974293843E-2</v>
      </c>
      <c r="Z194" s="221">
        <v>0.74109888350475295</v>
      </c>
      <c r="AA194" s="221">
        <v>0.85113412620398488</v>
      </c>
      <c r="AB194" s="220">
        <v>2772</v>
      </c>
      <c r="AC194" s="220">
        <v>2697</v>
      </c>
      <c r="AD194" s="221">
        <v>0.97294372294372289</v>
      </c>
      <c r="AE194" s="221">
        <v>3.0816354824671453E-3</v>
      </c>
      <c r="AF194" s="221">
        <v>0.96690371739808734</v>
      </c>
      <c r="AG194" s="221">
        <v>0.97898372848935844</v>
      </c>
      <c r="AH194" s="220"/>
      <c r="AI194" s="220"/>
      <c r="AJ194" s="221"/>
      <c r="AK194" s="221"/>
      <c r="AL194" s="221"/>
      <c r="AM194" s="221"/>
    </row>
    <row r="195" spans="2:39" x14ac:dyDescent="0.3">
      <c r="B195" s="16" t="s">
        <v>46</v>
      </c>
      <c r="C195" s="16" t="s">
        <v>44</v>
      </c>
      <c r="D195" s="44" t="s">
        <v>45</v>
      </c>
      <c r="E195" s="15" t="s">
        <v>313</v>
      </c>
      <c r="F195" s="15" t="s">
        <v>312</v>
      </c>
      <c r="G195" s="220">
        <v>10</v>
      </c>
      <c r="H195" s="220">
        <v>6354</v>
      </c>
      <c r="I195" s="220">
        <v>3.2173144407536159E-5</v>
      </c>
      <c r="J195" s="220">
        <v>5055</v>
      </c>
      <c r="K195" s="220">
        <v>4885</v>
      </c>
      <c r="L195" s="221">
        <v>0.96636993076162214</v>
      </c>
      <c r="M195" s="221">
        <v>2.5355664976833172E-3</v>
      </c>
      <c r="N195" s="221">
        <v>0.9614002204261628</v>
      </c>
      <c r="O195" s="221">
        <v>0.97133964109708149</v>
      </c>
      <c r="P195" s="220">
        <v>2085</v>
      </c>
      <c r="Q195" s="220">
        <v>1993</v>
      </c>
      <c r="R195" s="221">
        <v>0.95587529976019181</v>
      </c>
      <c r="S195" s="221">
        <v>4.4976791813658426E-3</v>
      </c>
      <c r="T195" s="221">
        <v>0.94705984856471481</v>
      </c>
      <c r="U195" s="221">
        <v>0.96469075095566881</v>
      </c>
      <c r="V195" s="220">
        <v>627</v>
      </c>
      <c r="W195" s="220">
        <v>521</v>
      </c>
      <c r="X195" s="221">
        <v>0.83094098883572565</v>
      </c>
      <c r="Y195" s="221">
        <v>1.4968231212387233E-2</v>
      </c>
      <c r="Z195" s="221">
        <v>0.80160325565944668</v>
      </c>
      <c r="AA195" s="221">
        <v>0.86027872201200462</v>
      </c>
      <c r="AB195" s="220">
        <v>7767</v>
      </c>
      <c r="AC195" s="220">
        <v>7399</v>
      </c>
      <c r="AD195" s="221">
        <v>0.95262005922492599</v>
      </c>
      <c r="AE195" s="221">
        <v>2.4106294908046257E-3</v>
      </c>
      <c r="AF195" s="221">
        <v>0.94789522542294891</v>
      </c>
      <c r="AG195" s="221">
        <v>0.95734489302690307</v>
      </c>
      <c r="AH195" s="220">
        <v>661</v>
      </c>
      <c r="AI195" s="220">
        <v>258</v>
      </c>
      <c r="AJ195" s="221">
        <v>0.39031770045385777</v>
      </c>
      <c r="AK195" s="221">
        <v>1.8974056384513792E-2</v>
      </c>
      <c r="AL195" s="221">
        <v>0.35312854994021076</v>
      </c>
      <c r="AM195" s="221">
        <v>0.42750685096750479</v>
      </c>
    </row>
    <row r="196" spans="2:39" x14ac:dyDescent="0.3">
      <c r="B196" s="16" t="s">
        <v>46</v>
      </c>
      <c r="C196" s="16" t="s">
        <v>44</v>
      </c>
      <c r="D196" s="44" t="s">
        <v>52</v>
      </c>
      <c r="E196" s="15" t="s">
        <v>313</v>
      </c>
      <c r="F196" s="15" t="s">
        <v>312</v>
      </c>
      <c r="G196" s="220">
        <v>10</v>
      </c>
      <c r="H196" s="220">
        <v>439</v>
      </c>
      <c r="I196" s="220">
        <v>5.4196843069276734E-6</v>
      </c>
      <c r="J196" s="220">
        <v>336</v>
      </c>
      <c r="K196" s="220">
        <v>283</v>
      </c>
      <c r="L196" s="221">
        <v>0.84226190476190477</v>
      </c>
      <c r="M196" s="221">
        <v>1.9884846209514674E-2</v>
      </c>
      <c r="N196" s="221">
        <v>0.80328760619125605</v>
      </c>
      <c r="O196" s="221">
        <v>0.88123620333255348</v>
      </c>
      <c r="P196" s="220">
        <v>52</v>
      </c>
      <c r="Q196" s="220">
        <v>42</v>
      </c>
      <c r="R196" s="221">
        <v>0.80769230769230771</v>
      </c>
      <c r="S196" s="221">
        <v>5.4653707697962017E-2</v>
      </c>
      <c r="T196" s="221">
        <v>0.7005710406043022</v>
      </c>
      <c r="U196" s="221">
        <v>0.91481357478031322</v>
      </c>
      <c r="V196" s="220">
        <v>5</v>
      </c>
      <c r="W196" s="220">
        <v>5</v>
      </c>
      <c r="X196" s="221">
        <v>1</v>
      </c>
      <c r="Y196" s="221">
        <v>0</v>
      </c>
      <c r="Z196" s="221">
        <v>1</v>
      </c>
      <c r="AA196" s="221">
        <v>1</v>
      </c>
      <c r="AB196" s="220">
        <v>393</v>
      </c>
      <c r="AC196" s="220">
        <v>330</v>
      </c>
      <c r="AD196" s="221">
        <v>0.83969465648854957</v>
      </c>
      <c r="AE196" s="221">
        <v>1.8507102023980444E-2</v>
      </c>
      <c r="AF196" s="221">
        <v>0.80342073652154788</v>
      </c>
      <c r="AG196" s="221">
        <v>0.87596857645555126</v>
      </c>
      <c r="AH196" s="220">
        <v>5</v>
      </c>
      <c r="AI196" s="220">
        <v>1</v>
      </c>
      <c r="AJ196" s="221">
        <v>0.2</v>
      </c>
      <c r="AK196" s="221">
        <v>0.17888543819998318</v>
      </c>
      <c r="AL196" s="221">
        <v>-0.15061545887196703</v>
      </c>
      <c r="AM196" s="221">
        <v>0.55061545887196706</v>
      </c>
    </row>
    <row r="197" spans="2:39" x14ac:dyDescent="0.3">
      <c r="B197" s="60" t="s">
        <v>57</v>
      </c>
      <c r="C197" s="56" t="s">
        <v>44</v>
      </c>
      <c r="D197" s="80" t="s">
        <v>54</v>
      </c>
      <c r="E197" s="50" t="s">
        <v>313</v>
      </c>
      <c r="F197" s="50" t="s">
        <v>312</v>
      </c>
      <c r="G197" s="222">
        <v>10</v>
      </c>
      <c r="H197" s="222">
        <v>6793</v>
      </c>
      <c r="I197" s="222">
        <v>3.7479091375029659E-5</v>
      </c>
      <c r="J197" s="222">
        <v>5391</v>
      </c>
      <c r="K197" s="222">
        <v>5168</v>
      </c>
      <c r="L197" s="223">
        <v>0.95863476163977002</v>
      </c>
      <c r="M197" s="223">
        <v>2.7121249018333183E-3</v>
      </c>
      <c r="N197" s="223">
        <v>0.95331899683217669</v>
      </c>
      <c r="O197" s="223">
        <v>0.96395052644736334</v>
      </c>
      <c r="P197" s="222">
        <v>2137</v>
      </c>
      <c r="Q197" s="222">
        <v>2035</v>
      </c>
      <c r="R197" s="223">
        <v>0.95226953673373893</v>
      </c>
      <c r="S197" s="223">
        <v>4.6118535675294054E-3</v>
      </c>
      <c r="T197" s="223">
        <v>0.94323030374138128</v>
      </c>
      <c r="U197" s="223">
        <v>0.96130876972609658</v>
      </c>
      <c r="V197" s="222">
        <v>632</v>
      </c>
      <c r="W197" s="222">
        <v>526</v>
      </c>
      <c r="X197" s="223">
        <v>0.83227848101265822</v>
      </c>
      <c r="Y197" s="223">
        <v>1.4861758070180767E-2</v>
      </c>
      <c r="Z197" s="223">
        <v>0.80314943519510396</v>
      </c>
      <c r="AA197" s="223">
        <v>0.86140752683021249</v>
      </c>
      <c r="AB197" s="222">
        <v>8160</v>
      </c>
      <c r="AC197" s="222">
        <v>7729</v>
      </c>
      <c r="AD197" s="223">
        <v>0.94718137254901957</v>
      </c>
      <c r="AE197" s="223">
        <v>2.4760821570928133E-3</v>
      </c>
      <c r="AF197" s="223">
        <v>0.94232825152111765</v>
      </c>
      <c r="AG197" s="223">
        <v>0.95203449357692149</v>
      </c>
      <c r="AH197" s="222">
        <v>666</v>
      </c>
      <c r="AI197" s="222">
        <v>259</v>
      </c>
      <c r="AJ197" s="223">
        <v>0.3888888888888889</v>
      </c>
      <c r="AK197" s="223">
        <v>1.8890164631397019E-2</v>
      </c>
      <c r="AL197" s="223">
        <v>0.35186416621135075</v>
      </c>
      <c r="AM197" s="223">
        <v>0.42591361156642704</v>
      </c>
    </row>
    <row r="198" spans="2:39" x14ac:dyDescent="0.3">
      <c r="B198" s="209" t="s">
        <v>47</v>
      </c>
      <c r="C198" s="209" t="s">
        <v>49</v>
      </c>
      <c r="D198" s="209" t="s">
        <v>82</v>
      </c>
      <c r="E198" s="209" t="s">
        <v>326</v>
      </c>
      <c r="F198" s="209" t="s">
        <v>329</v>
      </c>
      <c r="G198" s="209"/>
      <c r="H198" s="209"/>
      <c r="I198" s="209"/>
      <c r="J198" s="209"/>
      <c r="K198" s="209"/>
      <c r="L198" s="209"/>
      <c r="M198" s="209"/>
      <c r="N198" s="209"/>
      <c r="O198" s="209"/>
      <c r="P198" s="209"/>
      <c r="Q198" s="209"/>
      <c r="R198" s="209"/>
      <c r="S198" s="209"/>
      <c r="T198" s="209"/>
      <c r="U198" s="209"/>
      <c r="V198" s="209"/>
      <c r="W198" s="209"/>
      <c r="X198" s="209"/>
      <c r="Y198" s="209"/>
      <c r="Z198" s="209"/>
      <c r="AA198" s="209"/>
      <c r="AB198" s="209"/>
      <c r="AC198" s="209"/>
      <c r="AD198" s="209"/>
      <c r="AE198" s="209"/>
      <c r="AF198" s="209"/>
      <c r="AG198" s="209"/>
      <c r="AH198" s="209"/>
      <c r="AI198" s="209"/>
      <c r="AJ198" s="209"/>
      <c r="AK198" s="209"/>
      <c r="AL198" s="209"/>
      <c r="AM198" s="209"/>
    </row>
    <row r="199" spans="2:39" x14ac:dyDescent="0.3">
      <c r="B199" s="209" t="s">
        <v>47</v>
      </c>
      <c r="C199" s="209" t="s">
        <v>49</v>
      </c>
      <c r="D199" s="209" t="s">
        <v>82</v>
      </c>
      <c r="E199" s="209" t="s">
        <v>326</v>
      </c>
      <c r="F199" s="209" t="s">
        <v>328</v>
      </c>
      <c r="G199" s="209"/>
      <c r="H199" s="209"/>
      <c r="I199" s="209"/>
      <c r="J199" s="209"/>
      <c r="K199" s="209"/>
      <c r="L199" s="209"/>
      <c r="M199" s="209"/>
      <c r="N199" s="209"/>
      <c r="O199" s="209"/>
      <c r="P199" s="209"/>
      <c r="Q199" s="209"/>
      <c r="R199" s="209"/>
      <c r="S199" s="209"/>
      <c r="T199" s="209"/>
      <c r="U199" s="209"/>
      <c r="V199" s="209"/>
      <c r="W199" s="209"/>
      <c r="X199" s="209"/>
      <c r="Y199" s="209"/>
      <c r="Z199" s="209"/>
      <c r="AA199" s="209"/>
      <c r="AB199" s="209"/>
      <c r="AC199" s="209"/>
      <c r="AD199" s="209"/>
      <c r="AE199" s="209"/>
      <c r="AF199" s="209"/>
      <c r="AG199" s="209"/>
      <c r="AH199" s="209"/>
      <c r="AI199" s="209"/>
      <c r="AJ199" s="209"/>
      <c r="AK199" s="209"/>
      <c r="AL199" s="209"/>
      <c r="AM199" s="209"/>
    </row>
    <row r="200" spans="2:39" x14ac:dyDescent="0.3">
      <c r="B200" s="209" t="s">
        <v>47</v>
      </c>
      <c r="C200" s="209" t="s">
        <v>49</v>
      </c>
      <c r="D200" s="209" t="s">
        <v>82</v>
      </c>
      <c r="E200" s="209" t="s">
        <v>324</v>
      </c>
      <c r="F200" s="209" t="s">
        <v>329</v>
      </c>
      <c r="G200" s="209"/>
      <c r="H200" s="209"/>
      <c r="I200" s="209"/>
      <c r="J200" s="209"/>
      <c r="K200" s="209"/>
      <c r="L200" s="209"/>
      <c r="M200" s="209"/>
      <c r="N200" s="209"/>
      <c r="O200" s="209"/>
      <c r="P200" s="209"/>
      <c r="Q200" s="209"/>
      <c r="R200" s="209"/>
      <c r="S200" s="209"/>
      <c r="T200" s="209"/>
      <c r="U200" s="209"/>
      <c r="V200" s="209"/>
      <c r="W200" s="209"/>
      <c r="X200" s="209"/>
      <c r="Y200" s="209"/>
      <c r="Z200" s="209"/>
      <c r="AA200" s="209"/>
      <c r="AB200" s="209"/>
      <c r="AC200" s="209"/>
      <c r="AD200" s="209"/>
      <c r="AE200" s="209"/>
      <c r="AF200" s="209"/>
      <c r="AG200" s="209"/>
      <c r="AH200" s="209"/>
      <c r="AI200" s="209"/>
      <c r="AJ200" s="209"/>
      <c r="AK200" s="209"/>
      <c r="AL200" s="209"/>
      <c r="AM200" s="209"/>
    </row>
    <row r="201" spans="2:39" x14ac:dyDescent="0.3">
      <c r="B201" s="209" t="s">
        <v>47</v>
      </c>
      <c r="C201" s="209" t="s">
        <v>49</v>
      </c>
      <c r="D201" s="209" t="s">
        <v>82</v>
      </c>
      <c r="E201" s="209" t="s">
        <v>324</v>
      </c>
      <c r="F201" s="209" t="s">
        <v>328</v>
      </c>
      <c r="G201" s="209"/>
      <c r="H201" s="209"/>
      <c r="I201" s="209"/>
      <c r="J201" s="209"/>
      <c r="K201" s="209"/>
      <c r="L201" s="209"/>
      <c r="M201" s="209"/>
      <c r="N201" s="209"/>
      <c r="O201" s="209"/>
      <c r="P201" s="209"/>
      <c r="Q201" s="209"/>
      <c r="R201" s="209"/>
      <c r="S201" s="209"/>
      <c r="T201" s="209"/>
      <c r="U201" s="209"/>
      <c r="V201" s="209"/>
      <c r="W201" s="209"/>
      <c r="X201" s="209"/>
      <c r="Y201" s="209"/>
      <c r="Z201" s="209"/>
      <c r="AA201" s="209"/>
      <c r="AB201" s="209"/>
      <c r="AC201" s="209"/>
      <c r="AD201" s="209"/>
      <c r="AE201" s="209"/>
      <c r="AF201" s="209"/>
      <c r="AG201" s="209"/>
      <c r="AH201" s="209"/>
      <c r="AI201" s="209"/>
      <c r="AJ201" s="209"/>
      <c r="AK201" s="209"/>
      <c r="AL201" s="209"/>
      <c r="AM201" s="209"/>
    </row>
    <row r="202" spans="2:39" x14ac:dyDescent="0.3">
      <c r="B202" s="209" t="s">
        <v>47</v>
      </c>
      <c r="C202" s="209" t="s">
        <v>49</v>
      </c>
      <c r="D202" s="209" t="s">
        <v>82</v>
      </c>
      <c r="E202" s="209" t="s">
        <v>323</v>
      </c>
      <c r="F202" s="209" t="s">
        <v>329</v>
      </c>
      <c r="G202" s="209"/>
      <c r="H202" s="209"/>
      <c r="I202" s="209"/>
      <c r="J202" s="209"/>
      <c r="K202" s="209"/>
      <c r="L202" s="209"/>
      <c r="M202" s="209"/>
      <c r="N202" s="209"/>
      <c r="O202" s="209"/>
      <c r="P202" s="209"/>
      <c r="Q202" s="209"/>
      <c r="R202" s="209"/>
      <c r="S202" s="209"/>
      <c r="T202" s="209"/>
      <c r="U202" s="209"/>
      <c r="V202" s="209"/>
      <c r="W202" s="209"/>
      <c r="X202" s="209"/>
      <c r="Y202" s="209"/>
      <c r="Z202" s="209"/>
      <c r="AA202" s="209"/>
      <c r="AB202" s="209"/>
      <c r="AC202" s="209"/>
      <c r="AD202" s="209"/>
      <c r="AE202" s="209"/>
      <c r="AF202" s="209"/>
      <c r="AG202" s="209"/>
      <c r="AH202" s="209"/>
      <c r="AI202" s="209"/>
      <c r="AJ202" s="209"/>
      <c r="AK202" s="209"/>
      <c r="AL202" s="209"/>
      <c r="AM202" s="209"/>
    </row>
    <row r="203" spans="2:39" x14ac:dyDescent="0.3">
      <c r="B203" s="209" t="s">
        <v>47</v>
      </c>
      <c r="C203" s="209" t="s">
        <v>49</v>
      </c>
      <c r="D203" s="209" t="s">
        <v>82</v>
      </c>
      <c r="E203" s="209" t="s">
        <v>323</v>
      </c>
      <c r="F203" s="209" t="s">
        <v>328</v>
      </c>
      <c r="G203" s="209"/>
      <c r="H203" s="209"/>
      <c r="I203" s="209"/>
      <c r="J203" s="209"/>
      <c r="K203" s="209"/>
      <c r="L203" s="209"/>
      <c r="M203" s="209"/>
      <c r="N203" s="209"/>
      <c r="O203" s="209"/>
      <c r="P203" s="209"/>
      <c r="Q203" s="209"/>
      <c r="R203" s="209"/>
      <c r="S203" s="209"/>
      <c r="T203" s="209"/>
      <c r="U203" s="209"/>
      <c r="V203" s="209"/>
      <c r="W203" s="209"/>
      <c r="X203" s="209"/>
      <c r="Y203" s="209"/>
      <c r="Z203" s="209"/>
      <c r="AA203" s="209"/>
      <c r="AB203" s="209"/>
      <c r="AC203" s="209"/>
      <c r="AD203" s="209"/>
      <c r="AE203" s="209"/>
      <c r="AF203" s="209"/>
      <c r="AG203" s="209"/>
      <c r="AH203" s="209"/>
      <c r="AI203" s="209"/>
      <c r="AJ203" s="209"/>
      <c r="AK203" s="209"/>
      <c r="AL203" s="209"/>
      <c r="AM203" s="209"/>
    </row>
    <row r="204" spans="2:39" x14ac:dyDescent="0.3">
      <c r="B204" s="209" t="s">
        <v>47</v>
      </c>
      <c r="C204" s="209" t="s">
        <v>49</v>
      </c>
      <c r="D204" s="209" t="s">
        <v>82</v>
      </c>
      <c r="E204" s="209" t="s">
        <v>322</v>
      </c>
      <c r="F204" s="209" t="s">
        <v>329</v>
      </c>
      <c r="G204" s="209"/>
      <c r="H204" s="209"/>
      <c r="I204" s="209"/>
      <c r="J204" s="209"/>
      <c r="K204" s="209"/>
      <c r="L204" s="209"/>
      <c r="M204" s="209"/>
      <c r="N204" s="209"/>
      <c r="O204" s="209"/>
      <c r="P204" s="209"/>
      <c r="Q204" s="209"/>
      <c r="R204" s="209"/>
      <c r="S204" s="209"/>
      <c r="T204" s="209"/>
      <c r="U204" s="209"/>
      <c r="V204" s="209"/>
      <c r="W204" s="209"/>
      <c r="X204" s="209"/>
      <c r="Y204" s="209"/>
      <c r="Z204" s="209"/>
      <c r="AA204" s="209"/>
      <c r="AB204" s="209"/>
      <c r="AC204" s="209"/>
      <c r="AD204" s="209"/>
      <c r="AE204" s="209"/>
      <c r="AF204" s="209"/>
      <c r="AG204" s="209"/>
      <c r="AH204" s="209"/>
      <c r="AI204" s="209"/>
      <c r="AJ204" s="209"/>
      <c r="AK204" s="209"/>
      <c r="AL204" s="209"/>
      <c r="AM204" s="209"/>
    </row>
    <row r="205" spans="2:39" x14ac:dyDescent="0.3">
      <c r="B205" s="209" t="s">
        <v>47</v>
      </c>
      <c r="C205" s="209" t="s">
        <v>49</v>
      </c>
      <c r="D205" s="209" t="s">
        <v>82</v>
      </c>
      <c r="E205" s="209" t="s">
        <v>322</v>
      </c>
      <c r="F205" s="209" t="s">
        <v>328</v>
      </c>
      <c r="G205" s="209"/>
      <c r="H205" s="209"/>
      <c r="I205" s="209"/>
      <c r="J205" s="209"/>
      <c r="K205" s="209"/>
      <c r="L205" s="209"/>
      <c r="M205" s="209"/>
      <c r="N205" s="209"/>
      <c r="O205" s="209"/>
      <c r="P205" s="209"/>
      <c r="Q205" s="209"/>
      <c r="R205" s="209"/>
      <c r="S205" s="209"/>
      <c r="T205" s="209"/>
      <c r="U205" s="209"/>
      <c r="V205" s="209"/>
      <c r="W205" s="209"/>
      <c r="X205" s="209"/>
      <c r="Y205" s="209"/>
      <c r="Z205" s="209"/>
      <c r="AA205" s="209"/>
      <c r="AB205" s="209"/>
      <c r="AC205" s="209"/>
      <c r="AD205" s="209"/>
      <c r="AE205" s="209"/>
      <c r="AF205" s="209"/>
      <c r="AG205" s="209"/>
      <c r="AH205" s="209"/>
      <c r="AI205" s="209"/>
      <c r="AJ205" s="209"/>
      <c r="AK205" s="209"/>
      <c r="AL205" s="209"/>
      <c r="AM205" s="209"/>
    </row>
    <row r="206" spans="2:39" x14ac:dyDescent="0.3">
      <c r="B206" s="209" t="s">
        <v>47</v>
      </c>
      <c r="C206" s="209" t="s">
        <v>49</v>
      </c>
      <c r="D206" s="209" t="s">
        <v>82</v>
      </c>
      <c r="E206" s="209" t="s">
        <v>321</v>
      </c>
      <c r="F206" s="209" t="s">
        <v>329</v>
      </c>
      <c r="G206" s="209"/>
      <c r="H206" s="209"/>
      <c r="I206" s="209"/>
      <c r="J206" s="209"/>
      <c r="K206" s="209"/>
      <c r="L206" s="209"/>
      <c r="M206" s="209"/>
      <c r="N206" s="209"/>
      <c r="O206" s="209"/>
      <c r="P206" s="209"/>
      <c r="Q206" s="209"/>
      <c r="R206" s="209"/>
      <c r="S206" s="209"/>
      <c r="T206" s="209"/>
      <c r="U206" s="209"/>
      <c r="V206" s="209"/>
      <c r="W206" s="209"/>
      <c r="X206" s="209"/>
      <c r="Y206" s="209"/>
      <c r="Z206" s="209"/>
      <c r="AA206" s="209"/>
      <c r="AB206" s="209"/>
      <c r="AC206" s="209"/>
      <c r="AD206" s="209"/>
      <c r="AE206" s="209"/>
      <c r="AF206" s="209"/>
      <c r="AG206" s="209"/>
      <c r="AH206" s="209"/>
      <c r="AI206" s="209"/>
      <c r="AJ206" s="209"/>
      <c r="AK206" s="209"/>
      <c r="AL206" s="209"/>
      <c r="AM206" s="209"/>
    </row>
    <row r="207" spans="2:39" x14ac:dyDescent="0.3">
      <c r="B207" s="209" t="s">
        <v>47</v>
      </c>
      <c r="C207" s="209" t="s">
        <v>49</v>
      </c>
      <c r="D207" s="209" t="s">
        <v>82</v>
      </c>
      <c r="E207" s="209" t="s">
        <v>321</v>
      </c>
      <c r="F207" s="209" t="s">
        <v>328</v>
      </c>
      <c r="G207" s="209"/>
      <c r="H207" s="209"/>
      <c r="I207" s="209"/>
      <c r="J207" s="209"/>
      <c r="K207" s="209"/>
      <c r="L207" s="209"/>
      <c r="M207" s="209"/>
      <c r="N207" s="209"/>
      <c r="O207" s="209"/>
      <c r="P207" s="209"/>
      <c r="Q207" s="209"/>
      <c r="R207" s="209"/>
      <c r="S207" s="209"/>
      <c r="T207" s="209"/>
      <c r="U207" s="209"/>
      <c r="V207" s="209"/>
      <c r="W207" s="209"/>
      <c r="X207" s="209"/>
      <c r="Y207" s="209"/>
      <c r="Z207" s="209"/>
      <c r="AA207" s="209"/>
      <c r="AB207" s="209"/>
      <c r="AC207" s="209"/>
      <c r="AD207" s="209"/>
      <c r="AE207" s="209"/>
      <c r="AF207" s="209"/>
      <c r="AG207" s="209"/>
      <c r="AH207" s="209"/>
      <c r="AI207" s="209"/>
      <c r="AJ207" s="209"/>
      <c r="AK207" s="209"/>
      <c r="AL207" s="209"/>
      <c r="AM207" s="209"/>
    </row>
    <row r="208" spans="2:39" x14ac:dyDescent="0.3">
      <c r="B208" s="201" t="s">
        <v>47</v>
      </c>
      <c r="C208" s="201" t="s">
        <v>49</v>
      </c>
      <c r="D208" s="201" t="s">
        <v>82</v>
      </c>
      <c r="E208" s="204" t="s">
        <v>313</v>
      </c>
      <c r="F208" s="202" t="s">
        <v>315</v>
      </c>
      <c r="G208" s="229">
        <v>10</v>
      </c>
      <c r="H208" s="229">
        <v>2419</v>
      </c>
      <c r="I208" s="229">
        <v>1.0120411990611649E-4</v>
      </c>
      <c r="J208" s="229">
        <v>2209</v>
      </c>
      <c r="K208" s="229">
        <v>2040</v>
      </c>
      <c r="L208" s="228">
        <v>0.92349479402444545</v>
      </c>
      <c r="M208" s="228">
        <v>5.6554199851004414E-3</v>
      </c>
      <c r="N208" s="228">
        <v>0.91241017085364862</v>
      </c>
      <c r="O208" s="228">
        <v>0.93457941719524229</v>
      </c>
      <c r="P208" s="229">
        <v>304</v>
      </c>
      <c r="Q208" s="229">
        <v>239</v>
      </c>
      <c r="R208" s="228">
        <v>0.78618421052631582</v>
      </c>
      <c r="S208" s="228">
        <v>2.3515014635490522E-2</v>
      </c>
      <c r="T208" s="228">
        <v>0.74009478184075439</v>
      </c>
      <c r="U208" s="228">
        <v>0.83227363921187725</v>
      </c>
      <c r="V208" s="229">
        <v>44</v>
      </c>
      <c r="W208" s="229">
        <v>25</v>
      </c>
      <c r="X208" s="228">
        <v>0.56818181818181823</v>
      </c>
      <c r="Y208" s="228">
        <v>7.4673720530996704E-2</v>
      </c>
      <c r="Z208" s="228">
        <v>0.4218213259410647</v>
      </c>
      <c r="AA208" s="228">
        <v>0.71454231042257177</v>
      </c>
      <c r="AB208" s="229">
        <v>2557</v>
      </c>
      <c r="AC208" s="229">
        <v>2304</v>
      </c>
      <c r="AD208" s="228">
        <v>0.90105592491200626</v>
      </c>
      <c r="AE208" s="228">
        <v>5.9048029042370479E-3</v>
      </c>
      <c r="AF208" s="228">
        <v>0.88948251121970168</v>
      </c>
      <c r="AG208" s="228">
        <v>0.91262933860431084</v>
      </c>
      <c r="AH208" s="229"/>
      <c r="AI208" s="229"/>
      <c r="AJ208" s="228"/>
      <c r="AK208" s="228"/>
      <c r="AL208" s="228"/>
      <c r="AM208" s="228"/>
    </row>
    <row r="209" spans="2:39" x14ac:dyDescent="0.3">
      <c r="B209" s="201" t="s">
        <v>47</v>
      </c>
      <c r="C209" s="201" t="s">
        <v>49</v>
      </c>
      <c r="D209" s="201" t="s">
        <v>82</v>
      </c>
      <c r="E209" s="204" t="s">
        <v>313</v>
      </c>
      <c r="F209" s="202" t="s">
        <v>314</v>
      </c>
      <c r="G209" s="229">
        <v>10</v>
      </c>
      <c r="H209" s="229">
        <v>917</v>
      </c>
      <c r="I209" s="229">
        <v>1.0647527736015924E-4</v>
      </c>
      <c r="J209" s="229">
        <v>838</v>
      </c>
      <c r="K209" s="229">
        <v>806</v>
      </c>
      <c r="L209" s="228">
        <v>0.96181384248210022</v>
      </c>
      <c r="M209" s="228">
        <v>6.6202818919784421E-3</v>
      </c>
      <c r="N209" s="228">
        <v>0.94883808997382246</v>
      </c>
      <c r="O209" s="228">
        <v>0.97478959499037798</v>
      </c>
      <c r="P209" s="229">
        <v>474</v>
      </c>
      <c r="Q209" s="229">
        <v>453</v>
      </c>
      <c r="R209" s="228">
        <v>0.95569620253164556</v>
      </c>
      <c r="S209" s="228">
        <v>9.4512931937516479E-3</v>
      </c>
      <c r="T209" s="228">
        <v>0.93717166787189232</v>
      </c>
      <c r="U209" s="228">
        <v>0.97422073719139879</v>
      </c>
      <c r="V209" s="229">
        <v>65</v>
      </c>
      <c r="W209" s="229">
        <v>49</v>
      </c>
      <c r="X209" s="228">
        <v>0.75384615384615383</v>
      </c>
      <c r="Y209" s="228">
        <v>5.3430347207659025E-2</v>
      </c>
      <c r="Z209" s="228">
        <v>0.6491226733191422</v>
      </c>
      <c r="AA209" s="228">
        <v>0.85856963437316547</v>
      </c>
      <c r="AB209" s="229">
        <v>1377</v>
      </c>
      <c r="AC209" s="229">
        <v>1308</v>
      </c>
      <c r="AD209" s="228">
        <v>0.94989106753812635</v>
      </c>
      <c r="AE209" s="228">
        <v>5.8793255279266281E-3</v>
      </c>
      <c r="AF209" s="228">
        <v>0.93836758950339016</v>
      </c>
      <c r="AG209" s="228">
        <v>0.96141454557286254</v>
      </c>
      <c r="AH209" s="229"/>
      <c r="AI209" s="229"/>
      <c r="AJ209" s="228"/>
      <c r="AK209" s="228"/>
      <c r="AL209" s="228"/>
      <c r="AM209" s="228"/>
    </row>
    <row r="210" spans="2:39" x14ac:dyDescent="0.3">
      <c r="B210" s="201" t="s">
        <v>47</v>
      </c>
      <c r="C210" s="201" t="s">
        <v>49</v>
      </c>
      <c r="D210" s="201" t="s">
        <v>82</v>
      </c>
      <c r="E210" s="202" t="s">
        <v>320</v>
      </c>
      <c r="F210" s="204" t="s">
        <v>312</v>
      </c>
      <c r="G210" s="201"/>
      <c r="H210" s="201"/>
      <c r="I210" s="201"/>
      <c r="J210" s="201"/>
      <c r="K210" s="201"/>
      <c r="L210" s="201"/>
      <c r="M210" s="201"/>
      <c r="N210" s="201"/>
      <c r="O210" s="201"/>
      <c r="P210" s="201"/>
      <c r="Q210" s="201"/>
      <c r="R210" s="201"/>
      <c r="S210" s="201"/>
      <c r="T210" s="201"/>
      <c r="U210" s="201"/>
      <c r="V210" s="201"/>
      <c r="W210" s="201"/>
      <c r="X210" s="201"/>
      <c r="Y210" s="201"/>
      <c r="Z210" s="201"/>
      <c r="AA210" s="201"/>
      <c r="AB210" s="201"/>
      <c r="AC210" s="201"/>
      <c r="AD210" s="201"/>
      <c r="AE210" s="201"/>
      <c r="AF210" s="201"/>
      <c r="AG210" s="201"/>
      <c r="AH210" s="201"/>
      <c r="AI210" s="201"/>
      <c r="AJ210" s="201"/>
      <c r="AK210" s="201"/>
      <c r="AL210" s="201"/>
      <c r="AM210" s="201"/>
    </row>
    <row r="211" spans="2:39" x14ac:dyDescent="0.3">
      <c r="B211" s="201" t="s">
        <v>47</v>
      </c>
      <c r="C211" s="201" t="s">
        <v>49</v>
      </c>
      <c r="D211" s="201" t="s">
        <v>82</v>
      </c>
      <c r="E211" s="202" t="s">
        <v>319</v>
      </c>
      <c r="F211" s="204" t="s">
        <v>312</v>
      </c>
      <c r="G211" s="201"/>
      <c r="H211" s="201"/>
      <c r="I211" s="201"/>
      <c r="J211" s="201"/>
      <c r="K211" s="201"/>
      <c r="L211" s="201"/>
      <c r="M211" s="201"/>
      <c r="N211" s="201"/>
      <c r="O211" s="201"/>
      <c r="P211" s="201"/>
      <c r="Q211" s="201"/>
      <c r="R211" s="201"/>
      <c r="S211" s="201"/>
      <c r="T211" s="201"/>
      <c r="U211" s="201"/>
      <c r="V211" s="201"/>
      <c r="W211" s="201"/>
      <c r="X211" s="201"/>
      <c r="Y211" s="201"/>
      <c r="Z211" s="201"/>
      <c r="AA211" s="201"/>
      <c r="AB211" s="201"/>
      <c r="AC211" s="201"/>
      <c r="AD211" s="201"/>
      <c r="AE211" s="201"/>
      <c r="AF211" s="201"/>
      <c r="AG211" s="201"/>
      <c r="AH211" s="201"/>
      <c r="AI211" s="201"/>
      <c r="AJ211" s="201"/>
      <c r="AK211" s="201"/>
      <c r="AL211" s="201"/>
      <c r="AM211" s="201"/>
    </row>
    <row r="212" spans="2:39" x14ac:dyDescent="0.3">
      <c r="B212" s="201" t="s">
        <v>47</v>
      </c>
      <c r="C212" s="201" t="s">
        <v>49</v>
      </c>
      <c r="D212" s="201" t="s">
        <v>82</v>
      </c>
      <c r="E212" s="202" t="s">
        <v>318</v>
      </c>
      <c r="F212" s="204" t="s">
        <v>312</v>
      </c>
      <c r="G212" s="201"/>
      <c r="H212" s="201"/>
      <c r="I212" s="201"/>
      <c r="J212" s="201"/>
      <c r="K212" s="201"/>
      <c r="L212" s="201"/>
      <c r="M212" s="201"/>
      <c r="N212" s="201"/>
      <c r="O212" s="201"/>
      <c r="P212" s="201"/>
      <c r="Q212" s="201"/>
      <c r="R212" s="201"/>
      <c r="S212" s="201"/>
      <c r="T212" s="201"/>
      <c r="U212" s="201"/>
      <c r="V212" s="201"/>
      <c r="W212" s="201"/>
      <c r="X212" s="201"/>
      <c r="Y212" s="201"/>
      <c r="Z212" s="201"/>
      <c r="AA212" s="201"/>
      <c r="AB212" s="201"/>
      <c r="AC212" s="201"/>
      <c r="AD212" s="201"/>
      <c r="AE212" s="201"/>
      <c r="AF212" s="201"/>
      <c r="AG212" s="201"/>
      <c r="AH212" s="201"/>
      <c r="AI212" s="201"/>
      <c r="AJ212" s="201"/>
      <c r="AK212" s="201"/>
      <c r="AL212" s="201"/>
      <c r="AM212" s="201"/>
    </row>
    <row r="213" spans="2:39" x14ac:dyDescent="0.3">
      <c r="B213" s="201" t="s">
        <v>47</v>
      </c>
      <c r="C213" s="201" t="s">
        <v>49</v>
      </c>
      <c r="D213" s="201" t="s">
        <v>82</v>
      </c>
      <c r="E213" s="202" t="s">
        <v>317</v>
      </c>
      <c r="F213" s="204" t="s">
        <v>312</v>
      </c>
      <c r="G213" s="201"/>
      <c r="H213" s="201"/>
      <c r="I213" s="201"/>
      <c r="J213" s="201"/>
      <c r="K213" s="201"/>
      <c r="L213" s="201"/>
      <c r="M213" s="201"/>
      <c r="N213" s="201"/>
      <c r="O213" s="201"/>
      <c r="P213" s="201"/>
      <c r="Q213" s="201"/>
      <c r="R213" s="201"/>
      <c r="S213" s="201"/>
      <c r="T213" s="201"/>
      <c r="U213" s="201"/>
      <c r="V213" s="201"/>
      <c r="W213" s="201"/>
      <c r="X213" s="201"/>
      <c r="Y213" s="201"/>
      <c r="Z213" s="201"/>
      <c r="AA213" s="201"/>
      <c r="AB213" s="201"/>
      <c r="AC213" s="201"/>
      <c r="AD213" s="201"/>
      <c r="AE213" s="201"/>
      <c r="AF213" s="201"/>
      <c r="AG213" s="201"/>
      <c r="AH213" s="201"/>
      <c r="AI213" s="201"/>
      <c r="AJ213" s="201"/>
      <c r="AK213" s="201"/>
      <c r="AL213" s="201"/>
      <c r="AM213" s="201"/>
    </row>
    <row r="214" spans="2:39" x14ac:dyDescent="0.3">
      <c r="B214" s="201" t="s">
        <v>47</v>
      </c>
      <c r="C214" s="201" t="s">
        <v>49</v>
      </c>
      <c r="D214" s="201" t="s">
        <v>82</v>
      </c>
      <c r="E214" s="202" t="s">
        <v>316</v>
      </c>
      <c r="F214" s="204" t="s">
        <v>312</v>
      </c>
      <c r="G214" s="201"/>
      <c r="H214" s="201"/>
      <c r="I214" s="201"/>
      <c r="J214" s="201"/>
      <c r="K214" s="201"/>
      <c r="L214" s="201"/>
      <c r="M214" s="201"/>
      <c r="N214" s="201"/>
      <c r="O214" s="201"/>
      <c r="P214" s="201"/>
      <c r="Q214" s="201"/>
      <c r="R214" s="201"/>
      <c r="S214" s="201"/>
      <c r="T214" s="201"/>
      <c r="U214" s="201"/>
      <c r="V214" s="201"/>
      <c r="W214" s="201"/>
      <c r="X214" s="201"/>
      <c r="Y214" s="201"/>
      <c r="Z214" s="201"/>
      <c r="AA214" s="201"/>
      <c r="AB214" s="201"/>
      <c r="AC214" s="201"/>
      <c r="AD214" s="201"/>
      <c r="AE214" s="201"/>
      <c r="AF214" s="201"/>
      <c r="AG214" s="201"/>
      <c r="AH214" s="201"/>
      <c r="AI214" s="201"/>
      <c r="AJ214" s="201"/>
      <c r="AK214" s="201"/>
      <c r="AL214" s="201"/>
      <c r="AM214" s="201"/>
    </row>
    <row r="215" spans="2:39" x14ac:dyDescent="0.3">
      <c r="B215" s="36" t="s">
        <v>47</v>
      </c>
      <c r="C215" s="36" t="s">
        <v>49</v>
      </c>
      <c r="D215" s="37" t="s">
        <v>45</v>
      </c>
      <c r="E215" s="199" t="s">
        <v>313</v>
      </c>
      <c r="F215" s="199" t="s">
        <v>312</v>
      </c>
      <c r="G215" s="224">
        <v>10</v>
      </c>
      <c r="H215" s="224">
        <v>3336</v>
      </c>
      <c r="I215" s="224">
        <v>2.6143208987415117E-4</v>
      </c>
      <c r="J215" s="224">
        <v>3047</v>
      </c>
      <c r="K215" s="224">
        <v>2846</v>
      </c>
      <c r="L215" s="225">
        <v>0.93403347554972105</v>
      </c>
      <c r="M215" s="225">
        <v>4.4968333715614105E-3</v>
      </c>
      <c r="N215" s="225">
        <v>0.92521968214146066</v>
      </c>
      <c r="O215" s="225">
        <v>0.94284726895798143</v>
      </c>
      <c r="P215" s="224">
        <v>814</v>
      </c>
      <c r="Q215" s="224">
        <v>728</v>
      </c>
      <c r="R215" s="225">
        <v>0.89434889434889431</v>
      </c>
      <c r="S215" s="225">
        <v>1.0774033161831344E-2</v>
      </c>
      <c r="T215" s="225">
        <v>0.87323178935170487</v>
      </c>
      <c r="U215" s="225">
        <v>0.91546599934608375</v>
      </c>
      <c r="V215" s="224">
        <v>161</v>
      </c>
      <c r="W215" s="224">
        <v>121</v>
      </c>
      <c r="X215" s="225">
        <v>0.75155279503105588</v>
      </c>
      <c r="Y215" s="225">
        <v>3.4055233845164568E-2</v>
      </c>
      <c r="Z215" s="225">
        <v>0.68480453669453334</v>
      </c>
      <c r="AA215" s="225">
        <v>0.81830105336757841</v>
      </c>
      <c r="AB215" s="224">
        <v>4022</v>
      </c>
      <c r="AC215" s="224">
        <v>3695</v>
      </c>
      <c r="AD215" s="225">
        <v>0.91869716558925907</v>
      </c>
      <c r="AE215" s="225">
        <v>4.3094118178347539E-3</v>
      </c>
      <c r="AF215" s="225">
        <v>0.9102507184263029</v>
      </c>
      <c r="AG215" s="225">
        <v>0.92714361275221524</v>
      </c>
      <c r="AH215" s="224">
        <v>186</v>
      </c>
      <c r="AI215" s="224">
        <v>98</v>
      </c>
      <c r="AJ215" s="225">
        <v>0.5268817204301075</v>
      </c>
      <c r="AK215" s="225">
        <v>3.6608754836531622E-2</v>
      </c>
      <c r="AL215" s="225">
        <v>0.45512856095050552</v>
      </c>
      <c r="AM215" s="225">
        <v>0.59863487990970943</v>
      </c>
    </row>
    <row r="216" spans="2:39" x14ac:dyDescent="0.3">
      <c r="B216" s="209" t="s">
        <v>47</v>
      </c>
      <c r="C216" s="209" t="s">
        <v>49</v>
      </c>
      <c r="D216" s="209" t="s">
        <v>327</v>
      </c>
      <c r="E216" s="209" t="s">
        <v>326</v>
      </c>
      <c r="F216" s="209" t="s">
        <v>329</v>
      </c>
      <c r="G216" s="209"/>
      <c r="H216" s="209"/>
      <c r="I216" s="209"/>
      <c r="J216" s="209"/>
      <c r="K216" s="209"/>
      <c r="L216" s="209"/>
      <c r="M216" s="209"/>
      <c r="N216" s="209"/>
      <c r="O216" s="209"/>
      <c r="P216" s="209"/>
      <c r="Q216" s="209"/>
      <c r="R216" s="209"/>
      <c r="S216" s="209"/>
      <c r="T216" s="209"/>
      <c r="U216" s="209"/>
      <c r="V216" s="209"/>
      <c r="W216" s="209"/>
      <c r="X216" s="209"/>
      <c r="Y216" s="209"/>
      <c r="Z216" s="209"/>
      <c r="AA216" s="209"/>
      <c r="AB216" s="209"/>
      <c r="AC216" s="209"/>
      <c r="AD216" s="209"/>
      <c r="AE216" s="209"/>
      <c r="AF216" s="209"/>
      <c r="AG216" s="209"/>
      <c r="AH216" s="209"/>
      <c r="AI216" s="209"/>
      <c r="AJ216" s="209"/>
      <c r="AK216" s="209"/>
      <c r="AL216" s="209"/>
      <c r="AM216" s="209"/>
    </row>
    <row r="217" spans="2:39" x14ac:dyDescent="0.3">
      <c r="B217" s="209" t="s">
        <v>47</v>
      </c>
      <c r="C217" s="209" t="s">
        <v>49</v>
      </c>
      <c r="D217" s="209" t="s">
        <v>327</v>
      </c>
      <c r="E217" s="209" t="s">
        <v>326</v>
      </c>
      <c r="F217" s="209" t="s">
        <v>328</v>
      </c>
      <c r="G217" s="209"/>
      <c r="H217" s="209"/>
      <c r="I217" s="209"/>
      <c r="J217" s="209"/>
      <c r="K217" s="209"/>
      <c r="L217" s="209"/>
      <c r="M217" s="209"/>
      <c r="N217" s="209"/>
      <c r="O217" s="209"/>
      <c r="P217" s="209"/>
      <c r="Q217" s="209"/>
      <c r="R217" s="209"/>
      <c r="S217" s="209"/>
      <c r="T217" s="209"/>
      <c r="U217" s="209"/>
      <c r="V217" s="209"/>
      <c r="W217" s="209"/>
      <c r="X217" s="209"/>
      <c r="Y217" s="209"/>
      <c r="Z217" s="209"/>
      <c r="AA217" s="209"/>
      <c r="AB217" s="209"/>
      <c r="AC217" s="209"/>
      <c r="AD217" s="209"/>
      <c r="AE217" s="209"/>
      <c r="AF217" s="209"/>
      <c r="AG217" s="209"/>
      <c r="AH217" s="209"/>
      <c r="AI217" s="209"/>
      <c r="AJ217" s="209"/>
      <c r="AK217" s="209"/>
      <c r="AL217" s="209"/>
      <c r="AM217" s="209"/>
    </row>
    <row r="218" spans="2:39" x14ac:dyDescent="0.3">
      <c r="B218" s="209" t="s">
        <v>47</v>
      </c>
      <c r="C218" s="209" t="s">
        <v>49</v>
      </c>
      <c r="D218" s="209" t="s">
        <v>327</v>
      </c>
      <c r="E218" s="209" t="s">
        <v>324</v>
      </c>
      <c r="F218" s="209" t="s">
        <v>329</v>
      </c>
      <c r="G218" s="209"/>
      <c r="H218" s="209"/>
      <c r="I218" s="209"/>
      <c r="J218" s="209"/>
      <c r="K218" s="209"/>
      <c r="L218" s="209"/>
      <c r="M218" s="209"/>
      <c r="N218" s="209"/>
      <c r="O218" s="209"/>
      <c r="P218" s="209"/>
      <c r="Q218" s="209"/>
      <c r="R218" s="209"/>
      <c r="S218" s="209"/>
      <c r="T218" s="209"/>
      <c r="U218" s="209"/>
      <c r="V218" s="209"/>
      <c r="W218" s="209"/>
      <c r="X218" s="209"/>
      <c r="Y218" s="209"/>
      <c r="Z218" s="209"/>
      <c r="AA218" s="209"/>
      <c r="AB218" s="209"/>
      <c r="AC218" s="209"/>
      <c r="AD218" s="209"/>
      <c r="AE218" s="209"/>
      <c r="AF218" s="209"/>
      <c r="AG218" s="209"/>
      <c r="AH218" s="209"/>
      <c r="AI218" s="209"/>
      <c r="AJ218" s="209"/>
      <c r="AK218" s="209"/>
      <c r="AL218" s="209"/>
      <c r="AM218" s="209"/>
    </row>
    <row r="219" spans="2:39" x14ac:dyDescent="0.3">
      <c r="B219" s="209" t="s">
        <v>47</v>
      </c>
      <c r="C219" s="209" t="s">
        <v>49</v>
      </c>
      <c r="D219" s="209" t="s">
        <v>327</v>
      </c>
      <c r="E219" s="209" t="s">
        <v>324</v>
      </c>
      <c r="F219" s="209" t="s">
        <v>328</v>
      </c>
      <c r="G219" s="209"/>
      <c r="H219" s="209"/>
      <c r="I219" s="209"/>
      <c r="J219" s="209"/>
      <c r="K219" s="209"/>
      <c r="L219" s="209"/>
      <c r="M219" s="209"/>
      <c r="N219" s="209"/>
      <c r="O219" s="209"/>
      <c r="P219" s="209"/>
      <c r="Q219" s="209"/>
      <c r="R219" s="209"/>
      <c r="S219" s="209"/>
      <c r="T219" s="209"/>
      <c r="U219" s="209"/>
      <c r="V219" s="209"/>
      <c r="W219" s="209"/>
      <c r="X219" s="209"/>
      <c r="Y219" s="209"/>
      <c r="Z219" s="209"/>
      <c r="AA219" s="209"/>
      <c r="AB219" s="209"/>
      <c r="AC219" s="209"/>
      <c r="AD219" s="209"/>
      <c r="AE219" s="209"/>
      <c r="AF219" s="209"/>
      <c r="AG219" s="209"/>
      <c r="AH219" s="209"/>
      <c r="AI219" s="209"/>
      <c r="AJ219" s="209"/>
      <c r="AK219" s="209"/>
      <c r="AL219" s="209"/>
      <c r="AM219" s="209"/>
    </row>
    <row r="220" spans="2:39" x14ac:dyDescent="0.3">
      <c r="B220" s="209" t="s">
        <v>47</v>
      </c>
      <c r="C220" s="209" t="s">
        <v>49</v>
      </c>
      <c r="D220" s="209" t="s">
        <v>327</v>
      </c>
      <c r="E220" s="209" t="s">
        <v>323</v>
      </c>
      <c r="F220" s="209" t="s">
        <v>329</v>
      </c>
      <c r="G220" s="209"/>
      <c r="H220" s="209"/>
      <c r="I220" s="209"/>
      <c r="J220" s="209"/>
      <c r="K220" s="209"/>
      <c r="L220" s="209"/>
      <c r="M220" s="209"/>
      <c r="N220" s="209"/>
      <c r="O220" s="209"/>
      <c r="P220" s="209"/>
      <c r="Q220" s="209"/>
      <c r="R220" s="209"/>
      <c r="S220" s="209"/>
      <c r="T220" s="209"/>
      <c r="U220" s="209"/>
      <c r="V220" s="209"/>
      <c r="W220" s="209"/>
      <c r="X220" s="209"/>
      <c r="Y220" s="209"/>
      <c r="Z220" s="209"/>
      <c r="AA220" s="209"/>
      <c r="AB220" s="209"/>
      <c r="AC220" s="209"/>
      <c r="AD220" s="209"/>
      <c r="AE220" s="209"/>
      <c r="AF220" s="209"/>
      <c r="AG220" s="209"/>
      <c r="AH220" s="209"/>
      <c r="AI220" s="209"/>
      <c r="AJ220" s="209"/>
      <c r="AK220" s="209"/>
      <c r="AL220" s="209"/>
      <c r="AM220" s="209"/>
    </row>
    <row r="221" spans="2:39" x14ac:dyDescent="0.3">
      <c r="B221" s="209" t="s">
        <v>47</v>
      </c>
      <c r="C221" s="209" t="s">
        <v>49</v>
      </c>
      <c r="D221" s="209" t="s">
        <v>327</v>
      </c>
      <c r="E221" s="209" t="s">
        <v>323</v>
      </c>
      <c r="F221" s="209" t="s">
        <v>328</v>
      </c>
      <c r="G221" s="209"/>
      <c r="H221" s="209"/>
      <c r="I221" s="209"/>
      <c r="J221" s="209"/>
      <c r="K221" s="209"/>
      <c r="L221" s="209"/>
      <c r="M221" s="209"/>
      <c r="N221" s="209"/>
      <c r="O221" s="209"/>
      <c r="P221" s="209"/>
      <c r="Q221" s="209"/>
      <c r="R221" s="209"/>
      <c r="S221" s="209"/>
      <c r="T221" s="209"/>
      <c r="U221" s="209"/>
      <c r="V221" s="209"/>
      <c r="W221" s="209"/>
      <c r="X221" s="209"/>
      <c r="Y221" s="209"/>
      <c r="Z221" s="209"/>
      <c r="AA221" s="209"/>
      <c r="AB221" s="209"/>
      <c r="AC221" s="209"/>
      <c r="AD221" s="209"/>
      <c r="AE221" s="209"/>
      <c r="AF221" s="209"/>
      <c r="AG221" s="209"/>
      <c r="AH221" s="209"/>
      <c r="AI221" s="209"/>
      <c r="AJ221" s="209"/>
      <c r="AK221" s="209"/>
      <c r="AL221" s="209"/>
      <c r="AM221" s="209"/>
    </row>
    <row r="222" spans="2:39" x14ac:dyDescent="0.3">
      <c r="B222" s="209" t="s">
        <v>47</v>
      </c>
      <c r="C222" s="209" t="s">
        <v>49</v>
      </c>
      <c r="D222" s="209" t="s">
        <v>327</v>
      </c>
      <c r="E222" s="209" t="s">
        <v>322</v>
      </c>
      <c r="F222" s="209" t="s">
        <v>329</v>
      </c>
      <c r="G222" s="209"/>
      <c r="H222" s="209"/>
      <c r="I222" s="209"/>
      <c r="J222" s="209"/>
      <c r="K222" s="209"/>
      <c r="L222" s="209"/>
      <c r="M222" s="209"/>
      <c r="N222" s="209"/>
      <c r="O222" s="209"/>
      <c r="P222" s="209"/>
      <c r="Q222" s="209"/>
      <c r="R222" s="209"/>
      <c r="S222" s="209"/>
      <c r="T222" s="209"/>
      <c r="U222" s="209"/>
      <c r="V222" s="209"/>
      <c r="W222" s="209"/>
      <c r="X222" s="209"/>
      <c r="Y222" s="209"/>
      <c r="Z222" s="209"/>
      <c r="AA222" s="209"/>
      <c r="AB222" s="209"/>
      <c r="AC222" s="209"/>
      <c r="AD222" s="209"/>
      <c r="AE222" s="209"/>
      <c r="AF222" s="209"/>
      <c r="AG222" s="209"/>
      <c r="AH222" s="209"/>
      <c r="AI222" s="209"/>
      <c r="AJ222" s="209"/>
      <c r="AK222" s="209"/>
      <c r="AL222" s="209"/>
      <c r="AM222" s="209"/>
    </row>
    <row r="223" spans="2:39" x14ac:dyDescent="0.3">
      <c r="B223" s="209" t="s">
        <v>47</v>
      </c>
      <c r="C223" s="209" t="s">
        <v>49</v>
      </c>
      <c r="D223" s="209" t="s">
        <v>327</v>
      </c>
      <c r="E223" s="209" t="s">
        <v>322</v>
      </c>
      <c r="F223" s="209" t="s">
        <v>328</v>
      </c>
      <c r="G223" s="209"/>
      <c r="H223" s="209"/>
      <c r="I223" s="209"/>
      <c r="J223" s="209"/>
      <c r="K223" s="209"/>
      <c r="L223" s="209"/>
      <c r="M223" s="209"/>
      <c r="N223" s="209"/>
      <c r="O223" s="209"/>
      <c r="P223" s="209"/>
      <c r="Q223" s="209"/>
      <c r="R223" s="209"/>
      <c r="S223" s="209"/>
      <c r="T223" s="209"/>
      <c r="U223" s="209"/>
      <c r="V223" s="209"/>
      <c r="W223" s="209"/>
      <c r="X223" s="209"/>
      <c r="Y223" s="209"/>
      <c r="Z223" s="209"/>
      <c r="AA223" s="209"/>
      <c r="AB223" s="209"/>
      <c r="AC223" s="209"/>
      <c r="AD223" s="209"/>
      <c r="AE223" s="209"/>
      <c r="AF223" s="209"/>
      <c r="AG223" s="209"/>
      <c r="AH223" s="209"/>
      <c r="AI223" s="209"/>
      <c r="AJ223" s="209"/>
      <c r="AK223" s="209"/>
      <c r="AL223" s="209"/>
      <c r="AM223" s="209"/>
    </row>
    <row r="224" spans="2:39" x14ac:dyDescent="0.3">
      <c r="B224" s="209" t="s">
        <v>47</v>
      </c>
      <c r="C224" s="209" t="s">
        <v>49</v>
      </c>
      <c r="D224" s="209" t="s">
        <v>327</v>
      </c>
      <c r="E224" s="209" t="s">
        <v>321</v>
      </c>
      <c r="F224" s="209" t="s">
        <v>329</v>
      </c>
      <c r="G224" s="209"/>
      <c r="H224" s="209"/>
      <c r="I224" s="209"/>
      <c r="J224" s="209"/>
      <c r="K224" s="209"/>
      <c r="L224" s="209"/>
      <c r="M224" s="209"/>
      <c r="N224" s="209"/>
      <c r="O224" s="209"/>
      <c r="P224" s="209"/>
      <c r="Q224" s="209"/>
      <c r="R224" s="209"/>
      <c r="S224" s="209"/>
      <c r="T224" s="209"/>
      <c r="U224" s="209"/>
      <c r="V224" s="209"/>
      <c r="W224" s="209"/>
      <c r="X224" s="209"/>
      <c r="Y224" s="209"/>
      <c r="Z224" s="209"/>
      <c r="AA224" s="209"/>
      <c r="AB224" s="209"/>
      <c r="AC224" s="209"/>
      <c r="AD224" s="209"/>
      <c r="AE224" s="209"/>
      <c r="AF224" s="209"/>
      <c r="AG224" s="209"/>
      <c r="AH224" s="209"/>
      <c r="AI224" s="209"/>
      <c r="AJ224" s="209"/>
      <c r="AK224" s="209"/>
      <c r="AL224" s="209"/>
      <c r="AM224" s="209"/>
    </row>
    <row r="225" spans="2:39" x14ac:dyDescent="0.3">
      <c r="B225" s="209" t="s">
        <v>47</v>
      </c>
      <c r="C225" s="209" t="s">
        <v>49</v>
      </c>
      <c r="D225" s="209" t="s">
        <v>327</v>
      </c>
      <c r="E225" s="209" t="s">
        <v>321</v>
      </c>
      <c r="F225" s="209" t="s">
        <v>328</v>
      </c>
      <c r="G225" s="209"/>
      <c r="H225" s="209"/>
      <c r="I225" s="209"/>
      <c r="J225" s="209"/>
      <c r="K225" s="209"/>
      <c r="L225" s="209"/>
      <c r="M225" s="209"/>
      <c r="N225" s="209"/>
      <c r="O225" s="209"/>
      <c r="P225" s="209"/>
      <c r="Q225" s="209"/>
      <c r="R225" s="209"/>
      <c r="S225" s="209"/>
      <c r="T225" s="209"/>
      <c r="U225" s="209"/>
      <c r="V225" s="209"/>
      <c r="W225" s="209"/>
      <c r="X225" s="209"/>
      <c r="Y225" s="209"/>
      <c r="Z225" s="209"/>
      <c r="AA225" s="209"/>
      <c r="AB225" s="209"/>
      <c r="AC225" s="209"/>
      <c r="AD225" s="209"/>
      <c r="AE225" s="209"/>
      <c r="AF225" s="209"/>
      <c r="AG225" s="209"/>
      <c r="AH225" s="209"/>
      <c r="AI225" s="209"/>
      <c r="AJ225" s="209"/>
      <c r="AK225" s="209"/>
      <c r="AL225" s="209"/>
      <c r="AM225" s="209"/>
    </row>
    <row r="226" spans="2:39" x14ac:dyDescent="0.3">
      <c r="B226" s="201" t="s">
        <v>47</v>
      </c>
      <c r="C226" s="201" t="s">
        <v>49</v>
      </c>
      <c r="D226" s="201" t="s">
        <v>327</v>
      </c>
      <c r="E226" s="204" t="s">
        <v>313</v>
      </c>
      <c r="F226" s="202" t="s">
        <v>315</v>
      </c>
      <c r="G226" s="229">
        <v>10</v>
      </c>
      <c r="H226" s="229">
        <v>145</v>
      </c>
      <c r="I226" s="229">
        <v>2.1291544171083828E-5</v>
      </c>
      <c r="J226" s="229">
        <v>102</v>
      </c>
      <c r="K226" s="229">
        <v>57</v>
      </c>
      <c r="L226" s="228">
        <v>0.55882352941176472</v>
      </c>
      <c r="M226" s="228">
        <v>4.9163571759110111E-2</v>
      </c>
      <c r="N226" s="228">
        <v>0.46246292876390893</v>
      </c>
      <c r="O226" s="228">
        <v>0.65518413005962051</v>
      </c>
      <c r="P226" s="229">
        <v>17</v>
      </c>
      <c r="Q226" s="229">
        <v>6</v>
      </c>
      <c r="R226" s="228">
        <v>0.35294117647058826</v>
      </c>
      <c r="S226" s="228">
        <v>0.11590404307573859</v>
      </c>
      <c r="T226" s="228">
        <v>0.12576925204214062</v>
      </c>
      <c r="U226" s="228">
        <v>0.58011310089903589</v>
      </c>
      <c r="V226" s="229">
        <v>2</v>
      </c>
      <c r="W226" s="229">
        <v>0</v>
      </c>
      <c r="X226" s="228">
        <v>0</v>
      </c>
      <c r="Y226" s="228">
        <v>0</v>
      </c>
      <c r="Z226" s="228">
        <v>0</v>
      </c>
      <c r="AA226" s="228">
        <v>0</v>
      </c>
      <c r="AB226" s="229">
        <v>121</v>
      </c>
      <c r="AC226" s="229">
        <v>63</v>
      </c>
      <c r="AD226" s="228">
        <v>0.52066115702479343</v>
      </c>
      <c r="AE226" s="228">
        <v>4.5415721291382161E-2</v>
      </c>
      <c r="AF226" s="228">
        <v>0.4316463432936844</v>
      </c>
      <c r="AG226" s="228">
        <v>0.60967597075590252</v>
      </c>
      <c r="AH226" s="229"/>
      <c r="AI226" s="229"/>
      <c r="AJ226" s="228"/>
      <c r="AK226" s="228"/>
      <c r="AL226" s="228"/>
      <c r="AM226" s="228"/>
    </row>
    <row r="227" spans="2:39" x14ac:dyDescent="0.3">
      <c r="B227" s="201" t="s">
        <v>47</v>
      </c>
      <c r="C227" s="201" t="s">
        <v>49</v>
      </c>
      <c r="D227" s="201" t="s">
        <v>327</v>
      </c>
      <c r="E227" s="204" t="s">
        <v>313</v>
      </c>
      <c r="F227" s="202" t="s">
        <v>314</v>
      </c>
      <c r="G227" s="229">
        <v>10</v>
      </c>
      <c r="H227" s="229">
        <v>1</v>
      </c>
      <c r="I227" s="229">
        <v>1.5769021755817397E-5</v>
      </c>
      <c r="J227" s="229">
        <v>1</v>
      </c>
      <c r="K227" s="229">
        <v>1</v>
      </c>
      <c r="L227" s="228">
        <v>1</v>
      </c>
      <c r="M227" s="228">
        <v>0</v>
      </c>
      <c r="N227" s="228">
        <v>1</v>
      </c>
      <c r="O227" s="228">
        <v>1</v>
      </c>
      <c r="P227" s="229">
        <v>1</v>
      </c>
      <c r="Q227" s="229">
        <v>1</v>
      </c>
      <c r="R227" s="228">
        <v>1</v>
      </c>
      <c r="S227" s="228">
        <v>0</v>
      </c>
      <c r="T227" s="228">
        <v>1</v>
      </c>
      <c r="U227" s="228">
        <v>1</v>
      </c>
      <c r="V227" s="229">
        <v>0</v>
      </c>
      <c r="W227" s="229">
        <v>0</v>
      </c>
      <c r="X227" s="228" t="s">
        <v>118</v>
      </c>
      <c r="Y227" s="228" t="s">
        <v>118</v>
      </c>
      <c r="Z227" s="228" t="s">
        <v>118</v>
      </c>
      <c r="AA227" s="228" t="s">
        <v>118</v>
      </c>
      <c r="AB227" s="229">
        <v>2</v>
      </c>
      <c r="AC227" s="229">
        <v>2</v>
      </c>
      <c r="AD227" s="228">
        <v>1</v>
      </c>
      <c r="AE227" s="228">
        <v>0</v>
      </c>
      <c r="AF227" s="228">
        <v>1</v>
      </c>
      <c r="AG227" s="228">
        <v>1</v>
      </c>
      <c r="AH227" s="229"/>
      <c r="AI227" s="229"/>
      <c r="AJ227" s="228"/>
      <c r="AK227" s="228"/>
      <c r="AL227" s="228"/>
      <c r="AM227" s="228"/>
    </row>
    <row r="228" spans="2:39" x14ac:dyDescent="0.3">
      <c r="B228" s="201" t="s">
        <v>47</v>
      </c>
      <c r="C228" s="201" t="s">
        <v>49</v>
      </c>
      <c r="D228" s="201" t="s">
        <v>327</v>
      </c>
      <c r="E228" s="202" t="s">
        <v>320</v>
      </c>
      <c r="F228" s="204" t="s">
        <v>312</v>
      </c>
      <c r="G228" s="201"/>
      <c r="H228" s="201"/>
      <c r="I228" s="201"/>
      <c r="J228" s="201"/>
      <c r="K228" s="201"/>
      <c r="L228" s="201"/>
      <c r="M228" s="201"/>
      <c r="N228" s="201"/>
      <c r="O228" s="201"/>
      <c r="P228" s="201"/>
      <c r="Q228" s="201"/>
      <c r="R228" s="201"/>
      <c r="S228" s="201"/>
      <c r="T228" s="201"/>
      <c r="U228" s="201"/>
      <c r="V228" s="201"/>
      <c r="W228" s="201"/>
      <c r="X228" s="201"/>
      <c r="Y228" s="201"/>
      <c r="Z228" s="201"/>
      <c r="AA228" s="201"/>
      <c r="AB228" s="201"/>
      <c r="AC228" s="201"/>
      <c r="AD228" s="201"/>
      <c r="AE228" s="201"/>
      <c r="AF228" s="201"/>
      <c r="AG228" s="201"/>
      <c r="AH228" s="201"/>
      <c r="AI228" s="201"/>
      <c r="AJ228" s="201"/>
      <c r="AK228" s="201"/>
      <c r="AL228" s="201"/>
      <c r="AM228" s="201"/>
    </row>
    <row r="229" spans="2:39" x14ac:dyDescent="0.3">
      <c r="B229" s="201" t="s">
        <v>47</v>
      </c>
      <c r="C229" s="201" t="s">
        <v>49</v>
      </c>
      <c r="D229" s="201" t="s">
        <v>327</v>
      </c>
      <c r="E229" s="202" t="s">
        <v>319</v>
      </c>
      <c r="F229" s="204" t="s">
        <v>312</v>
      </c>
      <c r="G229" s="201"/>
      <c r="H229" s="201"/>
      <c r="I229" s="201"/>
      <c r="J229" s="201"/>
      <c r="K229" s="201"/>
      <c r="L229" s="201"/>
      <c r="M229" s="201"/>
      <c r="N229" s="201"/>
      <c r="O229" s="201"/>
      <c r="P229" s="201"/>
      <c r="Q229" s="201"/>
      <c r="R229" s="201"/>
      <c r="S229" s="201"/>
      <c r="T229" s="201"/>
      <c r="U229" s="201"/>
      <c r="V229" s="201"/>
      <c r="W229" s="201"/>
      <c r="X229" s="201"/>
      <c r="Y229" s="201"/>
      <c r="Z229" s="201"/>
      <c r="AA229" s="201"/>
      <c r="AB229" s="201"/>
      <c r="AC229" s="201"/>
      <c r="AD229" s="201"/>
      <c r="AE229" s="201"/>
      <c r="AF229" s="201"/>
      <c r="AG229" s="201"/>
      <c r="AH229" s="201"/>
      <c r="AI229" s="201"/>
      <c r="AJ229" s="201"/>
      <c r="AK229" s="201"/>
      <c r="AL229" s="201"/>
      <c r="AM229" s="201"/>
    </row>
    <row r="230" spans="2:39" x14ac:dyDescent="0.3">
      <c r="B230" s="201" t="s">
        <v>47</v>
      </c>
      <c r="C230" s="201" t="s">
        <v>49</v>
      </c>
      <c r="D230" s="201" t="s">
        <v>327</v>
      </c>
      <c r="E230" s="202" t="s">
        <v>318</v>
      </c>
      <c r="F230" s="204" t="s">
        <v>312</v>
      </c>
      <c r="G230" s="201"/>
      <c r="H230" s="201"/>
      <c r="I230" s="201"/>
      <c r="J230" s="201"/>
      <c r="K230" s="201"/>
      <c r="L230" s="201"/>
      <c r="M230" s="201"/>
      <c r="N230" s="201"/>
      <c r="O230" s="201"/>
      <c r="P230" s="201"/>
      <c r="Q230" s="201"/>
      <c r="R230" s="201"/>
      <c r="S230" s="201"/>
      <c r="T230" s="201"/>
      <c r="U230" s="201"/>
      <c r="V230" s="201"/>
      <c r="W230" s="201"/>
      <c r="X230" s="201"/>
      <c r="Y230" s="201"/>
      <c r="Z230" s="201"/>
      <c r="AA230" s="201"/>
      <c r="AB230" s="201"/>
      <c r="AC230" s="201"/>
      <c r="AD230" s="201"/>
      <c r="AE230" s="201"/>
      <c r="AF230" s="201"/>
      <c r="AG230" s="201"/>
      <c r="AH230" s="201"/>
      <c r="AI230" s="201"/>
      <c r="AJ230" s="201"/>
      <c r="AK230" s="201"/>
      <c r="AL230" s="201"/>
      <c r="AM230" s="201"/>
    </row>
    <row r="231" spans="2:39" x14ac:dyDescent="0.3">
      <c r="B231" s="201" t="s">
        <v>47</v>
      </c>
      <c r="C231" s="201" t="s">
        <v>49</v>
      </c>
      <c r="D231" s="201" t="s">
        <v>327</v>
      </c>
      <c r="E231" s="202" t="s">
        <v>317</v>
      </c>
      <c r="F231" s="204" t="s">
        <v>312</v>
      </c>
      <c r="G231" s="201"/>
      <c r="H231" s="201"/>
      <c r="I231" s="201"/>
      <c r="J231" s="201"/>
      <c r="K231" s="201"/>
      <c r="L231" s="201"/>
      <c r="M231" s="201"/>
      <c r="N231" s="201"/>
      <c r="O231" s="201"/>
      <c r="P231" s="201"/>
      <c r="Q231" s="201"/>
      <c r="R231" s="201"/>
      <c r="S231" s="201"/>
      <c r="T231" s="201"/>
      <c r="U231" s="201"/>
      <c r="V231" s="201"/>
      <c r="W231" s="201"/>
      <c r="X231" s="201"/>
      <c r="Y231" s="201"/>
      <c r="Z231" s="201"/>
      <c r="AA231" s="201"/>
      <c r="AB231" s="201"/>
      <c r="AC231" s="201"/>
      <c r="AD231" s="201"/>
      <c r="AE231" s="201"/>
      <c r="AF231" s="201"/>
      <c r="AG231" s="201"/>
      <c r="AH231" s="201"/>
      <c r="AI231" s="201"/>
      <c r="AJ231" s="201"/>
      <c r="AK231" s="201"/>
      <c r="AL231" s="201"/>
      <c r="AM231" s="201"/>
    </row>
    <row r="232" spans="2:39" x14ac:dyDescent="0.3">
      <c r="B232" s="201" t="s">
        <v>47</v>
      </c>
      <c r="C232" s="201" t="s">
        <v>49</v>
      </c>
      <c r="D232" s="201" t="s">
        <v>327</v>
      </c>
      <c r="E232" s="202" t="s">
        <v>316</v>
      </c>
      <c r="F232" s="204" t="s">
        <v>312</v>
      </c>
      <c r="G232" s="201"/>
      <c r="H232" s="201"/>
      <c r="I232" s="201"/>
      <c r="J232" s="201"/>
      <c r="K232" s="201"/>
      <c r="L232" s="201"/>
      <c r="M232" s="201"/>
      <c r="N232" s="201"/>
      <c r="O232" s="201"/>
      <c r="P232" s="201"/>
      <c r="Q232" s="201"/>
      <c r="R232" s="201"/>
      <c r="S232" s="201"/>
      <c r="T232" s="201"/>
      <c r="U232" s="201"/>
      <c r="V232" s="201"/>
      <c r="W232" s="201"/>
      <c r="X232" s="201"/>
      <c r="Y232" s="201"/>
      <c r="Z232" s="201"/>
      <c r="AA232" s="201"/>
      <c r="AB232" s="201"/>
      <c r="AC232" s="201"/>
      <c r="AD232" s="201"/>
      <c r="AE232" s="201"/>
      <c r="AF232" s="201"/>
      <c r="AG232" s="201"/>
      <c r="AH232" s="201"/>
      <c r="AI232" s="201"/>
      <c r="AJ232" s="201"/>
      <c r="AK232" s="201"/>
      <c r="AL232" s="201"/>
      <c r="AM232" s="201"/>
    </row>
    <row r="233" spans="2:39" x14ac:dyDescent="0.3">
      <c r="B233" s="36" t="s">
        <v>47</v>
      </c>
      <c r="C233" s="36" t="s">
        <v>49</v>
      </c>
      <c r="D233" s="37" t="s">
        <v>52</v>
      </c>
      <c r="E233" s="199" t="s">
        <v>313</v>
      </c>
      <c r="F233" s="199" t="s">
        <v>312</v>
      </c>
      <c r="G233" s="224">
        <v>10</v>
      </c>
      <c r="H233" s="224">
        <v>146</v>
      </c>
      <c r="I233" s="224">
        <v>5.4853232713209717E-5</v>
      </c>
      <c r="J233" s="224">
        <v>103</v>
      </c>
      <c r="K233" s="224">
        <v>58</v>
      </c>
      <c r="L233" s="225">
        <v>0.56310679611650483</v>
      </c>
      <c r="M233" s="225">
        <v>4.8872484394715879E-2</v>
      </c>
      <c r="N233" s="225">
        <v>0.46731672670286173</v>
      </c>
      <c r="O233" s="225">
        <v>0.65889686553014792</v>
      </c>
      <c r="P233" s="224">
        <v>18</v>
      </c>
      <c r="Q233" s="224">
        <v>7</v>
      </c>
      <c r="R233" s="225">
        <v>0.3888888888888889</v>
      </c>
      <c r="S233" s="225">
        <v>0.11490438561102645</v>
      </c>
      <c r="T233" s="225">
        <v>0.16367629309127707</v>
      </c>
      <c r="U233" s="225">
        <v>0.61410148468650072</v>
      </c>
      <c r="V233" s="224">
        <v>2</v>
      </c>
      <c r="W233" s="224">
        <v>0</v>
      </c>
      <c r="X233" s="225">
        <v>0</v>
      </c>
      <c r="Y233" s="225">
        <v>0</v>
      </c>
      <c r="Z233" s="225">
        <v>0</v>
      </c>
      <c r="AA233" s="225">
        <v>0</v>
      </c>
      <c r="AB233" s="224">
        <v>123</v>
      </c>
      <c r="AC233" s="224">
        <v>65</v>
      </c>
      <c r="AD233" s="225">
        <v>0.52845528455284552</v>
      </c>
      <c r="AE233" s="225">
        <v>4.5010414041679145E-2</v>
      </c>
      <c r="AF233" s="225">
        <v>0.44023487303115438</v>
      </c>
      <c r="AG233" s="225">
        <v>0.61667569607453665</v>
      </c>
      <c r="AH233" s="224">
        <v>1</v>
      </c>
      <c r="AI233" s="224">
        <v>1</v>
      </c>
      <c r="AJ233" s="225">
        <v>1</v>
      </c>
      <c r="AK233" s="225">
        <v>0</v>
      </c>
      <c r="AL233" s="225">
        <v>1</v>
      </c>
      <c r="AM233" s="225">
        <v>1</v>
      </c>
    </row>
    <row r="234" spans="2:39" x14ac:dyDescent="0.3">
      <c r="B234" s="36" t="s">
        <v>47</v>
      </c>
      <c r="C234" s="36" t="s">
        <v>49</v>
      </c>
      <c r="D234" s="199" t="s">
        <v>54</v>
      </c>
      <c r="E234" s="199" t="s">
        <v>313</v>
      </c>
      <c r="F234" s="37" t="s">
        <v>315</v>
      </c>
      <c r="G234" s="224">
        <v>10</v>
      </c>
      <c r="H234" s="224">
        <v>2564</v>
      </c>
      <c r="I234" s="224">
        <v>1.1915312265574594E-4</v>
      </c>
      <c r="J234" s="224">
        <v>2311</v>
      </c>
      <c r="K234" s="224">
        <v>2097</v>
      </c>
      <c r="L234" s="225">
        <v>0.90739939420164428</v>
      </c>
      <c r="M234" s="225">
        <v>6.0298454880135782E-3</v>
      </c>
      <c r="N234" s="225">
        <v>0.89558089704513766</v>
      </c>
      <c r="O234" s="225">
        <v>0.91921789135815091</v>
      </c>
      <c r="P234" s="224">
        <v>321</v>
      </c>
      <c r="Q234" s="224">
        <v>245</v>
      </c>
      <c r="R234" s="225">
        <v>0.76323987538940807</v>
      </c>
      <c r="S234" s="225">
        <v>2.3726424140769531E-2</v>
      </c>
      <c r="T234" s="225">
        <v>0.71673608407349976</v>
      </c>
      <c r="U234" s="225">
        <v>0.80974366670531639</v>
      </c>
      <c r="V234" s="224">
        <v>46</v>
      </c>
      <c r="W234" s="224">
        <v>25</v>
      </c>
      <c r="X234" s="225">
        <v>0.54347826086956519</v>
      </c>
      <c r="Y234" s="225">
        <v>7.3441730944801761E-2</v>
      </c>
      <c r="Z234" s="225">
        <v>0.39953246821775373</v>
      </c>
      <c r="AA234" s="225">
        <v>0.6874240535213767</v>
      </c>
      <c r="AB234" s="224">
        <v>2678</v>
      </c>
      <c r="AC234" s="224">
        <v>2367</v>
      </c>
      <c r="AD234" s="225">
        <v>0.88386855862584013</v>
      </c>
      <c r="AE234" s="225">
        <v>6.1910379256557716E-3</v>
      </c>
      <c r="AF234" s="225">
        <v>0.87173412429155483</v>
      </c>
      <c r="AG234" s="225">
        <v>0.89600299296012542</v>
      </c>
      <c r="AH234" s="224"/>
      <c r="AI234" s="224"/>
      <c r="AJ234" s="225"/>
      <c r="AK234" s="225"/>
      <c r="AL234" s="225"/>
      <c r="AM234" s="225"/>
    </row>
    <row r="235" spans="2:39" x14ac:dyDescent="0.3">
      <c r="B235" s="36" t="s">
        <v>47</v>
      </c>
      <c r="C235" s="36" t="s">
        <v>49</v>
      </c>
      <c r="D235" s="199" t="s">
        <v>54</v>
      </c>
      <c r="E235" s="199" t="s">
        <v>313</v>
      </c>
      <c r="F235" s="37" t="s">
        <v>314</v>
      </c>
      <c r="G235" s="224">
        <v>10</v>
      </c>
      <c r="H235" s="224">
        <v>918</v>
      </c>
      <c r="I235" s="224">
        <v>1.2371817256212004E-4</v>
      </c>
      <c r="J235" s="224">
        <v>839</v>
      </c>
      <c r="K235" s="224">
        <v>807</v>
      </c>
      <c r="L235" s="225">
        <v>0.96185935637663889</v>
      </c>
      <c r="M235" s="225">
        <v>6.6125476606366893E-3</v>
      </c>
      <c r="N235" s="225">
        <v>0.94889876296179099</v>
      </c>
      <c r="O235" s="225">
        <v>0.97481994979148678</v>
      </c>
      <c r="P235" s="224">
        <v>475</v>
      </c>
      <c r="Q235" s="224">
        <v>454</v>
      </c>
      <c r="R235" s="225">
        <v>0.95578947368421052</v>
      </c>
      <c r="S235" s="225">
        <v>9.4318559516108798E-3</v>
      </c>
      <c r="T235" s="225">
        <v>0.93730303601905318</v>
      </c>
      <c r="U235" s="225">
        <v>0.97427591134936786</v>
      </c>
      <c r="V235" s="224">
        <v>65</v>
      </c>
      <c r="W235" s="224">
        <v>49</v>
      </c>
      <c r="X235" s="225">
        <v>0.75384615384615383</v>
      </c>
      <c r="Y235" s="225">
        <v>5.3430347207659025E-2</v>
      </c>
      <c r="Z235" s="225">
        <v>0.6491226733191422</v>
      </c>
      <c r="AA235" s="225">
        <v>0.85856963437316547</v>
      </c>
      <c r="AB235" s="224">
        <v>1379</v>
      </c>
      <c r="AC235" s="224">
        <v>1310</v>
      </c>
      <c r="AD235" s="225">
        <v>0.94996374184191446</v>
      </c>
      <c r="AE235" s="225">
        <v>5.8710231647006641E-3</v>
      </c>
      <c r="AF235" s="225">
        <v>0.93845653643910121</v>
      </c>
      <c r="AG235" s="225">
        <v>0.9614709472447277</v>
      </c>
      <c r="AH235" s="224"/>
      <c r="AI235" s="224"/>
      <c r="AJ235" s="225"/>
      <c r="AK235" s="225"/>
      <c r="AL235" s="225"/>
      <c r="AM235" s="225"/>
    </row>
    <row r="236" spans="2:39" x14ac:dyDescent="0.3">
      <c r="B236" s="36" t="s">
        <v>47</v>
      </c>
      <c r="C236" s="36" t="s">
        <v>49</v>
      </c>
      <c r="D236" s="199" t="s">
        <v>54</v>
      </c>
      <c r="E236" s="37" t="s">
        <v>320</v>
      </c>
      <c r="F236" s="199" t="s">
        <v>312</v>
      </c>
      <c r="G236" s="36"/>
      <c r="H236" s="36"/>
      <c r="I236" s="36"/>
      <c r="J236" s="36"/>
      <c r="K236" s="36"/>
      <c r="L236" s="36"/>
      <c r="M236" s="36"/>
      <c r="N236" s="36"/>
      <c r="O236" s="36"/>
      <c r="P236" s="36"/>
      <c r="Q236" s="36"/>
      <c r="R236" s="36"/>
      <c r="S236" s="36"/>
      <c r="T236" s="36"/>
      <c r="U236" s="36"/>
      <c r="V236" s="36"/>
      <c r="W236" s="36"/>
      <c r="X236" s="36"/>
      <c r="Y236" s="36"/>
      <c r="Z236" s="36"/>
      <c r="AA236" s="36"/>
      <c r="AB236" s="36"/>
      <c r="AC236" s="36"/>
      <c r="AD236" s="36"/>
      <c r="AE236" s="36"/>
      <c r="AF236" s="36"/>
      <c r="AG236" s="36"/>
      <c r="AH236" s="36"/>
      <c r="AI236" s="36"/>
      <c r="AJ236" s="36"/>
      <c r="AK236" s="36"/>
      <c r="AL236" s="36"/>
      <c r="AM236" s="36"/>
    </row>
    <row r="237" spans="2:39" x14ac:dyDescent="0.3">
      <c r="B237" s="36" t="s">
        <v>47</v>
      </c>
      <c r="C237" s="36" t="s">
        <v>49</v>
      </c>
      <c r="D237" s="199" t="s">
        <v>54</v>
      </c>
      <c r="E237" s="37" t="s">
        <v>319</v>
      </c>
      <c r="F237" s="199" t="s">
        <v>312</v>
      </c>
      <c r="G237" s="36"/>
      <c r="H237" s="36"/>
      <c r="I237" s="36"/>
      <c r="J237" s="36"/>
      <c r="K237" s="36"/>
      <c r="L237" s="36"/>
      <c r="M237" s="36"/>
      <c r="N237" s="36"/>
      <c r="O237" s="36"/>
      <c r="P237" s="36"/>
      <c r="Q237" s="36"/>
      <c r="R237" s="36"/>
      <c r="S237" s="36"/>
      <c r="T237" s="36"/>
      <c r="U237" s="36"/>
      <c r="V237" s="36"/>
      <c r="W237" s="36"/>
      <c r="X237" s="36"/>
      <c r="Y237" s="36"/>
      <c r="Z237" s="36"/>
      <c r="AA237" s="36"/>
      <c r="AB237" s="36"/>
      <c r="AC237" s="36"/>
      <c r="AD237" s="36"/>
      <c r="AE237" s="36"/>
      <c r="AF237" s="36"/>
      <c r="AG237" s="36"/>
      <c r="AH237" s="36"/>
      <c r="AI237" s="36"/>
      <c r="AJ237" s="36"/>
      <c r="AK237" s="36"/>
      <c r="AL237" s="36"/>
      <c r="AM237" s="36"/>
    </row>
    <row r="238" spans="2:39" x14ac:dyDescent="0.3">
      <c r="B238" s="36" t="s">
        <v>47</v>
      </c>
      <c r="C238" s="36" t="s">
        <v>49</v>
      </c>
      <c r="D238" s="199" t="s">
        <v>54</v>
      </c>
      <c r="E238" s="37" t="s">
        <v>318</v>
      </c>
      <c r="F238" s="199" t="s">
        <v>312</v>
      </c>
      <c r="G238" s="36"/>
      <c r="H238" s="36"/>
      <c r="I238" s="36"/>
      <c r="J238" s="36"/>
      <c r="K238" s="36"/>
      <c r="L238" s="36"/>
      <c r="M238" s="36"/>
      <c r="N238" s="36"/>
      <c r="O238" s="36"/>
      <c r="P238" s="36"/>
      <c r="Q238" s="36"/>
      <c r="R238" s="36"/>
      <c r="S238" s="36"/>
      <c r="T238" s="36"/>
      <c r="U238" s="36"/>
      <c r="V238" s="36"/>
      <c r="W238" s="36"/>
      <c r="X238" s="36"/>
      <c r="Y238" s="36"/>
      <c r="Z238" s="36"/>
      <c r="AA238" s="36"/>
      <c r="AB238" s="36"/>
      <c r="AC238" s="36"/>
      <c r="AD238" s="36"/>
      <c r="AE238" s="36"/>
      <c r="AF238" s="36"/>
      <c r="AG238" s="36"/>
      <c r="AH238" s="36"/>
      <c r="AI238" s="36"/>
      <c r="AJ238" s="36"/>
      <c r="AK238" s="36"/>
      <c r="AL238" s="36"/>
      <c r="AM238" s="36"/>
    </row>
    <row r="239" spans="2:39" x14ac:dyDescent="0.3">
      <c r="B239" s="36" t="s">
        <v>47</v>
      </c>
      <c r="C239" s="36" t="s">
        <v>49</v>
      </c>
      <c r="D239" s="199" t="s">
        <v>54</v>
      </c>
      <c r="E239" s="37" t="s">
        <v>317</v>
      </c>
      <c r="F239" s="199" t="s">
        <v>312</v>
      </c>
      <c r="G239" s="36"/>
      <c r="H239" s="36"/>
      <c r="I239" s="36"/>
      <c r="J239" s="36"/>
      <c r="K239" s="36"/>
      <c r="L239" s="36"/>
      <c r="M239" s="36"/>
      <c r="N239" s="36"/>
      <c r="O239" s="36"/>
      <c r="P239" s="36"/>
      <c r="Q239" s="36"/>
      <c r="R239" s="36"/>
      <c r="S239" s="36"/>
      <c r="T239" s="36"/>
      <c r="U239" s="36"/>
      <c r="V239" s="36"/>
      <c r="W239" s="36"/>
      <c r="X239" s="36"/>
      <c r="Y239" s="36"/>
      <c r="Z239" s="36"/>
      <c r="AA239" s="36"/>
      <c r="AB239" s="36"/>
      <c r="AC239" s="36"/>
      <c r="AD239" s="36"/>
      <c r="AE239" s="36"/>
      <c r="AF239" s="36"/>
      <c r="AG239" s="36"/>
      <c r="AH239" s="36"/>
      <c r="AI239" s="36"/>
      <c r="AJ239" s="36"/>
      <c r="AK239" s="36"/>
      <c r="AL239" s="36"/>
      <c r="AM239" s="36"/>
    </row>
    <row r="240" spans="2:39" x14ac:dyDescent="0.3">
      <c r="B240" s="36" t="s">
        <v>47</v>
      </c>
      <c r="C240" s="36" t="s">
        <v>49</v>
      </c>
      <c r="D240" s="199" t="s">
        <v>54</v>
      </c>
      <c r="E240" s="37" t="s">
        <v>316</v>
      </c>
      <c r="F240" s="199" t="s">
        <v>312</v>
      </c>
      <c r="G240" s="36"/>
      <c r="H240" s="36"/>
      <c r="I240" s="36"/>
      <c r="J240" s="36"/>
      <c r="K240" s="36"/>
      <c r="L240" s="36"/>
      <c r="M240" s="36"/>
      <c r="N240" s="36"/>
      <c r="O240" s="36"/>
      <c r="P240" s="36"/>
      <c r="Q240" s="36"/>
      <c r="R240" s="36"/>
      <c r="S240" s="36"/>
      <c r="T240" s="36"/>
      <c r="U240" s="36"/>
      <c r="V240" s="36"/>
      <c r="W240" s="36"/>
      <c r="X240" s="36"/>
      <c r="Y240" s="36"/>
      <c r="Z240" s="36"/>
      <c r="AA240" s="36"/>
      <c r="AB240" s="36"/>
      <c r="AC240" s="36"/>
      <c r="AD240" s="36"/>
      <c r="AE240" s="36"/>
      <c r="AF240" s="36"/>
      <c r="AG240" s="36"/>
      <c r="AH240" s="36"/>
      <c r="AI240" s="36"/>
      <c r="AJ240" s="36"/>
      <c r="AK240" s="36"/>
      <c r="AL240" s="36"/>
      <c r="AM240" s="36"/>
    </row>
    <row r="241" spans="2:39" x14ac:dyDescent="0.3">
      <c r="B241" s="16" t="s">
        <v>47</v>
      </c>
      <c r="C241" s="44" t="s">
        <v>53</v>
      </c>
      <c r="D241" s="15" t="s">
        <v>54</v>
      </c>
      <c r="E241" s="15" t="s">
        <v>313</v>
      </c>
      <c r="F241" s="15" t="s">
        <v>312</v>
      </c>
      <c r="G241" s="220">
        <v>10</v>
      </c>
      <c r="H241" s="220">
        <v>3482</v>
      </c>
      <c r="I241" s="220">
        <v>3.0672758337092385E-4</v>
      </c>
      <c r="J241" s="220">
        <v>3150</v>
      </c>
      <c r="K241" s="220">
        <v>2904</v>
      </c>
      <c r="L241" s="221">
        <v>0.92190476190476189</v>
      </c>
      <c r="M241" s="221">
        <v>4.7807939794220532E-3</v>
      </c>
      <c r="N241" s="221">
        <v>0.9125344057050947</v>
      </c>
      <c r="O241" s="221">
        <v>0.93127511810442909</v>
      </c>
      <c r="P241" s="220">
        <v>832</v>
      </c>
      <c r="Q241" s="220">
        <v>735</v>
      </c>
      <c r="R241" s="221">
        <v>0.88341346153846156</v>
      </c>
      <c r="S241" s="221">
        <v>1.1126140688662524E-2</v>
      </c>
      <c r="T241" s="221">
        <v>0.86160622578868307</v>
      </c>
      <c r="U241" s="221">
        <v>0.90522069728824006</v>
      </c>
      <c r="V241" s="220">
        <v>163</v>
      </c>
      <c r="W241" s="220">
        <v>121</v>
      </c>
      <c r="X241" s="221">
        <v>0.74233128834355833</v>
      </c>
      <c r="Y241" s="221">
        <v>3.4255942719381781E-2</v>
      </c>
      <c r="Z241" s="221">
        <v>0.67518964061357001</v>
      </c>
      <c r="AA241" s="221">
        <v>0.80947293607354665</v>
      </c>
      <c r="AB241" s="220">
        <v>4145</v>
      </c>
      <c r="AC241" s="220">
        <v>3760</v>
      </c>
      <c r="AD241" s="221">
        <v>0.9071170084439083</v>
      </c>
      <c r="AE241" s="221">
        <v>4.5085561717788424E-3</v>
      </c>
      <c r="AF241" s="221">
        <v>0.89828023834722182</v>
      </c>
      <c r="AG241" s="221">
        <v>0.91595377854059479</v>
      </c>
      <c r="AH241" s="220">
        <v>187</v>
      </c>
      <c r="AI241" s="220">
        <v>99</v>
      </c>
      <c r="AJ241" s="221">
        <v>0.52941176470588236</v>
      </c>
      <c r="AK241" s="221">
        <v>3.650030752906018E-2</v>
      </c>
      <c r="AL241" s="221">
        <v>0.45787116194892441</v>
      </c>
      <c r="AM241" s="221">
        <v>0.60095236746284031</v>
      </c>
    </row>
    <row r="242" spans="2:39" x14ac:dyDescent="0.3">
      <c r="B242" s="209" t="s">
        <v>47</v>
      </c>
      <c r="C242" s="210" t="s">
        <v>50</v>
      </c>
      <c r="D242" s="209" t="s">
        <v>82</v>
      </c>
      <c r="E242" s="209" t="s">
        <v>326</v>
      </c>
      <c r="F242" s="209" t="s">
        <v>329</v>
      </c>
      <c r="G242" s="209"/>
      <c r="H242" s="209"/>
      <c r="I242" s="209"/>
      <c r="J242" s="209"/>
      <c r="K242" s="209"/>
      <c r="L242" s="209"/>
      <c r="M242" s="209"/>
      <c r="N242" s="209"/>
      <c r="O242" s="209"/>
      <c r="P242" s="209"/>
      <c r="Q242" s="209"/>
      <c r="R242" s="209"/>
      <c r="S242" s="209"/>
      <c r="T242" s="209"/>
      <c r="U242" s="209"/>
      <c r="V242" s="209"/>
      <c r="W242" s="209"/>
      <c r="X242" s="209"/>
      <c r="Y242" s="209"/>
      <c r="Z242" s="209"/>
      <c r="AA242" s="209"/>
      <c r="AB242" s="209"/>
      <c r="AC242" s="209"/>
      <c r="AD242" s="209"/>
      <c r="AE242" s="209"/>
      <c r="AF242" s="209"/>
      <c r="AG242" s="209"/>
      <c r="AH242" s="209"/>
      <c r="AI242" s="209"/>
      <c r="AJ242" s="209"/>
      <c r="AK242" s="209"/>
      <c r="AL242" s="209"/>
      <c r="AM242" s="209"/>
    </row>
    <row r="243" spans="2:39" x14ac:dyDescent="0.3">
      <c r="B243" s="209" t="s">
        <v>47</v>
      </c>
      <c r="C243" s="210" t="s">
        <v>50</v>
      </c>
      <c r="D243" s="209" t="s">
        <v>82</v>
      </c>
      <c r="E243" s="209" t="s">
        <v>326</v>
      </c>
      <c r="F243" s="209" t="s">
        <v>328</v>
      </c>
      <c r="G243" s="209"/>
      <c r="H243" s="209"/>
      <c r="I243" s="209"/>
      <c r="J243" s="209"/>
      <c r="K243" s="209"/>
      <c r="L243" s="209"/>
      <c r="M243" s="209"/>
      <c r="N243" s="209"/>
      <c r="O243" s="209"/>
      <c r="P243" s="209"/>
      <c r="Q243" s="209"/>
      <c r="R243" s="209"/>
      <c r="S243" s="209"/>
      <c r="T243" s="209"/>
      <c r="U243" s="209"/>
      <c r="V243" s="209"/>
      <c r="W243" s="209"/>
      <c r="X243" s="209"/>
      <c r="Y243" s="209"/>
      <c r="Z243" s="209"/>
      <c r="AA243" s="209"/>
      <c r="AB243" s="209"/>
      <c r="AC243" s="209"/>
      <c r="AD243" s="209"/>
      <c r="AE243" s="209"/>
      <c r="AF243" s="209"/>
      <c r="AG243" s="209"/>
      <c r="AH243" s="209"/>
      <c r="AI243" s="209"/>
      <c r="AJ243" s="209"/>
      <c r="AK243" s="209"/>
      <c r="AL243" s="209"/>
      <c r="AM243" s="209"/>
    </row>
    <row r="244" spans="2:39" x14ac:dyDescent="0.3">
      <c r="B244" s="209" t="s">
        <v>47</v>
      </c>
      <c r="C244" s="210" t="s">
        <v>50</v>
      </c>
      <c r="D244" s="209" t="s">
        <v>82</v>
      </c>
      <c r="E244" s="209" t="s">
        <v>324</v>
      </c>
      <c r="F244" s="209" t="s">
        <v>329</v>
      </c>
      <c r="G244" s="209"/>
      <c r="H244" s="209"/>
      <c r="I244" s="209"/>
      <c r="J244" s="209"/>
      <c r="K244" s="209"/>
      <c r="L244" s="209"/>
      <c r="M244" s="209"/>
      <c r="N244" s="209"/>
      <c r="O244" s="209"/>
      <c r="P244" s="209"/>
      <c r="Q244" s="209"/>
      <c r="R244" s="209"/>
      <c r="S244" s="209"/>
      <c r="T244" s="209"/>
      <c r="U244" s="209"/>
      <c r="V244" s="209"/>
      <c r="W244" s="209"/>
      <c r="X244" s="209"/>
      <c r="Y244" s="209"/>
      <c r="Z244" s="209"/>
      <c r="AA244" s="209"/>
      <c r="AB244" s="209"/>
      <c r="AC244" s="209"/>
      <c r="AD244" s="209"/>
      <c r="AE244" s="209"/>
      <c r="AF244" s="209"/>
      <c r="AG244" s="209"/>
      <c r="AH244" s="209"/>
      <c r="AI244" s="209"/>
      <c r="AJ244" s="209"/>
      <c r="AK244" s="209"/>
      <c r="AL244" s="209"/>
      <c r="AM244" s="209"/>
    </row>
    <row r="245" spans="2:39" x14ac:dyDescent="0.3">
      <c r="B245" s="209" t="s">
        <v>47</v>
      </c>
      <c r="C245" s="210" t="s">
        <v>50</v>
      </c>
      <c r="D245" s="209" t="s">
        <v>82</v>
      </c>
      <c r="E245" s="209" t="s">
        <v>324</v>
      </c>
      <c r="F245" s="209" t="s">
        <v>328</v>
      </c>
      <c r="G245" s="209"/>
      <c r="H245" s="209"/>
      <c r="I245" s="209"/>
      <c r="J245" s="209"/>
      <c r="K245" s="209"/>
      <c r="L245" s="209"/>
      <c r="M245" s="209"/>
      <c r="N245" s="209"/>
      <c r="O245" s="209"/>
      <c r="P245" s="209"/>
      <c r="Q245" s="209"/>
      <c r="R245" s="209"/>
      <c r="S245" s="209"/>
      <c r="T245" s="209"/>
      <c r="U245" s="209"/>
      <c r="V245" s="209"/>
      <c r="W245" s="209"/>
      <c r="X245" s="209"/>
      <c r="Y245" s="209"/>
      <c r="Z245" s="209"/>
      <c r="AA245" s="209"/>
      <c r="AB245" s="209"/>
      <c r="AC245" s="209"/>
      <c r="AD245" s="209"/>
      <c r="AE245" s="209"/>
      <c r="AF245" s="209"/>
      <c r="AG245" s="209"/>
      <c r="AH245" s="209"/>
      <c r="AI245" s="209"/>
      <c r="AJ245" s="209"/>
      <c r="AK245" s="209"/>
      <c r="AL245" s="209"/>
      <c r="AM245" s="209"/>
    </row>
    <row r="246" spans="2:39" x14ac:dyDescent="0.3">
      <c r="B246" s="209" t="s">
        <v>47</v>
      </c>
      <c r="C246" s="210" t="s">
        <v>50</v>
      </c>
      <c r="D246" s="209" t="s">
        <v>82</v>
      </c>
      <c r="E246" s="209" t="s">
        <v>323</v>
      </c>
      <c r="F246" s="209" t="s">
        <v>329</v>
      </c>
      <c r="G246" s="209"/>
      <c r="H246" s="209"/>
      <c r="I246" s="209"/>
      <c r="J246" s="209"/>
      <c r="K246" s="209"/>
      <c r="L246" s="209"/>
      <c r="M246" s="209"/>
      <c r="N246" s="209"/>
      <c r="O246" s="209"/>
      <c r="P246" s="209"/>
      <c r="Q246" s="209"/>
      <c r="R246" s="209"/>
      <c r="S246" s="209"/>
      <c r="T246" s="209"/>
      <c r="U246" s="209"/>
      <c r="V246" s="209"/>
      <c r="W246" s="209"/>
      <c r="X246" s="209"/>
      <c r="Y246" s="209"/>
      <c r="Z246" s="209"/>
      <c r="AA246" s="209"/>
      <c r="AB246" s="209"/>
      <c r="AC246" s="209"/>
      <c r="AD246" s="209"/>
      <c r="AE246" s="209"/>
      <c r="AF246" s="209"/>
      <c r="AG246" s="209"/>
      <c r="AH246" s="209"/>
      <c r="AI246" s="209"/>
      <c r="AJ246" s="209"/>
      <c r="AK246" s="209"/>
      <c r="AL246" s="209"/>
      <c r="AM246" s="209"/>
    </row>
    <row r="247" spans="2:39" x14ac:dyDescent="0.3">
      <c r="B247" s="209" t="s">
        <v>47</v>
      </c>
      <c r="C247" s="210" t="s">
        <v>50</v>
      </c>
      <c r="D247" s="209" t="s">
        <v>82</v>
      </c>
      <c r="E247" s="209" t="s">
        <v>323</v>
      </c>
      <c r="F247" s="209" t="s">
        <v>328</v>
      </c>
      <c r="G247" s="209"/>
      <c r="H247" s="209"/>
      <c r="I247" s="209"/>
      <c r="J247" s="209"/>
      <c r="K247" s="209"/>
      <c r="L247" s="209"/>
      <c r="M247" s="209"/>
      <c r="N247" s="209"/>
      <c r="O247" s="209"/>
      <c r="P247" s="209"/>
      <c r="Q247" s="209"/>
      <c r="R247" s="209"/>
      <c r="S247" s="209"/>
      <c r="T247" s="209"/>
      <c r="U247" s="209"/>
      <c r="V247" s="209"/>
      <c r="W247" s="209"/>
      <c r="X247" s="209"/>
      <c r="Y247" s="209"/>
      <c r="Z247" s="209"/>
      <c r="AA247" s="209"/>
      <c r="AB247" s="209"/>
      <c r="AC247" s="209"/>
      <c r="AD247" s="209"/>
      <c r="AE247" s="209"/>
      <c r="AF247" s="209"/>
      <c r="AG247" s="209"/>
      <c r="AH247" s="209"/>
      <c r="AI247" s="209"/>
      <c r="AJ247" s="209"/>
      <c r="AK247" s="209"/>
      <c r="AL247" s="209"/>
      <c r="AM247" s="209"/>
    </row>
    <row r="248" spans="2:39" x14ac:dyDescent="0.3">
      <c r="B248" s="209" t="s">
        <v>47</v>
      </c>
      <c r="C248" s="210" t="s">
        <v>50</v>
      </c>
      <c r="D248" s="209" t="s">
        <v>82</v>
      </c>
      <c r="E248" s="209" t="s">
        <v>322</v>
      </c>
      <c r="F248" s="209" t="s">
        <v>329</v>
      </c>
      <c r="G248" s="209"/>
      <c r="H248" s="209"/>
      <c r="I248" s="209"/>
      <c r="J248" s="209"/>
      <c r="K248" s="209"/>
      <c r="L248" s="209"/>
      <c r="M248" s="209"/>
      <c r="N248" s="209"/>
      <c r="O248" s="209"/>
      <c r="P248" s="209"/>
      <c r="Q248" s="209"/>
      <c r="R248" s="209"/>
      <c r="S248" s="209"/>
      <c r="T248" s="209"/>
      <c r="U248" s="209"/>
      <c r="V248" s="209"/>
      <c r="W248" s="209"/>
      <c r="X248" s="209"/>
      <c r="Y248" s="209"/>
      <c r="Z248" s="209"/>
      <c r="AA248" s="209"/>
      <c r="AB248" s="209"/>
      <c r="AC248" s="209"/>
      <c r="AD248" s="209"/>
      <c r="AE248" s="209"/>
      <c r="AF248" s="209"/>
      <c r="AG248" s="209"/>
      <c r="AH248" s="209"/>
      <c r="AI248" s="209"/>
      <c r="AJ248" s="209"/>
      <c r="AK248" s="209"/>
      <c r="AL248" s="209"/>
      <c r="AM248" s="209"/>
    </row>
    <row r="249" spans="2:39" x14ac:dyDescent="0.3">
      <c r="B249" s="209" t="s">
        <v>47</v>
      </c>
      <c r="C249" s="210" t="s">
        <v>50</v>
      </c>
      <c r="D249" s="209" t="s">
        <v>82</v>
      </c>
      <c r="E249" s="209" t="s">
        <v>322</v>
      </c>
      <c r="F249" s="209" t="s">
        <v>328</v>
      </c>
      <c r="G249" s="209"/>
      <c r="H249" s="209"/>
      <c r="I249" s="209"/>
      <c r="J249" s="209"/>
      <c r="K249" s="209"/>
      <c r="L249" s="209"/>
      <c r="M249" s="209"/>
      <c r="N249" s="209"/>
      <c r="O249" s="209"/>
      <c r="P249" s="209"/>
      <c r="Q249" s="209"/>
      <c r="R249" s="209"/>
      <c r="S249" s="209"/>
      <c r="T249" s="209"/>
      <c r="U249" s="209"/>
      <c r="V249" s="209"/>
      <c r="W249" s="209"/>
      <c r="X249" s="209"/>
      <c r="Y249" s="209"/>
      <c r="Z249" s="209"/>
      <c r="AA249" s="209"/>
      <c r="AB249" s="209"/>
      <c r="AC249" s="209"/>
      <c r="AD249" s="209"/>
      <c r="AE249" s="209"/>
      <c r="AF249" s="209"/>
      <c r="AG249" s="209"/>
      <c r="AH249" s="209"/>
      <c r="AI249" s="209"/>
      <c r="AJ249" s="209"/>
      <c r="AK249" s="209"/>
      <c r="AL249" s="209"/>
      <c r="AM249" s="209"/>
    </row>
    <row r="250" spans="2:39" x14ac:dyDescent="0.3">
      <c r="B250" s="209" t="s">
        <v>47</v>
      </c>
      <c r="C250" s="210" t="s">
        <v>50</v>
      </c>
      <c r="D250" s="209" t="s">
        <v>82</v>
      </c>
      <c r="E250" s="209" t="s">
        <v>321</v>
      </c>
      <c r="F250" s="209" t="s">
        <v>329</v>
      </c>
      <c r="G250" s="209"/>
      <c r="H250" s="209"/>
      <c r="I250" s="209"/>
      <c r="J250" s="209"/>
      <c r="K250" s="209"/>
      <c r="L250" s="209"/>
      <c r="M250" s="209"/>
      <c r="N250" s="209"/>
      <c r="O250" s="209"/>
      <c r="P250" s="209"/>
      <c r="Q250" s="209"/>
      <c r="R250" s="209"/>
      <c r="S250" s="209"/>
      <c r="T250" s="209"/>
      <c r="U250" s="209"/>
      <c r="V250" s="209"/>
      <c r="W250" s="209"/>
      <c r="X250" s="209"/>
      <c r="Y250" s="209"/>
      <c r="Z250" s="209"/>
      <c r="AA250" s="209"/>
      <c r="AB250" s="209"/>
      <c r="AC250" s="209"/>
      <c r="AD250" s="209"/>
      <c r="AE250" s="209"/>
      <c r="AF250" s="209"/>
      <c r="AG250" s="209"/>
      <c r="AH250" s="209"/>
      <c r="AI250" s="209"/>
      <c r="AJ250" s="209"/>
      <c r="AK250" s="209"/>
      <c r="AL250" s="209"/>
      <c r="AM250" s="209"/>
    </row>
    <row r="251" spans="2:39" x14ac:dyDescent="0.3">
      <c r="B251" s="209" t="s">
        <v>47</v>
      </c>
      <c r="C251" s="210" t="s">
        <v>50</v>
      </c>
      <c r="D251" s="209" t="s">
        <v>82</v>
      </c>
      <c r="E251" s="209" t="s">
        <v>321</v>
      </c>
      <c r="F251" s="209" t="s">
        <v>328</v>
      </c>
      <c r="G251" s="209"/>
      <c r="H251" s="209"/>
      <c r="I251" s="209"/>
      <c r="J251" s="209"/>
      <c r="K251" s="209"/>
      <c r="L251" s="209"/>
      <c r="M251" s="209"/>
      <c r="N251" s="209"/>
      <c r="O251" s="209"/>
      <c r="P251" s="209"/>
      <c r="Q251" s="209"/>
      <c r="R251" s="209"/>
      <c r="S251" s="209"/>
      <c r="T251" s="209"/>
      <c r="U251" s="209"/>
      <c r="V251" s="209"/>
      <c r="W251" s="209"/>
      <c r="X251" s="209"/>
      <c r="Y251" s="209"/>
      <c r="Z251" s="209"/>
      <c r="AA251" s="209"/>
      <c r="AB251" s="209"/>
      <c r="AC251" s="209"/>
      <c r="AD251" s="209"/>
      <c r="AE251" s="209"/>
      <c r="AF251" s="209"/>
      <c r="AG251" s="209"/>
      <c r="AH251" s="209"/>
      <c r="AI251" s="209"/>
      <c r="AJ251" s="209"/>
      <c r="AK251" s="209"/>
      <c r="AL251" s="209"/>
      <c r="AM251" s="209"/>
    </row>
    <row r="252" spans="2:39" x14ac:dyDescent="0.3">
      <c r="B252" s="201" t="s">
        <v>47</v>
      </c>
      <c r="C252" s="203" t="s">
        <v>50</v>
      </c>
      <c r="D252" s="201" t="s">
        <v>82</v>
      </c>
      <c r="E252" s="204" t="s">
        <v>313</v>
      </c>
      <c r="F252" s="202" t="s">
        <v>315</v>
      </c>
      <c r="G252" s="229">
        <v>10</v>
      </c>
      <c r="H252" s="229">
        <v>1433</v>
      </c>
      <c r="I252" s="229">
        <v>4.8474823326387228E-5</v>
      </c>
      <c r="J252" s="229">
        <v>1444</v>
      </c>
      <c r="K252" s="229">
        <v>1384</v>
      </c>
      <c r="L252" s="228">
        <v>0.95844875346260383</v>
      </c>
      <c r="M252" s="228">
        <v>5.2516150034488673E-3</v>
      </c>
      <c r="N252" s="228">
        <v>0.9481555880558441</v>
      </c>
      <c r="O252" s="228">
        <v>0.96874191886936356</v>
      </c>
      <c r="P252" s="229">
        <v>241</v>
      </c>
      <c r="Q252" s="229">
        <v>211</v>
      </c>
      <c r="R252" s="228">
        <v>0.87551867219917012</v>
      </c>
      <c r="S252" s="228">
        <v>2.1265533920022301E-2</v>
      </c>
      <c r="T252" s="228">
        <v>0.83383822571592636</v>
      </c>
      <c r="U252" s="228">
        <v>0.91719911868241388</v>
      </c>
      <c r="V252" s="229">
        <v>43</v>
      </c>
      <c r="W252" s="229">
        <v>29</v>
      </c>
      <c r="X252" s="228">
        <v>0.67441860465116277</v>
      </c>
      <c r="Y252" s="228">
        <v>7.1459559282341947E-2</v>
      </c>
      <c r="Z252" s="228">
        <v>0.53435786845777256</v>
      </c>
      <c r="AA252" s="228">
        <v>0.81447934084455298</v>
      </c>
      <c r="AB252" s="229">
        <v>1728</v>
      </c>
      <c r="AC252" s="229">
        <v>1624</v>
      </c>
      <c r="AD252" s="228">
        <v>0.93981481481481477</v>
      </c>
      <c r="AE252" s="228">
        <v>5.7212914899798682E-3</v>
      </c>
      <c r="AF252" s="228">
        <v>0.92860108349445425</v>
      </c>
      <c r="AG252" s="228">
        <v>0.95102854613517529</v>
      </c>
      <c r="AH252" s="229"/>
      <c r="AI252" s="229"/>
      <c r="AJ252" s="228"/>
      <c r="AK252" s="228"/>
      <c r="AL252" s="228"/>
      <c r="AM252" s="228"/>
    </row>
    <row r="253" spans="2:39" x14ac:dyDescent="0.3">
      <c r="B253" s="201" t="s">
        <v>47</v>
      </c>
      <c r="C253" s="203" t="s">
        <v>50</v>
      </c>
      <c r="D253" s="201" t="s">
        <v>82</v>
      </c>
      <c r="E253" s="204" t="s">
        <v>313</v>
      </c>
      <c r="F253" s="202" t="s">
        <v>314</v>
      </c>
      <c r="G253" s="229">
        <v>10</v>
      </c>
      <c r="H253" s="229">
        <v>498</v>
      </c>
      <c r="I253" s="229">
        <v>5.1018570558324638E-5</v>
      </c>
      <c r="J253" s="229">
        <v>502</v>
      </c>
      <c r="K253" s="229">
        <v>490</v>
      </c>
      <c r="L253" s="228">
        <v>0.9760956175298805</v>
      </c>
      <c r="M253" s="228">
        <v>6.8176246533545324E-3</v>
      </c>
      <c r="N253" s="228">
        <v>0.96273307320930557</v>
      </c>
      <c r="O253" s="228">
        <v>0.98945816185045543</v>
      </c>
      <c r="P253" s="229">
        <v>586</v>
      </c>
      <c r="Q253" s="229">
        <v>581</v>
      </c>
      <c r="R253" s="228">
        <v>0.99146757679180886</v>
      </c>
      <c r="S253" s="228">
        <v>3.7995017102766373E-3</v>
      </c>
      <c r="T253" s="228">
        <v>0.98402055343966666</v>
      </c>
      <c r="U253" s="228">
        <v>0.99891460014395106</v>
      </c>
      <c r="V253" s="229">
        <v>60</v>
      </c>
      <c r="W253" s="229">
        <v>54</v>
      </c>
      <c r="X253" s="228">
        <v>0.9</v>
      </c>
      <c r="Y253" s="228">
        <v>3.8729833462074169E-2</v>
      </c>
      <c r="Z253" s="228">
        <v>0.82408952641433464</v>
      </c>
      <c r="AA253" s="228">
        <v>0.97591047358566541</v>
      </c>
      <c r="AB253" s="229">
        <v>1148</v>
      </c>
      <c r="AC253" s="229">
        <v>1125</v>
      </c>
      <c r="AD253" s="228">
        <v>0.97996515679442509</v>
      </c>
      <c r="AE253" s="228">
        <v>4.1354935436495373E-3</v>
      </c>
      <c r="AF253" s="228">
        <v>0.97185958944887196</v>
      </c>
      <c r="AG253" s="228">
        <v>0.98807072413997821</v>
      </c>
      <c r="AH253" s="229"/>
      <c r="AI253" s="229"/>
      <c r="AJ253" s="228"/>
      <c r="AK253" s="228"/>
      <c r="AL253" s="228"/>
      <c r="AM253" s="228"/>
    </row>
    <row r="254" spans="2:39" x14ac:dyDescent="0.3">
      <c r="B254" s="201" t="s">
        <v>47</v>
      </c>
      <c r="C254" s="203" t="s">
        <v>50</v>
      </c>
      <c r="D254" s="201" t="s">
        <v>82</v>
      </c>
      <c r="E254" s="202" t="s">
        <v>320</v>
      </c>
      <c r="F254" s="204" t="s">
        <v>312</v>
      </c>
      <c r="G254" s="201"/>
      <c r="H254" s="201"/>
      <c r="I254" s="201"/>
      <c r="J254" s="201"/>
      <c r="K254" s="201"/>
      <c r="L254" s="201"/>
      <c r="M254" s="201"/>
      <c r="N254" s="201"/>
      <c r="O254" s="201"/>
      <c r="P254" s="201"/>
      <c r="Q254" s="201"/>
      <c r="R254" s="201"/>
      <c r="S254" s="201"/>
      <c r="T254" s="201"/>
      <c r="U254" s="201"/>
      <c r="V254" s="201"/>
      <c r="W254" s="201"/>
      <c r="X254" s="201"/>
      <c r="Y254" s="201"/>
      <c r="Z254" s="201"/>
      <c r="AA254" s="201"/>
      <c r="AB254" s="201"/>
      <c r="AC254" s="201"/>
      <c r="AD254" s="201"/>
      <c r="AE254" s="201"/>
      <c r="AF254" s="201"/>
      <c r="AG254" s="201"/>
      <c r="AH254" s="201"/>
      <c r="AI254" s="201"/>
      <c r="AJ254" s="201"/>
      <c r="AK254" s="201"/>
      <c r="AL254" s="201"/>
      <c r="AM254" s="201"/>
    </row>
    <row r="255" spans="2:39" x14ac:dyDescent="0.3">
      <c r="B255" s="201" t="s">
        <v>47</v>
      </c>
      <c r="C255" s="203" t="s">
        <v>50</v>
      </c>
      <c r="D255" s="201" t="s">
        <v>82</v>
      </c>
      <c r="E255" s="202" t="s">
        <v>319</v>
      </c>
      <c r="F255" s="204" t="s">
        <v>312</v>
      </c>
      <c r="G255" s="201"/>
      <c r="H255" s="201"/>
      <c r="I255" s="201"/>
      <c r="J255" s="201"/>
      <c r="K255" s="201"/>
      <c r="L255" s="201"/>
      <c r="M255" s="201"/>
      <c r="N255" s="201"/>
      <c r="O255" s="201"/>
      <c r="P255" s="201"/>
      <c r="Q255" s="201"/>
      <c r="R255" s="201"/>
      <c r="S255" s="201"/>
      <c r="T255" s="201"/>
      <c r="U255" s="201"/>
      <c r="V255" s="201"/>
      <c r="W255" s="201"/>
      <c r="X255" s="201"/>
      <c r="Y255" s="201"/>
      <c r="Z255" s="201"/>
      <c r="AA255" s="201"/>
      <c r="AB255" s="201"/>
      <c r="AC255" s="201"/>
      <c r="AD255" s="201"/>
      <c r="AE255" s="201"/>
      <c r="AF255" s="201"/>
      <c r="AG255" s="201"/>
      <c r="AH255" s="201"/>
      <c r="AI255" s="201"/>
      <c r="AJ255" s="201"/>
      <c r="AK255" s="201"/>
      <c r="AL255" s="201"/>
      <c r="AM255" s="201"/>
    </row>
    <row r="256" spans="2:39" x14ac:dyDescent="0.3">
      <c r="B256" s="201" t="s">
        <v>47</v>
      </c>
      <c r="C256" s="203" t="s">
        <v>50</v>
      </c>
      <c r="D256" s="201" t="s">
        <v>82</v>
      </c>
      <c r="E256" s="202" t="s">
        <v>318</v>
      </c>
      <c r="F256" s="204" t="s">
        <v>312</v>
      </c>
      <c r="G256" s="201"/>
      <c r="H256" s="201"/>
      <c r="I256" s="201"/>
      <c r="J256" s="201"/>
      <c r="K256" s="201"/>
      <c r="L256" s="201"/>
      <c r="M256" s="201"/>
      <c r="N256" s="201"/>
      <c r="O256" s="201"/>
      <c r="P256" s="201"/>
      <c r="Q256" s="201"/>
      <c r="R256" s="201"/>
      <c r="S256" s="201"/>
      <c r="T256" s="201"/>
      <c r="U256" s="201"/>
      <c r="V256" s="201"/>
      <c r="W256" s="201"/>
      <c r="X256" s="201"/>
      <c r="Y256" s="201"/>
      <c r="Z256" s="201"/>
      <c r="AA256" s="201"/>
      <c r="AB256" s="201"/>
      <c r="AC256" s="201"/>
      <c r="AD256" s="201"/>
      <c r="AE256" s="201"/>
      <c r="AF256" s="201"/>
      <c r="AG256" s="201"/>
      <c r="AH256" s="201"/>
      <c r="AI256" s="201"/>
      <c r="AJ256" s="201"/>
      <c r="AK256" s="201"/>
      <c r="AL256" s="201"/>
      <c r="AM256" s="201"/>
    </row>
    <row r="257" spans="2:39" x14ac:dyDescent="0.3">
      <c r="B257" s="201" t="s">
        <v>47</v>
      </c>
      <c r="C257" s="203" t="s">
        <v>50</v>
      </c>
      <c r="D257" s="201" t="s">
        <v>82</v>
      </c>
      <c r="E257" s="202" t="s">
        <v>317</v>
      </c>
      <c r="F257" s="204" t="s">
        <v>312</v>
      </c>
      <c r="G257" s="201"/>
      <c r="H257" s="201"/>
      <c r="I257" s="201"/>
      <c r="J257" s="201"/>
      <c r="K257" s="201"/>
      <c r="L257" s="201"/>
      <c r="M257" s="201"/>
      <c r="N257" s="201"/>
      <c r="O257" s="201"/>
      <c r="P257" s="201"/>
      <c r="Q257" s="201"/>
      <c r="R257" s="201"/>
      <c r="S257" s="201"/>
      <c r="T257" s="201"/>
      <c r="U257" s="201"/>
      <c r="V257" s="201"/>
      <c r="W257" s="201"/>
      <c r="X257" s="201"/>
      <c r="Y257" s="201"/>
      <c r="Z257" s="201"/>
      <c r="AA257" s="201"/>
      <c r="AB257" s="201"/>
      <c r="AC257" s="201"/>
      <c r="AD257" s="201"/>
      <c r="AE257" s="201"/>
      <c r="AF257" s="201"/>
      <c r="AG257" s="201"/>
      <c r="AH257" s="201"/>
      <c r="AI257" s="201"/>
      <c r="AJ257" s="201"/>
      <c r="AK257" s="201"/>
      <c r="AL257" s="201"/>
      <c r="AM257" s="201"/>
    </row>
    <row r="258" spans="2:39" x14ac:dyDescent="0.3">
      <c r="B258" s="201" t="s">
        <v>47</v>
      </c>
      <c r="C258" s="203" t="s">
        <v>50</v>
      </c>
      <c r="D258" s="201" t="s">
        <v>82</v>
      </c>
      <c r="E258" s="202" t="s">
        <v>316</v>
      </c>
      <c r="F258" s="204" t="s">
        <v>312</v>
      </c>
      <c r="G258" s="201"/>
      <c r="H258" s="201"/>
      <c r="I258" s="201"/>
      <c r="J258" s="201"/>
      <c r="K258" s="201"/>
      <c r="L258" s="201"/>
      <c r="M258" s="201"/>
      <c r="N258" s="201"/>
      <c r="O258" s="201"/>
      <c r="P258" s="201"/>
      <c r="Q258" s="201"/>
      <c r="R258" s="201"/>
      <c r="S258" s="201"/>
      <c r="T258" s="201"/>
      <c r="U258" s="201"/>
      <c r="V258" s="201"/>
      <c r="W258" s="201"/>
      <c r="X258" s="201"/>
      <c r="Y258" s="201"/>
      <c r="Z258" s="201"/>
      <c r="AA258" s="201"/>
      <c r="AB258" s="201"/>
      <c r="AC258" s="201"/>
      <c r="AD258" s="201"/>
      <c r="AE258" s="201"/>
      <c r="AF258" s="201"/>
      <c r="AG258" s="201"/>
      <c r="AH258" s="201"/>
      <c r="AI258" s="201"/>
      <c r="AJ258" s="201"/>
      <c r="AK258" s="201"/>
      <c r="AL258" s="201"/>
      <c r="AM258" s="201"/>
    </row>
    <row r="259" spans="2:39" x14ac:dyDescent="0.3">
      <c r="B259" s="36" t="s">
        <v>47</v>
      </c>
      <c r="C259" s="47" t="s">
        <v>50</v>
      </c>
      <c r="D259" s="37" t="s">
        <v>45</v>
      </c>
      <c r="E259" s="199" t="s">
        <v>313</v>
      </c>
      <c r="F259" s="199" t="s">
        <v>312</v>
      </c>
      <c r="G259" s="224">
        <v>10</v>
      </c>
      <c r="H259" s="224">
        <v>1931</v>
      </c>
      <c r="I259" s="224">
        <v>1.2523448739461946E-4</v>
      </c>
      <c r="J259" s="224">
        <v>1946</v>
      </c>
      <c r="K259" s="224">
        <v>1874</v>
      </c>
      <c r="L259" s="225">
        <v>0.96300102774922913</v>
      </c>
      <c r="M259" s="225">
        <v>4.2789458210816429E-3</v>
      </c>
      <c r="N259" s="225">
        <v>0.95461429393990915</v>
      </c>
      <c r="O259" s="225">
        <v>0.97138776155854911</v>
      </c>
      <c r="P259" s="224">
        <v>892</v>
      </c>
      <c r="Q259" s="224">
        <v>855</v>
      </c>
      <c r="R259" s="225">
        <v>0.95852017937219736</v>
      </c>
      <c r="S259" s="225">
        <v>6.6763122111280337E-3</v>
      </c>
      <c r="T259" s="225">
        <v>0.94543460743838637</v>
      </c>
      <c r="U259" s="225">
        <v>0.97160575130600835</v>
      </c>
      <c r="V259" s="224">
        <v>216</v>
      </c>
      <c r="W259" s="224">
        <v>194</v>
      </c>
      <c r="X259" s="225">
        <v>0.89814814814814814</v>
      </c>
      <c r="Y259" s="225">
        <v>2.0579346456684692E-2</v>
      </c>
      <c r="Z259" s="225">
        <v>0.85781262909304612</v>
      </c>
      <c r="AA259" s="225">
        <v>0.93848366720325016</v>
      </c>
      <c r="AB259" s="224">
        <v>3054</v>
      </c>
      <c r="AC259" s="224">
        <v>2923</v>
      </c>
      <c r="AD259" s="225">
        <v>0.9571054354944335</v>
      </c>
      <c r="AE259" s="225">
        <v>3.6664562439522033E-3</v>
      </c>
      <c r="AF259" s="225">
        <v>0.94991918125628716</v>
      </c>
      <c r="AG259" s="225">
        <v>0.96429168973257984</v>
      </c>
      <c r="AH259" s="224">
        <v>250</v>
      </c>
      <c r="AI259" s="224">
        <v>72</v>
      </c>
      <c r="AJ259" s="225">
        <v>0.28799999999999998</v>
      </c>
      <c r="AK259" s="225">
        <v>2.8639553069138492E-2</v>
      </c>
      <c r="AL259" s="225">
        <v>0.23186647598448853</v>
      </c>
      <c r="AM259" s="225">
        <v>0.34413352401551145</v>
      </c>
    </row>
    <row r="260" spans="2:39" x14ac:dyDescent="0.3">
      <c r="B260" s="209" t="s">
        <v>47</v>
      </c>
      <c r="C260" s="210" t="s">
        <v>50</v>
      </c>
      <c r="D260" s="209" t="s">
        <v>327</v>
      </c>
      <c r="E260" s="209" t="s">
        <v>326</v>
      </c>
      <c r="F260" s="209" t="s">
        <v>329</v>
      </c>
      <c r="G260" s="209"/>
      <c r="H260" s="209"/>
      <c r="I260" s="209"/>
      <c r="J260" s="209"/>
      <c r="K260" s="209"/>
      <c r="L260" s="209"/>
      <c r="M260" s="209"/>
      <c r="N260" s="209"/>
      <c r="O260" s="209"/>
      <c r="P260" s="209"/>
      <c r="Q260" s="209"/>
      <c r="R260" s="209"/>
      <c r="S260" s="209"/>
      <c r="T260" s="209"/>
      <c r="U260" s="209"/>
      <c r="V260" s="209"/>
      <c r="W260" s="209"/>
      <c r="X260" s="209"/>
      <c r="Y260" s="209"/>
      <c r="Z260" s="209"/>
      <c r="AA260" s="209"/>
      <c r="AB260" s="209"/>
      <c r="AC260" s="209"/>
      <c r="AD260" s="209"/>
      <c r="AE260" s="209"/>
      <c r="AF260" s="209"/>
      <c r="AG260" s="209"/>
      <c r="AH260" s="209"/>
      <c r="AI260" s="209"/>
      <c r="AJ260" s="209"/>
      <c r="AK260" s="209"/>
      <c r="AL260" s="209"/>
      <c r="AM260" s="209"/>
    </row>
    <row r="261" spans="2:39" x14ac:dyDescent="0.3">
      <c r="B261" s="209" t="s">
        <v>47</v>
      </c>
      <c r="C261" s="210" t="s">
        <v>50</v>
      </c>
      <c r="D261" s="209" t="s">
        <v>327</v>
      </c>
      <c r="E261" s="209" t="s">
        <v>326</v>
      </c>
      <c r="F261" s="209" t="s">
        <v>328</v>
      </c>
      <c r="G261" s="209"/>
      <c r="H261" s="209"/>
      <c r="I261" s="209"/>
      <c r="J261" s="209"/>
      <c r="K261" s="209"/>
      <c r="L261" s="209"/>
      <c r="M261" s="209"/>
      <c r="N261" s="209"/>
      <c r="O261" s="209"/>
      <c r="P261" s="209"/>
      <c r="Q261" s="209"/>
      <c r="R261" s="209"/>
      <c r="S261" s="209"/>
      <c r="T261" s="209"/>
      <c r="U261" s="209"/>
      <c r="V261" s="209"/>
      <c r="W261" s="209"/>
      <c r="X261" s="209"/>
      <c r="Y261" s="209"/>
      <c r="Z261" s="209"/>
      <c r="AA261" s="209"/>
      <c r="AB261" s="209"/>
      <c r="AC261" s="209"/>
      <c r="AD261" s="209"/>
      <c r="AE261" s="209"/>
      <c r="AF261" s="209"/>
      <c r="AG261" s="209"/>
      <c r="AH261" s="209"/>
      <c r="AI261" s="209"/>
      <c r="AJ261" s="209"/>
      <c r="AK261" s="209"/>
      <c r="AL261" s="209"/>
      <c r="AM261" s="209"/>
    </row>
    <row r="262" spans="2:39" x14ac:dyDescent="0.3">
      <c r="B262" s="209" t="s">
        <v>47</v>
      </c>
      <c r="C262" s="210" t="s">
        <v>50</v>
      </c>
      <c r="D262" s="209" t="s">
        <v>327</v>
      </c>
      <c r="E262" s="209" t="s">
        <v>324</v>
      </c>
      <c r="F262" s="209" t="s">
        <v>329</v>
      </c>
      <c r="G262" s="209"/>
      <c r="H262" s="209"/>
      <c r="I262" s="209"/>
      <c r="J262" s="209"/>
      <c r="K262" s="209"/>
      <c r="L262" s="209"/>
      <c r="M262" s="209"/>
      <c r="N262" s="209"/>
      <c r="O262" s="209"/>
      <c r="P262" s="209"/>
      <c r="Q262" s="209"/>
      <c r="R262" s="209"/>
      <c r="S262" s="209"/>
      <c r="T262" s="209"/>
      <c r="U262" s="209"/>
      <c r="V262" s="209"/>
      <c r="W262" s="209"/>
      <c r="X262" s="209"/>
      <c r="Y262" s="209"/>
      <c r="Z262" s="209"/>
      <c r="AA262" s="209"/>
      <c r="AB262" s="209"/>
      <c r="AC262" s="209"/>
      <c r="AD262" s="209"/>
      <c r="AE262" s="209"/>
      <c r="AF262" s="209"/>
      <c r="AG262" s="209"/>
      <c r="AH262" s="209"/>
      <c r="AI262" s="209"/>
      <c r="AJ262" s="209"/>
      <c r="AK262" s="209"/>
      <c r="AL262" s="209"/>
      <c r="AM262" s="209"/>
    </row>
    <row r="263" spans="2:39" x14ac:dyDescent="0.3">
      <c r="B263" s="209" t="s">
        <v>47</v>
      </c>
      <c r="C263" s="210" t="s">
        <v>50</v>
      </c>
      <c r="D263" s="209" t="s">
        <v>327</v>
      </c>
      <c r="E263" s="209" t="s">
        <v>324</v>
      </c>
      <c r="F263" s="209" t="s">
        <v>328</v>
      </c>
      <c r="G263" s="209"/>
      <c r="H263" s="209"/>
      <c r="I263" s="209"/>
      <c r="J263" s="209"/>
      <c r="K263" s="209"/>
      <c r="L263" s="209"/>
      <c r="M263" s="209"/>
      <c r="N263" s="209"/>
      <c r="O263" s="209"/>
      <c r="P263" s="209"/>
      <c r="Q263" s="209"/>
      <c r="R263" s="209"/>
      <c r="S263" s="209"/>
      <c r="T263" s="209"/>
      <c r="U263" s="209"/>
      <c r="V263" s="209"/>
      <c r="W263" s="209"/>
      <c r="X263" s="209"/>
      <c r="Y263" s="209"/>
      <c r="Z263" s="209"/>
      <c r="AA263" s="209"/>
      <c r="AB263" s="209"/>
      <c r="AC263" s="209"/>
      <c r="AD263" s="209"/>
      <c r="AE263" s="209"/>
      <c r="AF263" s="209"/>
      <c r="AG263" s="209"/>
      <c r="AH263" s="209"/>
      <c r="AI263" s="209"/>
      <c r="AJ263" s="209"/>
      <c r="AK263" s="209"/>
      <c r="AL263" s="209"/>
      <c r="AM263" s="209"/>
    </row>
    <row r="264" spans="2:39" x14ac:dyDescent="0.3">
      <c r="B264" s="209" t="s">
        <v>47</v>
      </c>
      <c r="C264" s="210" t="s">
        <v>50</v>
      </c>
      <c r="D264" s="209" t="s">
        <v>327</v>
      </c>
      <c r="E264" s="209" t="s">
        <v>323</v>
      </c>
      <c r="F264" s="209" t="s">
        <v>329</v>
      </c>
      <c r="G264" s="209"/>
      <c r="H264" s="209"/>
      <c r="I264" s="209"/>
      <c r="J264" s="209"/>
      <c r="K264" s="209"/>
      <c r="L264" s="209"/>
      <c r="M264" s="209"/>
      <c r="N264" s="209"/>
      <c r="O264" s="209"/>
      <c r="P264" s="209"/>
      <c r="Q264" s="209"/>
      <c r="R264" s="209"/>
      <c r="S264" s="209"/>
      <c r="T264" s="209"/>
      <c r="U264" s="209"/>
      <c r="V264" s="209"/>
      <c r="W264" s="209"/>
      <c r="X264" s="209"/>
      <c r="Y264" s="209"/>
      <c r="Z264" s="209"/>
      <c r="AA264" s="209"/>
      <c r="AB264" s="209"/>
      <c r="AC264" s="209"/>
      <c r="AD264" s="209"/>
      <c r="AE264" s="209"/>
      <c r="AF264" s="209"/>
      <c r="AG264" s="209"/>
      <c r="AH264" s="209"/>
      <c r="AI264" s="209"/>
      <c r="AJ264" s="209"/>
      <c r="AK264" s="209"/>
      <c r="AL264" s="209"/>
      <c r="AM264" s="209"/>
    </row>
    <row r="265" spans="2:39" x14ac:dyDescent="0.3">
      <c r="B265" s="209" t="s">
        <v>47</v>
      </c>
      <c r="C265" s="210" t="s">
        <v>50</v>
      </c>
      <c r="D265" s="209" t="s">
        <v>327</v>
      </c>
      <c r="E265" s="209" t="s">
        <v>323</v>
      </c>
      <c r="F265" s="209" t="s">
        <v>328</v>
      </c>
      <c r="G265" s="209"/>
      <c r="H265" s="209"/>
      <c r="I265" s="209"/>
      <c r="J265" s="209"/>
      <c r="K265" s="209"/>
      <c r="L265" s="209"/>
      <c r="M265" s="209"/>
      <c r="N265" s="209"/>
      <c r="O265" s="209"/>
      <c r="P265" s="209"/>
      <c r="Q265" s="209"/>
      <c r="R265" s="209"/>
      <c r="S265" s="209"/>
      <c r="T265" s="209"/>
      <c r="U265" s="209"/>
      <c r="V265" s="209"/>
      <c r="W265" s="209"/>
      <c r="X265" s="209"/>
      <c r="Y265" s="209"/>
      <c r="Z265" s="209"/>
      <c r="AA265" s="209"/>
      <c r="AB265" s="209"/>
      <c r="AC265" s="209"/>
      <c r="AD265" s="209"/>
      <c r="AE265" s="209"/>
      <c r="AF265" s="209"/>
      <c r="AG265" s="209"/>
      <c r="AH265" s="209"/>
      <c r="AI265" s="209"/>
      <c r="AJ265" s="209"/>
      <c r="AK265" s="209"/>
      <c r="AL265" s="209"/>
      <c r="AM265" s="209"/>
    </row>
    <row r="266" spans="2:39" x14ac:dyDescent="0.3">
      <c r="B266" s="209" t="s">
        <v>47</v>
      </c>
      <c r="C266" s="210" t="s">
        <v>50</v>
      </c>
      <c r="D266" s="209" t="s">
        <v>327</v>
      </c>
      <c r="E266" s="209" t="s">
        <v>322</v>
      </c>
      <c r="F266" s="209" t="s">
        <v>329</v>
      </c>
      <c r="G266" s="209"/>
      <c r="H266" s="209"/>
      <c r="I266" s="209"/>
      <c r="J266" s="209"/>
      <c r="K266" s="209"/>
      <c r="L266" s="209"/>
      <c r="M266" s="209"/>
      <c r="N266" s="209"/>
      <c r="O266" s="209"/>
      <c r="P266" s="209"/>
      <c r="Q266" s="209"/>
      <c r="R266" s="209"/>
      <c r="S266" s="209"/>
      <c r="T266" s="209"/>
      <c r="U266" s="209"/>
      <c r="V266" s="209"/>
      <c r="W266" s="209"/>
      <c r="X266" s="209"/>
      <c r="Y266" s="209"/>
      <c r="Z266" s="209"/>
      <c r="AA266" s="209"/>
      <c r="AB266" s="209"/>
      <c r="AC266" s="209"/>
      <c r="AD266" s="209"/>
      <c r="AE266" s="209"/>
      <c r="AF266" s="209"/>
      <c r="AG266" s="209"/>
      <c r="AH266" s="209"/>
      <c r="AI266" s="209"/>
      <c r="AJ266" s="209"/>
      <c r="AK266" s="209"/>
      <c r="AL266" s="209"/>
      <c r="AM266" s="209"/>
    </row>
    <row r="267" spans="2:39" x14ac:dyDescent="0.3">
      <c r="B267" s="209" t="s">
        <v>47</v>
      </c>
      <c r="C267" s="210" t="s">
        <v>50</v>
      </c>
      <c r="D267" s="209" t="s">
        <v>327</v>
      </c>
      <c r="E267" s="209" t="s">
        <v>322</v>
      </c>
      <c r="F267" s="209" t="s">
        <v>328</v>
      </c>
      <c r="G267" s="209"/>
      <c r="H267" s="209"/>
      <c r="I267" s="209"/>
      <c r="J267" s="209"/>
      <c r="K267" s="209"/>
      <c r="L267" s="209"/>
      <c r="M267" s="209"/>
      <c r="N267" s="209"/>
      <c r="O267" s="209"/>
      <c r="P267" s="209"/>
      <c r="Q267" s="209"/>
      <c r="R267" s="209"/>
      <c r="S267" s="209"/>
      <c r="T267" s="209"/>
      <c r="U267" s="209"/>
      <c r="V267" s="209"/>
      <c r="W267" s="209"/>
      <c r="X267" s="209"/>
      <c r="Y267" s="209"/>
      <c r="Z267" s="209"/>
      <c r="AA267" s="209"/>
      <c r="AB267" s="209"/>
      <c r="AC267" s="209"/>
      <c r="AD267" s="209"/>
      <c r="AE267" s="209"/>
      <c r="AF267" s="209"/>
      <c r="AG267" s="209"/>
      <c r="AH267" s="209"/>
      <c r="AI267" s="209"/>
      <c r="AJ267" s="209"/>
      <c r="AK267" s="209"/>
      <c r="AL267" s="209"/>
      <c r="AM267" s="209"/>
    </row>
    <row r="268" spans="2:39" x14ac:dyDescent="0.3">
      <c r="B268" s="209" t="s">
        <v>47</v>
      </c>
      <c r="C268" s="210" t="s">
        <v>50</v>
      </c>
      <c r="D268" s="209" t="s">
        <v>327</v>
      </c>
      <c r="E268" s="209" t="s">
        <v>321</v>
      </c>
      <c r="F268" s="209" t="s">
        <v>329</v>
      </c>
      <c r="G268" s="209"/>
      <c r="H268" s="209"/>
      <c r="I268" s="209"/>
      <c r="J268" s="209"/>
      <c r="K268" s="209"/>
      <c r="L268" s="209"/>
      <c r="M268" s="209"/>
      <c r="N268" s="209"/>
      <c r="O268" s="209"/>
      <c r="P268" s="209"/>
      <c r="Q268" s="209"/>
      <c r="R268" s="209"/>
      <c r="S268" s="209"/>
      <c r="T268" s="209"/>
      <c r="U268" s="209"/>
      <c r="V268" s="209"/>
      <c r="W268" s="209"/>
      <c r="X268" s="209"/>
      <c r="Y268" s="209"/>
      <c r="Z268" s="209"/>
      <c r="AA268" s="209"/>
      <c r="AB268" s="209"/>
      <c r="AC268" s="209"/>
      <c r="AD268" s="209"/>
      <c r="AE268" s="209"/>
      <c r="AF268" s="209"/>
      <c r="AG268" s="209"/>
      <c r="AH268" s="209"/>
      <c r="AI268" s="209"/>
      <c r="AJ268" s="209"/>
      <c r="AK268" s="209"/>
      <c r="AL268" s="209"/>
      <c r="AM268" s="209"/>
    </row>
    <row r="269" spans="2:39" x14ac:dyDescent="0.3">
      <c r="B269" s="209" t="s">
        <v>47</v>
      </c>
      <c r="C269" s="210" t="s">
        <v>50</v>
      </c>
      <c r="D269" s="209" t="s">
        <v>327</v>
      </c>
      <c r="E269" s="209" t="s">
        <v>321</v>
      </c>
      <c r="F269" s="209" t="s">
        <v>328</v>
      </c>
      <c r="G269" s="209"/>
      <c r="H269" s="209"/>
      <c r="I269" s="209"/>
      <c r="J269" s="209"/>
      <c r="K269" s="209"/>
      <c r="L269" s="209"/>
      <c r="M269" s="209"/>
      <c r="N269" s="209"/>
      <c r="O269" s="209"/>
      <c r="P269" s="209"/>
      <c r="Q269" s="209"/>
      <c r="R269" s="209"/>
      <c r="S269" s="209"/>
      <c r="T269" s="209"/>
      <c r="U269" s="209"/>
      <c r="V269" s="209"/>
      <c r="W269" s="209"/>
      <c r="X269" s="209"/>
      <c r="Y269" s="209"/>
      <c r="Z269" s="209"/>
      <c r="AA269" s="209"/>
      <c r="AB269" s="209"/>
      <c r="AC269" s="209"/>
      <c r="AD269" s="209"/>
      <c r="AE269" s="209"/>
      <c r="AF269" s="209"/>
      <c r="AG269" s="209"/>
      <c r="AH269" s="209"/>
      <c r="AI269" s="209"/>
      <c r="AJ269" s="209"/>
      <c r="AK269" s="209"/>
      <c r="AL269" s="209"/>
      <c r="AM269" s="209"/>
    </row>
    <row r="270" spans="2:39" x14ac:dyDescent="0.3">
      <c r="B270" s="201" t="s">
        <v>47</v>
      </c>
      <c r="C270" s="203" t="s">
        <v>50</v>
      </c>
      <c r="D270" s="201" t="s">
        <v>327</v>
      </c>
      <c r="E270" s="204" t="s">
        <v>313</v>
      </c>
      <c r="F270" s="202" t="s">
        <v>315</v>
      </c>
      <c r="G270" s="229">
        <v>10</v>
      </c>
      <c r="H270" s="229">
        <v>78</v>
      </c>
      <c r="I270" s="229">
        <v>7.3507870863934391E-6</v>
      </c>
      <c r="J270" s="229">
        <v>84</v>
      </c>
      <c r="K270" s="229">
        <v>76</v>
      </c>
      <c r="L270" s="228">
        <v>0.90476190476190477</v>
      </c>
      <c r="M270" s="228">
        <v>3.2028224244502343E-2</v>
      </c>
      <c r="N270" s="228">
        <v>0.84198658524268022</v>
      </c>
      <c r="O270" s="228">
        <v>0.96753722428112932</v>
      </c>
      <c r="P270" s="229">
        <v>25</v>
      </c>
      <c r="Q270" s="229">
        <v>20</v>
      </c>
      <c r="R270" s="228">
        <v>0.8</v>
      </c>
      <c r="S270" s="228">
        <v>0.08</v>
      </c>
      <c r="T270" s="228">
        <v>0.64319999999999999</v>
      </c>
      <c r="U270" s="228">
        <v>0.95680000000000009</v>
      </c>
      <c r="V270" s="229">
        <v>4</v>
      </c>
      <c r="W270" s="229">
        <v>4</v>
      </c>
      <c r="X270" s="228">
        <v>1</v>
      </c>
      <c r="Y270" s="228">
        <v>0</v>
      </c>
      <c r="Z270" s="228">
        <v>1</v>
      </c>
      <c r="AA270" s="228">
        <v>1</v>
      </c>
      <c r="AB270" s="229">
        <v>113</v>
      </c>
      <c r="AC270" s="229">
        <v>100</v>
      </c>
      <c r="AD270" s="228">
        <v>0.88495575221238942</v>
      </c>
      <c r="AE270" s="228">
        <v>3.0016082538549302E-2</v>
      </c>
      <c r="AF270" s="228">
        <v>0.82612423043683281</v>
      </c>
      <c r="AG270" s="228">
        <v>0.94378727398794604</v>
      </c>
      <c r="AH270" s="229"/>
      <c r="AI270" s="229"/>
      <c r="AJ270" s="228"/>
      <c r="AK270" s="228"/>
      <c r="AL270" s="228"/>
      <c r="AM270" s="228"/>
    </row>
    <row r="271" spans="2:39" x14ac:dyDescent="0.3">
      <c r="B271" s="201" t="s">
        <v>47</v>
      </c>
      <c r="C271" s="203" t="s">
        <v>50</v>
      </c>
      <c r="D271" s="201" t="s">
        <v>327</v>
      </c>
      <c r="E271" s="204" t="s">
        <v>313</v>
      </c>
      <c r="F271" s="202" t="s">
        <v>314</v>
      </c>
      <c r="G271" s="229">
        <v>10</v>
      </c>
      <c r="H271" s="229">
        <v>2</v>
      </c>
      <c r="I271" s="229">
        <v>8.3345844240987861E-6</v>
      </c>
      <c r="J271" s="229">
        <v>2</v>
      </c>
      <c r="K271" s="229">
        <v>2</v>
      </c>
      <c r="L271" s="228">
        <v>1</v>
      </c>
      <c r="M271" s="228">
        <v>0</v>
      </c>
      <c r="N271" s="228">
        <v>1</v>
      </c>
      <c r="O271" s="228">
        <v>1</v>
      </c>
      <c r="P271" s="229">
        <v>18</v>
      </c>
      <c r="Q271" s="229">
        <v>18</v>
      </c>
      <c r="R271" s="228">
        <v>1</v>
      </c>
      <c r="S271" s="228">
        <v>0</v>
      </c>
      <c r="T271" s="228">
        <v>1</v>
      </c>
      <c r="U271" s="228">
        <v>1</v>
      </c>
      <c r="V271" s="229">
        <v>0</v>
      </c>
      <c r="W271" s="229">
        <v>0</v>
      </c>
      <c r="X271" s="228" t="s">
        <v>118</v>
      </c>
      <c r="Y271" s="228" t="s">
        <v>118</v>
      </c>
      <c r="Z271" s="228" t="s">
        <v>118</v>
      </c>
      <c r="AA271" s="228" t="s">
        <v>118</v>
      </c>
      <c r="AB271" s="229">
        <v>20</v>
      </c>
      <c r="AC271" s="229">
        <v>20</v>
      </c>
      <c r="AD271" s="228">
        <v>1</v>
      </c>
      <c r="AE271" s="228">
        <v>0</v>
      </c>
      <c r="AF271" s="228">
        <v>1</v>
      </c>
      <c r="AG271" s="228">
        <v>1</v>
      </c>
      <c r="AH271" s="229"/>
      <c r="AI271" s="229"/>
      <c r="AJ271" s="228"/>
      <c r="AK271" s="228"/>
      <c r="AL271" s="228"/>
      <c r="AM271" s="228"/>
    </row>
    <row r="272" spans="2:39" x14ac:dyDescent="0.3">
      <c r="B272" s="201" t="s">
        <v>47</v>
      </c>
      <c r="C272" s="203" t="s">
        <v>50</v>
      </c>
      <c r="D272" s="201" t="s">
        <v>327</v>
      </c>
      <c r="E272" s="202" t="s">
        <v>320</v>
      </c>
      <c r="F272" s="204" t="s">
        <v>312</v>
      </c>
      <c r="G272" s="201"/>
      <c r="H272" s="201"/>
      <c r="I272" s="201"/>
      <c r="J272" s="201"/>
      <c r="K272" s="201"/>
      <c r="L272" s="201"/>
      <c r="M272" s="201"/>
      <c r="N272" s="201"/>
      <c r="O272" s="201"/>
      <c r="P272" s="201"/>
      <c r="Q272" s="201"/>
      <c r="R272" s="201"/>
      <c r="S272" s="201"/>
      <c r="T272" s="201"/>
      <c r="U272" s="201"/>
      <c r="V272" s="201"/>
      <c r="W272" s="201"/>
      <c r="X272" s="201"/>
      <c r="Y272" s="201"/>
      <c r="Z272" s="201"/>
      <c r="AA272" s="201"/>
      <c r="AB272" s="201"/>
      <c r="AC272" s="201"/>
      <c r="AD272" s="201"/>
      <c r="AE272" s="201"/>
      <c r="AF272" s="201"/>
      <c r="AG272" s="201"/>
      <c r="AH272" s="201"/>
      <c r="AI272" s="201"/>
      <c r="AJ272" s="201"/>
      <c r="AK272" s="201"/>
      <c r="AL272" s="201"/>
      <c r="AM272" s="201"/>
    </row>
    <row r="273" spans="2:39" x14ac:dyDescent="0.3">
      <c r="B273" s="201" t="s">
        <v>47</v>
      </c>
      <c r="C273" s="203" t="s">
        <v>50</v>
      </c>
      <c r="D273" s="201" t="s">
        <v>327</v>
      </c>
      <c r="E273" s="202" t="s">
        <v>319</v>
      </c>
      <c r="F273" s="204" t="s">
        <v>312</v>
      </c>
      <c r="G273" s="201"/>
      <c r="H273" s="201"/>
      <c r="I273" s="201"/>
      <c r="J273" s="201"/>
      <c r="K273" s="201"/>
      <c r="L273" s="201"/>
      <c r="M273" s="201"/>
      <c r="N273" s="201"/>
      <c r="O273" s="201"/>
      <c r="P273" s="201"/>
      <c r="Q273" s="201"/>
      <c r="R273" s="201"/>
      <c r="S273" s="201"/>
      <c r="T273" s="201"/>
      <c r="U273" s="201"/>
      <c r="V273" s="201"/>
      <c r="W273" s="201"/>
      <c r="X273" s="201"/>
      <c r="Y273" s="201"/>
      <c r="Z273" s="201"/>
      <c r="AA273" s="201"/>
      <c r="AB273" s="201"/>
      <c r="AC273" s="201"/>
      <c r="AD273" s="201"/>
      <c r="AE273" s="201"/>
      <c r="AF273" s="201"/>
      <c r="AG273" s="201"/>
      <c r="AH273" s="201"/>
      <c r="AI273" s="201"/>
      <c r="AJ273" s="201"/>
      <c r="AK273" s="201"/>
      <c r="AL273" s="201"/>
      <c r="AM273" s="201"/>
    </row>
    <row r="274" spans="2:39" x14ac:dyDescent="0.3">
      <c r="B274" s="201" t="s">
        <v>47</v>
      </c>
      <c r="C274" s="203" t="s">
        <v>50</v>
      </c>
      <c r="D274" s="201" t="s">
        <v>327</v>
      </c>
      <c r="E274" s="202" t="s">
        <v>318</v>
      </c>
      <c r="F274" s="204" t="s">
        <v>312</v>
      </c>
      <c r="G274" s="201"/>
      <c r="H274" s="201"/>
      <c r="I274" s="201"/>
      <c r="J274" s="201"/>
      <c r="K274" s="201"/>
      <c r="L274" s="201"/>
      <c r="M274" s="201"/>
      <c r="N274" s="201"/>
      <c r="O274" s="201"/>
      <c r="P274" s="201"/>
      <c r="Q274" s="201"/>
      <c r="R274" s="201"/>
      <c r="S274" s="201"/>
      <c r="T274" s="201"/>
      <c r="U274" s="201"/>
      <c r="V274" s="201"/>
      <c r="W274" s="201"/>
      <c r="X274" s="201"/>
      <c r="Y274" s="201"/>
      <c r="Z274" s="201"/>
      <c r="AA274" s="201"/>
      <c r="AB274" s="201"/>
      <c r="AC274" s="201"/>
      <c r="AD274" s="201"/>
      <c r="AE274" s="201"/>
      <c r="AF274" s="201"/>
      <c r="AG274" s="201"/>
      <c r="AH274" s="201"/>
      <c r="AI274" s="201"/>
      <c r="AJ274" s="201"/>
      <c r="AK274" s="201"/>
      <c r="AL274" s="201"/>
      <c r="AM274" s="201"/>
    </row>
    <row r="275" spans="2:39" x14ac:dyDescent="0.3">
      <c r="B275" s="201" t="s">
        <v>47</v>
      </c>
      <c r="C275" s="203" t="s">
        <v>50</v>
      </c>
      <c r="D275" s="201" t="s">
        <v>327</v>
      </c>
      <c r="E275" s="202" t="s">
        <v>317</v>
      </c>
      <c r="F275" s="204" t="s">
        <v>312</v>
      </c>
      <c r="G275" s="201"/>
      <c r="H275" s="201"/>
      <c r="I275" s="201"/>
      <c r="J275" s="201"/>
      <c r="K275" s="201"/>
      <c r="L275" s="201"/>
      <c r="M275" s="201"/>
      <c r="N275" s="201"/>
      <c r="O275" s="201"/>
      <c r="P275" s="201"/>
      <c r="Q275" s="201"/>
      <c r="R275" s="201"/>
      <c r="S275" s="201"/>
      <c r="T275" s="201"/>
      <c r="U275" s="201"/>
      <c r="V275" s="201"/>
      <c r="W275" s="201"/>
      <c r="X275" s="201"/>
      <c r="Y275" s="201"/>
      <c r="Z275" s="201"/>
      <c r="AA275" s="201"/>
      <c r="AB275" s="201"/>
      <c r="AC275" s="201"/>
      <c r="AD275" s="201"/>
      <c r="AE275" s="201"/>
      <c r="AF275" s="201"/>
      <c r="AG275" s="201"/>
      <c r="AH275" s="201"/>
      <c r="AI275" s="201"/>
      <c r="AJ275" s="201"/>
      <c r="AK275" s="201"/>
      <c r="AL275" s="201"/>
      <c r="AM275" s="201"/>
    </row>
    <row r="276" spans="2:39" x14ac:dyDescent="0.3">
      <c r="B276" s="201" t="s">
        <v>47</v>
      </c>
      <c r="C276" s="203" t="s">
        <v>50</v>
      </c>
      <c r="D276" s="201" t="s">
        <v>327</v>
      </c>
      <c r="E276" s="202" t="s">
        <v>316</v>
      </c>
      <c r="F276" s="204" t="s">
        <v>312</v>
      </c>
      <c r="G276" s="201"/>
      <c r="H276" s="201"/>
      <c r="I276" s="201"/>
      <c r="J276" s="201"/>
      <c r="K276" s="201"/>
      <c r="L276" s="201"/>
      <c r="M276" s="201"/>
      <c r="N276" s="201"/>
      <c r="O276" s="201"/>
      <c r="P276" s="201"/>
      <c r="Q276" s="201"/>
      <c r="R276" s="201"/>
      <c r="S276" s="201"/>
      <c r="T276" s="201"/>
      <c r="U276" s="201"/>
      <c r="V276" s="201"/>
      <c r="W276" s="201"/>
      <c r="X276" s="201"/>
      <c r="Y276" s="201"/>
      <c r="Z276" s="201"/>
      <c r="AA276" s="201"/>
      <c r="AB276" s="201"/>
      <c r="AC276" s="201"/>
      <c r="AD276" s="201"/>
      <c r="AE276" s="201"/>
      <c r="AF276" s="201"/>
      <c r="AG276" s="201"/>
      <c r="AH276" s="201"/>
      <c r="AI276" s="201"/>
      <c r="AJ276" s="201"/>
      <c r="AK276" s="201"/>
      <c r="AL276" s="201"/>
      <c r="AM276" s="201"/>
    </row>
    <row r="277" spans="2:39" x14ac:dyDescent="0.3">
      <c r="B277" s="36" t="s">
        <v>47</v>
      </c>
      <c r="C277" s="47" t="s">
        <v>50</v>
      </c>
      <c r="D277" s="37" t="s">
        <v>52</v>
      </c>
      <c r="E277" s="199" t="s">
        <v>313</v>
      </c>
      <c r="F277" s="199" t="s">
        <v>312</v>
      </c>
      <c r="G277" s="224">
        <v>10</v>
      </c>
      <c r="H277" s="224">
        <v>80</v>
      </c>
      <c r="I277" s="224">
        <v>1.9026430967134806E-5</v>
      </c>
      <c r="J277" s="224">
        <v>86</v>
      </c>
      <c r="K277" s="224">
        <v>78</v>
      </c>
      <c r="L277" s="225">
        <v>0.90697674418604646</v>
      </c>
      <c r="M277" s="225">
        <v>3.1321648968242861E-2</v>
      </c>
      <c r="N277" s="225">
        <v>0.8455863122082905</v>
      </c>
      <c r="O277" s="225">
        <v>0.96836717616380241</v>
      </c>
      <c r="P277" s="224">
        <v>46</v>
      </c>
      <c r="Q277" s="224">
        <v>41</v>
      </c>
      <c r="R277" s="225">
        <v>0.89130434782608692</v>
      </c>
      <c r="S277" s="225">
        <v>4.5892337944462076E-2</v>
      </c>
      <c r="T277" s="225">
        <v>0.80135536545494124</v>
      </c>
      <c r="U277" s="225">
        <v>0.9812533301972326</v>
      </c>
      <c r="V277" s="224">
        <v>4</v>
      </c>
      <c r="W277" s="224">
        <v>4</v>
      </c>
      <c r="X277" s="225">
        <v>1</v>
      </c>
      <c r="Y277" s="225">
        <v>0</v>
      </c>
      <c r="Z277" s="225">
        <v>1</v>
      </c>
      <c r="AA277" s="225">
        <v>1</v>
      </c>
      <c r="AB277" s="224">
        <v>136</v>
      </c>
      <c r="AC277" s="224">
        <v>123</v>
      </c>
      <c r="AD277" s="225">
        <v>0.90441176470588236</v>
      </c>
      <c r="AE277" s="225">
        <v>2.5212497567364649E-2</v>
      </c>
      <c r="AF277" s="225">
        <v>0.85499526947384763</v>
      </c>
      <c r="AG277" s="225">
        <v>0.95382825993791709</v>
      </c>
      <c r="AH277" s="224">
        <v>5</v>
      </c>
      <c r="AI277" s="224">
        <v>2</v>
      </c>
      <c r="AJ277" s="225">
        <v>0.4</v>
      </c>
      <c r="AK277" s="225">
        <v>0.21908902300206645</v>
      </c>
      <c r="AL277" s="225">
        <v>-2.9414485084050201E-2</v>
      </c>
      <c r="AM277" s="225">
        <v>0.82941448508405025</v>
      </c>
    </row>
    <row r="278" spans="2:39" x14ac:dyDescent="0.3">
      <c r="B278" s="36" t="s">
        <v>47</v>
      </c>
      <c r="C278" s="47" t="s">
        <v>50</v>
      </c>
      <c r="D278" s="199" t="s">
        <v>54</v>
      </c>
      <c r="E278" s="199" t="s">
        <v>313</v>
      </c>
      <c r="F278" s="37" t="s">
        <v>315</v>
      </c>
      <c r="G278" s="224">
        <v>10</v>
      </c>
      <c r="H278" s="224">
        <v>1511</v>
      </c>
      <c r="I278" s="224">
        <v>5.6131630911178602E-5</v>
      </c>
      <c r="J278" s="224">
        <v>1528</v>
      </c>
      <c r="K278" s="224">
        <v>1460</v>
      </c>
      <c r="L278" s="225">
        <v>0.95549738219895286</v>
      </c>
      <c r="M278" s="225">
        <v>5.2752840926142209E-3</v>
      </c>
      <c r="N278" s="225">
        <v>0.94515782537742898</v>
      </c>
      <c r="O278" s="225">
        <v>0.96583693902047674</v>
      </c>
      <c r="P278" s="224">
        <v>266</v>
      </c>
      <c r="Q278" s="224">
        <v>231</v>
      </c>
      <c r="R278" s="225">
        <v>0.86842105263157898</v>
      </c>
      <c r="S278" s="225">
        <v>2.0726098470561838E-2</v>
      </c>
      <c r="T278" s="225">
        <v>0.82779789962927774</v>
      </c>
      <c r="U278" s="225">
        <v>0.90904420563388022</v>
      </c>
      <c r="V278" s="224">
        <v>47</v>
      </c>
      <c r="W278" s="224">
        <v>33</v>
      </c>
      <c r="X278" s="225">
        <v>0.7021276595744681</v>
      </c>
      <c r="Y278" s="225">
        <v>6.6707428728381396E-2</v>
      </c>
      <c r="Z278" s="225">
        <v>0.57138109926684055</v>
      </c>
      <c r="AA278" s="225">
        <v>0.83287421988209565</v>
      </c>
      <c r="AB278" s="224">
        <v>1841</v>
      </c>
      <c r="AC278" s="224">
        <v>1724</v>
      </c>
      <c r="AD278" s="225">
        <v>0.93644758283541552</v>
      </c>
      <c r="AE278" s="225">
        <v>5.6856599129662634E-3</v>
      </c>
      <c r="AF278" s="225">
        <v>0.92530368940600161</v>
      </c>
      <c r="AG278" s="225">
        <v>0.94759147626482942</v>
      </c>
      <c r="AH278" s="224"/>
      <c r="AI278" s="224"/>
      <c r="AJ278" s="225"/>
      <c r="AK278" s="225"/>
      <c r="AL278" s="225"/>
      <c r="AM278" s="225"/>
    </row>
    <row r="279" spans="2:39" x14ac:dyDescent="0.3">
      <c r="B279" s="36" t="s">
        <v>47</v>
      </c>
      <c r="C279" s="47" t="s">
        <v>50</v>
      </c>
      <c r="D279" s="199" t="s">
        <v>54</v>
      </c>
      <c r="E279" s="199" t="s">
        <v>313</v>
      </c>
      <c r="F279" s="37" t="s">
        <v>314</v>
      </c>
      <c r="G279" s="224">
        <v>10</v>
      </c>
      <c r="H279" s="224">
        <v>500</v>
      </c>
      <c r="I279" s="224">
        <v>5.9288633628721566E-5</v>
      </c>
      <c r="J279" s="224">
        <v>504</v>
      </c>
      <c r="K279" s="224">
        <v>492</v>
      </c>
      <c r="L279" s="225">
        <v>0.97619047619047616</v>
      </c>
      <c r="M279" s="225">
        <v>6.7909005389517772E-3</v>
      </c>
      <c r="N279" s="225">
        <v>0.96288031113413064</v>
      </c>
      <c r="O279" s="225">
        <v>0.98950064124682169</v>
      </c>
      <c r="P279" s="224">
        <v>604</v>
      </c>
      <c r="Q279" s="224">
        <v>599</v>
      </c>
      <c r="R279" s="225">
        <v>0.99172185430463577</v>
      </c>
      <c r="S279" s="225">
        <v>3.686744197818722E-3</v>
      </c>
      <c r="T279" s="225">
        <v>0.98449583567691112</v>
      </c>
      <c r="U279" s="225">
        <v>0.99894787293236043</v>
      </c>
      <c r="V279" s="224">
        <v>60</v>
      </c>
      <c r="W279" s="224">
        <v>54</v>
      </c>
      <c r="X279" s="225">
        <v>0.9</v>
      </c>
      <c r="Y279" s="225">
        <v>3.8729833462074169E-2</v>
      </c>
      <c r="Z279" s="225">
        <v>0.82408952641433464</v>
      </c>
      <c r="AA279" s="225">
        <v>0.97591047358566541</v>
      </c>
      <c r="AB279" s="224">
        <v>1168</v>
      </c>
      <c r="AC279" s="224">
        <v>1145</v>
      </c>
      <c r="AD279" s="225">
        <v>0.9803082191780822</v>
      </c>
      <c r="AE279" s="225">
        <v>4.0653917095028625E-3</v>
      </c>
      <c r="AF279" s="225">
        <v>0.97234005142745661</v>
      </c>
      <c r="AG279" s="225">
        <v>0.98827638692870778</v>
      </c>
      <c r="AH279" s="224"/>
      <c r="AI279" s="224"/>
      <c r="AJ279" s="225"/>
      <c r="AK279" s="225"/>
      <c r="AL279" s="225"/>
      <c r="AM279" s="225"/>
    </row>
    <row r="280" spans="2:39" x14ac:dyDescent="0.3">
      <c r="B280" s="36" t="s">
        <v>47</v>
      </c>
      <c r="C280" s="47" t="s">
        <v>50</v>
      </c>
      <c r="D280" s="199" t="s">
        <v>54</v>
      </c>
      <c r="E280" s="37" t="s">
        <v>320</v>
      </c>
      <c r="F280" s="199" t="s">
        <v>312</v>
      </c>
      <c r="G280" s="36"/>
      <c r="H280" s="36"/>
      <c r="I280" s="36"/>
      <c r="J280" s="36"/>
      <c r="K280" s="36"/>
      <c r="L280" s="36"/>
      <c r="M280" s="36"/>
      <c r="N280" s="36"/>
      <c r="O280" s="36"/>
      <c r="P280" s="36"/>
      <c r="Q280" s="36"/>
      <c r="R280" s="36"/>
      <c r="S280" s="36"/>
      <c r="T280" s="36"/>
      <c r="U280" s="36"/>
      <c r="V280" s="36"/>
      <c r="W280" s="36"/>
      <c r="X280" s="36"/>
      <c r="Y280" s="36"/>
      <c r="Z280" s="36"/>
      <c r="AA280" s="36"/>
      <c r="AB280" s="36"/>
      <c r="AC280" s="36"/>
      <c r="AD280" s="36"/>
      <c r="AE280" s="36"/>
      <c r="AF280" s="36"/>
      <c r="AG280" s="36"/>
      <c r="AH280" s="36"/>
      <c r="AI280" s="36"/>
      <c r="AJ280" s="36"/>
      <c r="AK280" s="36"/>
      <c r="AL280" s="36"/>
      <c r="AM280" s="36"/>
    </row>
    <row r="281" spans="2:39" x14ac:dyDescent="0.3">
      <c r="B281" s="36" t="s">
        <v>47</v>
      </c>
      <c r="C281" s="47" t="s">
        <v>50</v>
      </c>
      <c r="D281" s="199" t="s">
        <v>54</v>
      </c>
      <c r="E281" s="37" t="s">
        <v>319</v>
      </c>
      <c r="F281" s="199" t="s">
        <v>312</v>
      </c>
      <c r="G281" s="36"/>
      <c r="H281" s="36"/>
      <c r="I281" s="36"/>
      <c r="J281" s="36"/>
      <c r="K281" s="36"/>
      <c r="L281" s="36"/>
      <c r="M281" s="36"/>
      <c r="N281" s="36"/>
      <c r="O281" s="36"/>
      <c r="P281" s="36"/>
      <c r="Q281" s="36"/>
      <c r="R281" s="36"/>
      <c r="S281" s="36"/>
      <c r="T281" s="36"/>
      <c r="U281" s="36"/>
      <c r="V281" s="36"/>
      <c r="W281" s="36"/>
      <c r="X281" s="36"/>
      <c r="Y281" s="36"/>
      <c r="Z281" s="36"/>
      <c r="AA281" s="36"/>
      <c r="AB281" s="36"/>
      <c r="AC281" s="36"/>
      <c r="AD281" s="36"/>
      <c r="AE281" s="36"/>
      <c r="AF281" s="36"/>
      <c r="AG281" s="36"/>
      <c r="AH281" s="36"/>
      <c r="AI281" s="36"/>
      <c r="AJ281" s="36"/>
      <c r="AK281" s="36"/>
      <c r="AL281" s="36"/>
      <c r="AM281" s="36"/>
    </row>
    <row r="282" spans="2:39" x14ac:dyDescent="0.3">
      <c r="B282" s="36" t="s">
        <v>47</v>
      </c>
      <c r="C282" s="47" t="s">
        <v>50</v>
      </c>
      <c r="D282" s="199" t="s">
        <v>54</v>
      </c>
      <c r="E282" s="37" t="s">
        <v>318</v>
      </c>
      <c r="F282" s="199" t="s">
        <v>312</v>
      </c>
      <c r="G282" s="36"/>
      <c r="H282" s="36"/>
      <c r="I282" s="36"/>
      <c r="J282" s="36"/>
      <c r="K282" s="36"/>
      <c r="L282" s="36"/>
      <c r="M282" s="36"/>
      <c r="N282" s="36"/>
      <c r="O282" s="36"/>
      <c r="P282" s="36"/>
      <c r="Q282" s="36"/>
      <c r="R282" s="36"/>
      <c r="S282" s="36"/>
      <c r="T282" s="36"/>
      <c r="U282" s="36"/>
      <c r="V282" s="36"/>
      <c r="W282" s="36"/>
      <c r="X282" s="36"/>
      <c r="Y282" s="36"/>
      <c r="Z282" s="36"/>
      <c r="AA282" s="36"/>
      <c r="AB282" s="36"/>
      <c r="AC282" s="36"/>
      <c r="AD282" s="36"/>
      <c r="AE282" s="36"/>
      <c r="AF282" s="36"/>
      <c r="AG282" s="36"/>
      <c r="AH282" s="36"/>
      <c r="AI282" s="36"/>
      <c r="AJ282" s="36"/>
      <c r="AK282" s="36"/>
      <c r="AL282" s="36"/>
      <c r="AM282" s="36"/>
    </row>
    <row r="283" spans="2:39" x14ac:dyDescent="0.3">
      <c r="B283" s="36" t="s">
        <v>47</v>
      </c>
      <c r="C283" s="47" t="s">
        <v>50</v>
      </c>
      <c r="D283" s="199" t="s">
        <v>54</v>
      </c>
      <c r="E283" s="37" t="s">
        <v>317</v>
      </c>
      <c r="F283" s="199" t="s">
        <v>312</v>
      </c>
      <c r="G283" s="36"/>
      <c r="H283" s="36"/>
      <c r="I283" s="36"/>
      <c r="J283" s="36"/>
      <c r="K283" s="36"/>
      <c r="L283" s="36"/>
      <c r="M283" s="36"/>
      <c r="N283" s="36"/>
      <c r="O283" s="36"/>
      <c r="P283" s="36"/>
      <c r="Q283" s="36"/>
      <c r="R283" s="36"/>
      <c r="S283" s="36"/>
      <c r="T283" s="36"/>
      <c r="U283" s="36"/>
      <c r="V283" s="36"/>
      <c r="W283" s="36"/>
      <c r="X283" s="36"/>
      <c r="Y283" s="36"/>
      <c r="Z283" s="36"/>
      <c r="AA283" s="36"/>
      <c r="AB283" s="36"/>
      <c r="AC283" s="36"/>
      <c r="AD283" s="36"/>
      <c r="AE283" s="36"/>
      <c r="AF283" s="36"/>
      <c r="AG283" s="36"/>
      <c r="AH283" s="36"/>
      <c r="AI283" s="36"/>
      <c r="AJ283" s="36"/>
      <c r="AK283" s="36"/>
      <c r="AL283" s="36"/>
      <c r="AM283" s="36"/>
    </row>
    <row r="284" spans="2:39" x14ac:dyDescent="0.3">
      <c r="B284" s="36" t="s">
        <v>47</v>
      </c>
      <c r="C284" s="47" t="s">
        <v>50</v>
      </c>
      <c r="D284" s="199" t="s">
        <v>54</v>
      </c>
      <c r="E284" s="37" t="s">
        <v>316</v>
      </c>
      <c r="F284" s="199" t="s">
        <v>312</v>
      </c>
      <c r="G284" s="36"/>
      <c r="H284" s="36"/>
      <c r="I284" s="36"/>
      <c r="J284" s="36"/>
      <c r="K284" s="36"/>
      <c r="L284" s="36"/>
      <c r="M284" s="36"/>
      <c r="N284" s="36"/>
      <c r="O284" s="36"/>
      <c r="P284" s="36"/>
      <c r="Q284" s="36"/>
      <c r="R284" s="36"/>
      <c r="S284" s="36"/>
      <c r="T284" s="36"/>
      <c r="U284" s="36"/>
      <c r="V284" s="36"/>
      <c r="W284" s="36"/>
      <c r="X284" s="36"/>
      <c r="Y284" s="36"/>
      <c r="Z284" s="36"/>
      <c r="AA284" s="36"/>
      <c r="AB284" s="36"/>
      <c r="AC284" s="36"/>
      <c r="AD284" s="36"/>
      <c r="AE284" s="36"/>
      <c r="AF284" s="36"/>
      <c r="AG284" s="36"/>
      <c r="AH284" s="36"/>
      <c r="AI284" s="36"/>
      <c r="AJ284" s="36"/>
      <c r="AK284" s="36"/>
      <c r="AL284" s="36"/>
      <c r="AM284" s="36"/>
    </row>
    <row r="285" spans="2:39" x14ac:dyDescent="0.3">
      <c r="B285" s="16" t="s">
        <v>47</v>
      </c>
      <c r="C285" s="23" t="s">
        <v>55</v>
      </c>
      <c r="D285" s="15" t="s">
        <v>54</v>
      </c>
      <c r="E285" s="15" t="s">
        <v>313</v>
      </c>
      <c r="F285" s="15" t="s">
        <v>312</v>
      </c>
      <c r="G285" s="220">
        <v>10</v>
      </c>
      <c r="H285" s="220">
        <v>2011</v>
      </c>
      <c r="I285" s="220">
        <v>1.4514503507153772E-4</v>
      </c>
      <c r="J285" s="220">
        <v>2032</v>
      </c>
      <c r="K285" s="220">
        <v>1952</v>
      </c>
      <c r="L285" s="221">
        <v>0.96062992125984248</v>
      </c>
      <c r="M285" s="221">
        <v>4.3141907640823381E-3</v>
      </c>
      <c r="N285" s="221">
        <v>0.95217410736224106</v>
      </c>
      <c r="O285" s="221">
        <v>0.96908573515744389</v>
      </c>
      <c r="P285" s="220">
        <v>938</v>
      </c>
      <c r="Q285" s="220">
        <v>896</v>
      </c>
      <c r="R285" s="221">
        <v>0.95522388059701491</v>
      </c>
      <c r="S285" s="221">
        <v>6.752652367946972E-3</v>
      </c>
      <c r="T285" s="221">
        <v>0.94198868195583885</v>
      </c>
      <c r="U285" s="221">
        <v>0.96845907923819097</v>
      </c>
      <c r="V285" s="220">
        <v>220</v>
      </c>
      <c r="W285" s="220">
        <v>198</v>
      </c>
      <c r="X285" s="221">
        <v>0.9</v>
      </c>
      <c r="Y285" s="221">
        <v>2.0225995873897264E-2</v>
      </c>
      <c r="Z285" s="221">
        <v>0.8603570480871614</v>
      </c>
      <c r="AA285" s="221">
        <v>0.93964295191283864</v>
      </c>
      <c r="AB285" s="220">
        <v>3190</v>
      </c>
      <c r="AC285" s="220">
        <v>3046</v>
      </c>
      <c r="AD285" s="221">
        <v>0.95485893416927903</v>
      </c>
      <c r="AE285" s="221">
        <v>3.6758702296974524E-3</v>
      </c>
      <c r="AF285" s="221">
        <v>0.94765422851907199</v>
      </c>
      <c r="AG285" s="221">
        <v>0.96206363981948606</v>
      </c>
      <c r="AH285" s="220">
        <v>255</v>
      </c>
      <c r="AI285" s="220">
        <v>74</v>
      </c>
      <c r="AJ285" s="221">
        <v>0.29019607843137257</v>
      </c>
      <c r="AK285" s="221">
        <v>2.8421361373640767E-2</v>
      </c>
      <c r="AL285" s="221">
        <v>0.23449021013903668</v>
      </c>
      <c r="AM285" s="221">
        <v>0.3459019467237085</v>
      </c>
    </row>
    <row r="286" spans="2:39" x14ac:dyDescent="0.3">
      <c r="B286" s="16" t="s">
        <v>47</v>
      </c>
      <c r="C286" s="15" t="s">
        <v>44</v>
      </c>
      <c r="D286" s="15" t="s">
        <v>54</v>
      </c>
      <c r="E286" s="206" t="s">
        <v>320</v>
      </c>
      <c r="F286" s="15" t="s">
        <v>312</v>
      </c>
      <c r="G286" s="16"/>
      <c r="H286" s="16"/>
      <c r="I286" s="16"/>
      <c r="J286" s="16"/>
      <c r="K286" s="16"/>
      <c r="L286" s="16"/>
      <c r="M286" s="16"/>
      <c r="N286" s="16"/>
      <c r="O286" s="16"/>
      <c r="P286" s="16"/>
      <c r="Q286" s="16"/>
      <c r="R286" s="16"/>
      <c r="S286" s="16"/>
      <c r="T286" s="16"/>
      <c r="U286" s="16"/>
      <c r="V286" s="16"/>
      <c r="W286" s="16"/>
      <c r="X286" s="16"/>
      <c r="Y286" s="16"/>
      <c r="Z286" s="16"/>
      <c r="AA286" s="16"/>
      <c r="AB286" s="16"/>
      <c r="AC286" s="16"/>
      <c r="AD286" s="16"/>
      <c r="AE286" s="16"/>
      <c r="AF286" s="16"/>
      <c r="AG286" s="16"/>
      <c r="AH286" s="16"/>
      <c r="AI286" s="16"/>
      <c r="AJ286" s="16"/>
      <c r="AK286" s="16"/>
      <c r="AL286" s="16"/>
      <c r="AM286" s="16"/>
    </row>
    <row r="287" spans="2:39" x14ac:dyDescent="0.3">
      <c r="B287" s="16" t="s">
        <v>47</v>
      </c>
      <c r="C287" s="15" t="s">
        <v>44</v>
      </c>
      <c r="D287" s="15" t="s">
        <v>54</v>
      </c>
      <c r="E287" s="206" t="s">
        <v>318</v>
      </c>
      <c r="F287" s="15" t="s">
        <v>312</v>
      </c>
      <c r="G287" s="16"/>
      <c r="H287" s="16"/>
      <c r="I287" s="16"/>
      <c r="J287" s="16"/>
      <c r="K287" s="16"/>
      <c r="L287" s="16"/>
      <c r="M287" s="16"/>
      <c r="N287" s="16"/>
      <c r="O287" s="16"/>
      <c r="P287" s="16"/>
      <c r="Q287" s="16"/>
      <c r="R287" s="16"/>
      <c r="S287" s="16"/>
      <c r="T287" s="16"/>
      <c r="U287" s="16"/>
      <c r="V287" s="16"/>
      <c r="W287" s="16"/>
      <c r="X287" s="16"/>
      <c r="Y287" s="16"/>
      <c r="Z287" s="16"/>
      <c r="AA287" s="16"/>
      <c r="AB287" s="16"/>
      <c r="AC287" s="16"/>
      <c r="AD287" s="16"/>
      <c r="AE287" s="16"/>
      <c r="AF287" s="16"/>
      <c r="AG287" s="16"/>
      <c r="AH287" s="16"/>
      <c r="AI287" s="16"/>
      <c r="AJ287" s="16"/>
      <c r="AK287" s="16"/>
      <c r="AL287" s="16"/>
      <c r="AM287" s="16"/>
    </row>
    <row r="288" spans="2:39" x14ac:dyDescent="0.3">
      <c r="B288" s="16" t="s">
        <v>47</v>
      </c>
      <c r="C288" s="15" t="s">
        <v>44</v>
      </c>
      <c r="D288" s="15" t="s">
        <v>54</v>
      </c>
      <c r="E288" s="206" t="s">
        <v>317</v>
      </c>
      <c r="F288" s="15" t="s">
        <v>312</v>
      </c>
      <c r="G288" s="16"/>
      <c r="H288" s="16"/>
      <c r="I288" s="16"/>
      <c r="J288" s="16"/>
      <c r="K288" s="16"/>
      <c r="L288" s="16"/>
      <c r="M288" s="16"/>
      <c r="N288" s="16"/>
      <c r="O288" s="16"/>
      <c r="P288" s="16"/>
      <c r="Q288" s="16"/>
      <c r="R288" s="16"/>
      <c r="S288" s="16"/>
      <c r="T288" s="16"/>
      <c r="U288" s="16"/>
      <c r="V288" s="16"/>
      <c r="W288" s="16"/>
      <c r="X288" s="16"/>
      <c r="Y288" s="16"/>
      <c r="Z288" s="16"/>
      <c r="AA288" s="16"/>
      <c r="AB288" s="16"/>
      <c r="AC288" s="16"/>
      <c r="AD288" s="16"/>
      <c r="AE288" s="16"/>
      <c r="AF288" s="16"/>
      <c r="AG288" s="16"/>
      <c r="AH288" s="16"/>
      <c r="AI288" s="16"/>
      <c r="AJ288" s="16"/>
      <c r="AK288" s="16"/>
      <c r="AL288" s="16"/>
      <c r="AM288" s="16"/>
    </row>
    <row r="289" spans="2:39" x14ac:dyDescent="0.3">
      <c r="B289" s="16" t="s">
        <v>47</v>
      </c>
      <c r="C289" s="15" t="s">
        <v>44</v>
      </c>
      <c r="D289" s="15" t="s">
        <v>54</v>
      </c>
      <c r="E289" s="206" t="s">
        <v>316</v>
      </c>
      <c r="F289" s="15" t="s">
        <v>312</v>
      </c>
      <c r="G289" s="16"/>
      <c r="H289" s="16"/>
      <c r="I289" s="16"/>
      <c r="J289" s="16"/>
      <c r="K289" s="16"/>
      <c r="L289" s="16"/>
      <c r="M289" s="16"/>
      <c r="N289" s="16"/>
      <c r="O289" s="16"/>
      <c r="P289" s="16"/>
      <c r="Q289" s="16"/>
      <c r="R289" s="16"/>
      <c r="S289" s="16"/>
      <c r="T289" s="16"/>
      <c r="U289" s="16"/>
      <c r="V289" s="16"/>
      <c r="W289" s="16"/>
      <c r="X289" s="16"/>
      <c r="Y289" s="16"/>
      <c r="Z289" s="16"/>
      <c r="AA289" s="16"/>
      <c r="AB289" s="16"/>
      <c r="AC289" s="16"/>
      <c r="AD289" s="16"/>
      <c r="AE289" s="16"/>
      <c r="AF289" s="16"/>
      <c r="AG289" s="16"/>
      <c r="AH289" s="16"/>
      <c r="AI289" s="16"/>
      <c r="AJ289" s="16"/>
      <c r="AK289" s="16"/>
      <c r="AL289" s="16"/>
      <c r="AM289" s="16"/>
    </row>
    <row r="290" spans="2:39" x14ac:dyDescent="0.3">
      <c r="B290" s="16" t="s">
        <v>47</v>
      </c>
      <c r="C290" s="15" t="s">
        <v>44</v>
      </c>
      <c r="D290" s="15" t="s">
        <v>54</v>
      </c>
      <c r="E290" s="15" t="s">
        <v>313</v>
      </c>
      <c r="F290" s="44" t="s">
        <v>315</v>
      </c>
      <c r="G290" s="220">
        <v>10</v>
      </c>
      <c r="H290" s="220">
        <v>4075</v>
      </c>
      <c r="I290" s="220">
        <v>4.5642405593526512E-5</v>
      </c>
      <c r="J290" s="220">
        <v>3839</v>
      </c>
      <c r="K290" s="220">
        <v>3557</v>
      </c>
      <c r="L290" s="221">
        <v>0.92654337066944514</v>
      </c>
      <c r="M290" s="221">
        <v>4.2105547471140261E-3</v>
      </c>
      <c r="N290" s="221">
        <v>0.91829068336510167</v>
      </c>
      <c r="O290" s="221">
        <v>0.93479605797378862</v>
      </c>
      <c r="P290" s="220">
        <v>587</v>
      </c>
      <c r="Q290" s="220">
        <v>476</v>
      </c>
      <c r="R290" s="221">
        <v>0.81090289608177168</v>
      </c>
      <c r="S290" s="221">
        <v>1.6162473055743264E-2</v>
      </c>
      <c r="T290" s="221">
        <v>0.77922444889251485</v>
      </c>
      <c r="U290" s="221">
        <v>0.84258134327102852</v>
      </c>
      <c r="V290" s="220">
        <v>93</v>
      </c>
      <c r="W290" s="220">
        <v>58</v>
      </c>
      <c r="X290" s="221">
        <v>0.62365591397849462</v>
      </c>
      <c r="Y290" s="221">
        <v>5.0236988358527947E-2</v>
      </c>
      <c r="Z290" s="221">
        <v>0.52519141679577985</v>
      </c>
      <c r="AA290" s="221">
        <v>0.7221204111612094</v>
      </c>
      <c r="AB290" s="220">
        <v>4519</v>
      </c>
      <c r="AC290" s="220">
        <v>4091</v>
      </c>
      <c r="AD290" s="221">
        <v>0.90528878070369556</v>
      </c>
      <c r="AE290" s="221">
        <v>4.3558519706075284E-3</v>
      </c>
      <c r="AF290" s="221">
        <v>0.89675131084130477</v>
      </c>
      <c r="AG290" s="221">
        <v>0.91382625056608635</v>
      </c>
      <c r="AH290" s="220"/>
      <c r="AI290" s="220"/>
      <c r="AJ290" s="221"/>
      <c r="AK290" s="221"/>
      <c r="AL290" s="221"/>
      <c r="AM290" s="221"/>
    </row>
    <row r="291" spans="2:39" x14ac:dyDescent="0.3">
      <c r="B291" s="16" t="s">
        <v>47</v>
      </c>
      <c r="C291" s="15" t="s">
        <v>44</v>
      </c>
      <c r="D291" s="15" t="s">
        <v>54</v>
      </c>
      <c r="E291" s="15" t="s">
        <v>313</v>
      </c>
      <c r="F291" s="44" t="s">
        <v>314</v>
      </c>
      <c r="G291" s="220">
        <v>10</v>
      </c>
      <c r="H291" s="220">
        <v>1418</v>
      </c>
      <c r="I291" s="220">
        <v>4.7799644446051144E-5</v>
      </c>
      <c r="J291" s="220">
        <v>1343</v>
      </c>
      <c r="K291" s="220">
        <v>1299</v>
      </c>
      <c r="L291" s="221">
        <v>0.96723752792256146</v>
      </c>
      <c r="M291" s="221">
        <v>4.8575456957970237E-3</v>
      </c>
      <c r="N291" s="221">
        <v>0.95771673835879934</v>
      </c>
      <c r="O291" s="221">
        <v>0.97675831748632358</v>
      </c>
      <c r="P291" s="220">
        <v>1079</v>
      </c>
      <c r="Q291" s="220">
        <v>1053</v>
      </c>
      <c r="R291" s="221">
        <v>0.97590361445783136</v>
      </c>
      <c r="S291" s="221">
        <v>4.6684067954054932E-3</v>
      </c>
      <c r="T291" s="221">
        <v>0.96675353713883661</v>
      </c>
      <c r="U291" s="221">
        <v>0.98505369177682611</v>
      </c>
      <c r="V291" s="220">
        <v>125</v>
      </c>
      <c r="W291" s="220">
        <v>103</v>
      </c>
      <c r="X291" s="221">
        <v>0.82399999999999995</v>
      </c>
      <c r="Y291" s="221">
        <v>3.4061591272282046E-2</v>
      </c>
      <c r="Z291" s="221">
        <v>0.7572392811063271</v>
      </c>
      <c r="AA291" s="221">
        <v>0.89076071889367281</v>
      </c>
      <c r="AB291" s="220">
        <v>2547</v>
      </c>
      <c r="AC291" s="220">
        <v>2455</v>
      </c>
      <c r="AD291" s="221">
        <v>0.96387907341970946</v>
      </c>
      <c r="AE291" s="221">
        <v>3.6972280941804576E-3</v>
      </c>
      <c r="AF291" s="221">
        <v>0.95663250635511576</v>
      </c>
      <c r="AG291" s="221">
        <v>0.97112564048430317</v>
      </c>
      <c r="AH291" s="220"/>
      <c r="AI291" s="220"/>
      <c r="AJ291" s="221"/>
      <c r="AK291" s="221"/>
      <c r="AL291" s="221"/>
      <c r="AM291" s="221"/>
    </row>
    <row r="292" spans="2:39" x14ac:dyDescent="0.3">
      <c r="B292" s="16" t="s">
        <v>47</v>
      </c>
      <c r="C292" s="15" t="s">
        <v>44</v>
      </c>
      <c r="D292" s="44" t="s">
        <v>45</v>
      </c>
      <c r="E292" s="15" t="s">
        <v>313</v>
      </c>
      <c r="F292" s="15" t="s">
        <v>312</v>
      </c>
      <c r="G292" s="220">
        <v>10</v>
      </c>
      <c r="H292" s="220">
        <v>5267</v>
      </c>
      <c r="I292" s="220">
        <v>1.0085065684313912E-4</v>
      </c>
      <c r="J292" s="220">
        <v>4993</v>
      </c>
      <c r="K292" s="220">
        <v>4720</v>
      </c>
      <c r="L292" s="221">
        <v>0.94532345283396757</v>
      </c>
      <c r="M292" s="221">
        <v>3.217436421622762E-3</v>
      </c>
      <c r="N292" s="221">
        <v>0.93901727744758701</v>
      </c>
      <c r="O292" s="221">
        <v>0.95162962822034813</v>
      </c>
      <c r="P292" s="220">
        <v>1706</v>
      </c>
      <c r="Q292" s="220">
        <v>1583</v>
      </c>
      <c r="R292" s="221">
        <v>0.92790152403282533</v>
      </c>
      <c r="S292" s="221">
        <v>6.2621645150905646E-3</v>
      </c>
      <c r="T292" s="221">
        <v>0.91562768158324781</v>
      </c>
      <c r="U292" s="221">
        <v>0.94017536648240285</v>
      </c>
      <c r="V292" s="220">
        <v>377</v>
      </c>
      <c r="W292" s="220">
        <v>315</v>
      </c>
      <c r="X292" s="221">
        <v>0.83554376657824936</v>
      </c>
      <c r="Y292" s="221">
        <v>1.9091457997303798E-2</v>
      </c>
      <c r="Z292" s="221">
        <v>0.79812450890353392</v>
      </c>
      <c r="AA292" s="221">
        <v>0.87296302425296479</v>
      </c>
      <c r="AB292" s="220">
        <v>7076</v>
      </c>
      <c r="AC292" s="220">
        <v>6618</v>
      </c>
      <c r="AD292" s="221">
        <v>0.93527416619559078</v>
      </c>
      <c r="AE292" s="221">
        <v>2.9249226396773028E-3</v>
      </c>
      <c r="AF292" s="221">
        <v>0.92954131782182325</v>
      </c>
      <c r="AG292" s="221">
        <v>0.94100701456935831</v>
      </c>
      <c r="AH292" s="220">
        <v>436</v>
      </c>
      <c r="AI292" s="220">
        <v>170</v>
      </c>
      <c r="AJ292" s="221">
        <v>0.38990825688073394</v>
      </c>
      <c r="AK292" s="221">
        <v>2.3357994137567673E-2</v>
      </c>
      <c r="AL292" s="221">
        <v>0.34412658837110133</v>
      </c>
      <c r="AM292" s="221">
        <v>0.43568992539036655</v>
      </c>
    </row>
    <row r="293" spans="2:39" x14ac:dyDescent="0.3">
      <c r="B293" s="16" t="s">
        <v>47</v>
      </c>
      <c r="C293" s="15" t="s">
        <v>44</v>
      </c>
      <c r="D293" s="44" t="s">
        <v>52</v>
      </c>
      <c r="E293" s="15" t="s">
        <v>313</v>
      </c>
      <c r="F293" s="15" t="s">
        <v>312</v>
      </c>
      <c r="G293" s="220">
        <v>10</v>
      </c>
      <c r="H293" s="220">
        <v>226</v>
      </c>
      <c r="I293" s="220">
        <v>1.8526991537376871E-5</v>
      </c>
      <c r="J293" s="220">
        <v>189</v>
      </c>
      <c r="K293" s="220">
        <v>136</v>
      </c>
      <c r="L293" s="221">
        <v>0.71957671957671954</v>
      </c>
      <c r="M293" s="221">
        <v>3.2674931269074857E-2</v>
      </c>
      <c r="N293" s="221">
        <v>0.65553385428933286</v>
      </c>
      <c r="O293" s="221">
        <v>0.78361958486410621</v>
      </c>
      <c r="P293" s="220">
        <v>64</v>
      </c>
      <c r="Q293" s="220">
        <v>48</v>
      </c>
      <c r="R293" s="221">
        <v>0.75</v>
      </c>
      <c r="S293" s="221">
        <v>5.4126587736527412E-2</v>
      </c>
      <c r="T293" s="221">
        <v>0.64391188803640631</v>
      </c>
      <c r="U293" s="221">
        <v>0.85608811196359369</v>
      </c>
      <c r="V293" s="220">
        <v>6</v>
      </c>
      <c r="W293" s="220">
        <v>4</v>
      </c>
      <c r="X293" s="221">
        <v>0.66666666666666663</v>
      </c>
      <c r="Y293" s="221">
        <v>0.19245008972987529</v>
      </c>
      <c r="Z293" s="221">
        <v>0.28946449079611108</v>
      </c>
      <c r="AA293" s="221">
        <v>1.0438688425372222</v>
      </c>
      <c r="AB293" s="220">
        <v>259</v>
      </c>
      <c r="AC293" s="220">
        <v>188</v>
      </c>
      <c r="AD293" s="221">
        <v>0.72586872586872586</v>
      </c>
      <c r="AE293" s="221">
        <v>2.7717780605188584E-2</v>
      </c>
      <c r="AF293" s="221">
        <v>0.67154187588255621</v>
      </c>
      <c r="AG293" s="221">
        <v>0.78019557585489552</v>
      </c>
      <c r="AH293" s="220">
        <v>6</v>
      </c>
      <c r="AI293" s="220">
        <v>3</v>
      </c>
      <c r="AJ293" s="221">
        <v>0.5</v>
      </c>
      <c r="AK293" s="221">
        <v>0.20412414523193154</v>
      </c>
      <c r="AL293" s="221">
        <v>9.9916675345414208E-2</v>
      </c>
      <c r="AM293" s="221">
        <v>0.90008332465458585</v>
      </c>
    </row>
    <row r="294" spans="2:39" x14ac:dyDescent="0.3">
      <c r="B294" s="60" t="s">
        <v>58</v>
      </c>
      <c r="C294" s="49" t="s">
        <v>44</v>
      </c>
      <c r="D294" s="50" t="s">
        <v>54</v>
      </c>
      <c r="E294" s="50" t="s">
        <v>313</v>
      </c>
      <c r="F294" s="50" t="s">
        <v>312</v>
      </c>
      <c r="G294" s="222">
        <v>10</v>
      </c>
      <c r="H294" s="222">
        <v>5493</v>
      </c>
      <c r="I294" s="222">
        <v>1.1776560898840744E-4</v>
      </c>
      <c r="J294" s="222">
        <v>5182</v>
      </c>
      <c r="K294" s="222">
        <v>4856</v>
      </c>
      <c r="L294" s="223">
        <v>0.93708992666923963</v>
      </c>
      <c r="M294" s="223">
        <v>3.3728888219256739E-3</v>
      </c>
      <c r="N294" s="223">
        <v>0.93047906457826535</v>
      </c>
      <c r="O294" s="223">
        <v>0.9437007887602139</v>
      </c>
      <c r="P294" s="222">
        <v>1770</v>
      </c>
      <c r="Q294" s="222">
        <v>1631</v>
      </c>
      <c r="R294" s="223">
        <v>0.9214689265536723</v>
      </c>
      <c r="S294" s="223">
        <v>6.3940272248693298E-3</v>
      </c>
      <c r="T294" s="223">
        <v>0.90893663319292839</v>
      </c>
      <c r="U294" s="223">
        <v>0.9340012199144162</v>
      </c>
      <c r="V294" s="222">
        <v>383</v>
      </c>
      <c r="W294" s="222">
        <v>319</v>
      </c>
      <c r="X294" s="223">
        <v>0.83289817232375984</v>
      </c>
      <c r="Y294" s="223">
        <v>1.9062820899220845E-2</v>
      </c>
      <c r="Z294" s="223">
        <v>0.795535043361287</v>
      </c>
      <c r="AA294" s="223">
        <v>0.87026130128623269</v>
      </c>
      <c r="AB294" s="222">
        <v>7335</v>
      </c>
      <c r="AC294" s="222">
        <v>6806</v>
      </c>
      <c r="AD294" s="223">
        <v>0.92788002726653029</v>
      </c>
      <c r="AE294" s="223">
        <v>3.0204637722781274E-3</v>
      </c>
      <c r="AF294" s="223">
        <v>0.92195991827286516</v>
      </c>
      <c r="AG294" s="223">
        <v>0.93380013626019542</v>
      </c>
      <c r="AH294" s="222">
        <v>442</v>
      </c>
      <c r="AI294" s="222">
        <v>173</v>
      </c>
      <c r="AJ294" s="223">
        <v>0.39140271493212669</v>
      </c>
      <c r="AK294" s="223">
        <v>2.3214844957828901E-2</v>
      </c>
      <c r="AL294" s="223">
        <v>0.34590161881478204</v>
      </c>
      <c r="AM294" s="223">
        <v>0.43690381104947135</v>
      </c>
    </row>
    <row r="295" spans="2:39" x14ac:dyDescent="0.3">
      <c r="B295" s="201" t="s">
        <v>43</v>
      </c>
      <c r="C295" s="205" t="s">
        <v>44</v>
      </c>
      <c r="D295" s="202" t="s">
        <v>45</v>
      </c>
      <c r="E295" s="201" t="s">
        <v>326</v>
      </c>
      <c r="F295" s="201" t="s">
        <v>329</v>
      </c>
      <c r="G295" s="201"/>
      <c r="H295" s="201"/>
      <c r="I295" s="201"/>
      <c r="J295" s="201"/>
      <c r="K295" s="201"/>
      <c r="L295" s="201"/>
      <c r="M295" s="201"/>
      <c r="N295" s="201"/>
      <c r="O295" s="201"/>
      <c r="P295" s="201"/>
      <c r="Q295" s="201"/>
      <c r="R295" s="201"/>
      <c r="S295" s="201"/>
      <c r="T295" s="201"/>
      <c r="U295" s="201"/>
      <c r="V295" s="201"/>
      <c r="W295" s="201"/>
      <c r="X295" s="201"/>
      <c r="Y295" s="201"/>
      <c r="Z295" s="201"/>
      <c r="AA295" s="201"/>
      <c r="AB295" s="201"/>
      <c r="AC295" s="201"/>
      <c r="AD295" s="201"/>
      <c r="AE295" s="201"/>
      <c r="AF295" s="201"/>
      <c r="AG295" s="201"/>
      <c r="AH295" s="201"/>
      <c r="AI295" s="201"/>
      <c r="AJ295" s="201"/>
      <c r="AK295" s="201"/>
      <c r="AL295" s="201"/>
      <c r="AM295" s="201"/>
    </row>
    <row r="296" spans="2:39" x14ac:dyDescent="0.3">
      <c r="B296" s="201" t="s">
        <v>43</v>
      </c>
      <c r="C296" s="205" t="s">
        <v>44</v>
      </c>
      <c r="D296" s="202" t="s">
        <v>45</v>
      </c>
      <c r="E296" s="201" t="s">
        <v>326</v>
      </c>
      <c r="F296" s="201" t="s">
        <v>328</v>
      </c>
      <c r="G296" s="201"/>
      <c r="H296" s="201"/>
      <c r="I296" s="201"/>
      <c r="J296" s="201"/>
      <c r="K296" s="201"/>
      <c r="L296" s="201"/>
      <c r="M296" s="201"/>
      <c r="N296" s="201"/>
      <c r="O296" s="201"/>
      <c r="P296" s="201"/>
      <c r="Q296" s="201"/>
      <c r="R296" s="201"/>
      <c r="S296" s="201"/>
      <c r="T296" s="201"/>
      <c r="U296" s="201"/>
      <c r="V296" s="201"/>
      <c r="W296" s="201"/>
      <c r="X296" s="201"/>
      <c r="Y296" s="201"/>
      <c r="Z296" s="201"/>
      <c r="AA296" s="201"/>
      <c r="AB296" s="201"/>
      <c r="AC296" s="201"/>
      <c r="AD296" s="201"/>
      <c r="AE296" s="201"/>
      <c r="AF296" s="201"/>
      <c r="AG296" s="201"/>
      <c r="AH296" s="201"/>
      <c r="AI296" s="201"/>
      <c r="AJ296" s="201"/>
      <c r="AK296" s="201"/>
      <c r="AL296" s="201"/>
      <c r="AM296" s="201"/>
    </row>
    <row r="297" spans="2:39" x14ac:dyDescent="0.3">
      <c r="B297" s="201" t="s">
        <v>43</v>
      </c>
      <c r="C297" s="205" t="s">
        <v>44</v>
      </c>
      <c r="D297" s="202" t="s">
        <v>45</v>
      </c>
      <c r="E297" s="201" t="s">
        <v>324</v>
      </c>
      <c r="F297" s="201" t="s">
        <v>329</v>
      </c>
      <c r="G297" s="201"/>
      <c r="H297" s="201"/>
      <c r="I297" s="201"/>
      <c r="J297" s="201"/>
      <c r="K297" s="201"/>
      <c r="L297" s="201"/>
      <c r="M297" s="201"/>
      <c r="N297" s="201"/>
      <c r="O297" s="201"/>
      <c r="P297" s="201"/>
      <c r="Q297" s="201"/>
      <c r="R297" s="201"/>
      <c r="S297" s="201"/>
      <c r="T297" s="201"/>
      <c r="U297" s="201"/>
      <c r="V297" s="201"/>
      <c r="W297" s="201"/>
      <c r="X297" s="201"/>
      <c r="Y297" s="201"/>
      <c r="Z297" s="201"/>
      <c r="AA297" s="201"/>
      <c r="AB297" s="201"/>
      <c r="AC297" s="201"/>
      <c r="AD297" s="201"/>
      <c r="AE297" s="201"/>
      <c r="AF297" s="201"/>
      <c r="AG297" s="201"/>
      <c r="AH297" s="201"/>
      <c r="AI297" s="201"/>
      <c r="AJ297" s="201"/>
      <c r="AK297" s="201"/>
      <c r="AL297" s="201"/>
      <c r="AM297" s="201"/>
    </row>
    <row r="298" spans="2:39" x14ac:dyDescent="0.3">
      <c r="B298" s="201" t="s">
        <v>43</v>
      </c>
      <c r="C298" s="205" t="s">
        <v>44</v>
      </c>
      <c r="D298" s="202" t="s">
        <v>45</v>
      </c>
      <c r="E298" s="201" t="s">
        <v>324</v>
      </c>
      <c r="F298" s="201" t="s">
        <v>328</v>
      </c>
      <c r="G298" s="201"/>
      <c r="H298" s="201"/>
      <c r="I298" s="201"/>
      <c r="J298" s="201"/>
      <c r="K298" s="201"/>
      <c r="L298" s="201"/>
      <c r="M298" s="201"/>
      <c r="N298" s="201"/>
      <c r="O298" s="201"/>
      <c r="P298" s="201"/>
      <c r="Q298" s="201"/>
      <c r="R298" s="201"/>
      <c r="S298" s="201"/>
      <c r="T298" s="201"/>
      <c r="U298" s="201"/>
      <c r="V298" s="201"/>
      <c r="W298" s="201"/>
      <c r="X298" s="201"/>
      <c r="Y298" s="201"/>
      <c r="Z298" s="201"/>
      <c r="AA298" s="201"/>
      <c r="AB298" s="201"/>
      <c r="AC298" s="201"/>
      <c r="AD298" s="201"/>
      <c r="AE298" s="201"/>
      <c r="AF298" s="201"/>
      <c r="AG298" s="201"/>
      <c r="AH298" s="201"/>
      <c r="AI298" s="201"/>
      <c r="AJ298" s="201"/>
      <c r="AK298" s="201"/>
      <c r="AL298" s="201"/>
      <c r="AM298" s="201"/>
    </row>
    <row r="299" spans="2:39" x14ac:dyDescent="0.3">
      <c r="B299" s="201" t="s">
        <v>43</v>
      </c>
      <c r="C299" s="205" t="s">
        <v>44</v>
      </c>
      <c r="D299" s="202" t="s">
        <v>45</v>
      </c>
      <c r="E299" s="201" t="s">
        <v>323</v>
      </c>
      <c r="F299" s="201" t="s">
        <v>329</v>
      </c>
      <c r="G299" s="201"/>
      <c r="H299" s="201"/>
      <c r="I299" s="201"/>
      <c r="J299" s="201"/>
      <c r="K299" s="201"/>
      <c r="L299" s="201"/>
      <c r="M299" s="201"/>
      <c r="N299" s="201"/>
      <c r="O299" s="201"/>
      <c r="P299" s="201"/>
      <c r="Q299" s="201"/>
      <c r="R299" s="201"/>
      <c r="S299" s="201"/>
      <c r="T299" s="201"/>
      <c r="U299" s="201"/>
      <c r="V299" s="201"/>
      <c r="W299" s="201"/>
      <c r="X299" s="201"/>
      <c r="Y299" s="201"/>
      <c r="Z299" s="201"/>
      <c r="AA299" s="201"/>
      <c r="AB299" s="201"/>
      <c r="AC299" s="201"/>
      <c r="AD299" s="201"/>
      <c r="AE299" s="201"/>
      <c r="AF299" s="201"/>
      <c r="AG299" s="201"/>
      <c r="AH299" s="201"/>
      <c r="AI299" s="201"/>
      <c r="AJ299" s="201"/>
      <c r="AK299" s="201"/>
      <c r="AL299" s="201"/>
      <c r="AM299" s="201"/>
    </row>
    <row r="300" spans="2:39" x14ac:dyDescent="0.3">
      <c r="B300" s="201" t="s">
        <v>43</v>
      </c>
      <c r="C300" s="205" t="s">
        <v>44</v>
      </c>
      <c r="D300" s="202" t="s">
        <v>45</v>
      </c>
      <c r="E300" s="201" t="s">
        <v>323</v>
      </c>
      <c r="F300" s="201" t="s">
        <v>328</v>
      </c>
      <c r="G300" s="201"/>
      <c r="H300" s="201"/>
      <c r="I300" s="201"/>
      <c r="J300" s="201"/>
      <c r="K300" s="201"/>
      <c r="L300" s="201"/>
      <c r="M300" s="201"/>
      <c r="N300" s="201"/>
      <c r="O300" s="201"/>
      <c r="P300" s="201"/>
      <c r="Q300" s="201"/>
      <c r="R300" s="201"/>
      <c r="S300" s="201"/>
      <c r="T300" s="201"/>
      <c r="U300" s="201"/>
      <c r="V300" s="201"/>
      <c r="W300" s="201"/>
      <c r="X300" s="201"/>
      <c r="Y300" s="201"/>
      <c r="Z300" s="201"/>
      <c r="AA300" s="201"/>
      <c r="AB300" s="201"/>
      <c r="AC300" s="201"/>
      <c r="AD300" s="201"/>
      <c r="AE300" s="201"/>
      <c r="AF300" s="201"/>
      <c r="AG300" s="201"/>
      <c r="AH300" s="201"/>
      <c r="AI300" s="201"/>
      <c r="AJ300" s="201"/>
      <c r="AK300" s="201"/>
      <c r="AL300" s="201"/>
      <c r="AM300" s="201"/>
    </row>
    <row r="301" spans="2:39" x14ac:dyDescent="0.3">
      <c r="B301" s="201" t="s">
        <v>43</v>
      </c>
      <c r="C301" s="205" t="s">
        <v>44</v>
      </c>
      <c r="D301" s="202" t="s">
        <v>45</v>
      </c>
      <c r="E301" s="201" t="s">
        <v>322</v>
      </c>
      <c r="F301" s="201" t="s">
        <v>329</v>
      </c>
      <c r="G301" s="201"/>
      <c r="H301" s="201"/>
      <c r="I301" s="201"/>
      <c r="J301" s="201"/>
      <c r="K301" s="201"/>
      <c r="L301" s="201"/>
      <c r="M301" s="201"/>
      <c r="N301" s="201"/>
      <c r="O301" s="201"/>
      <c r="P301" s="201"/>
      <c r="Q301" s="201"/>
      <c r="R301" s="201"/>
      <c r="S301" s="201"/>
      <c r="T301" s="201"/>
      <c r="U301" s="201"/>
      <c r="V301" s="201"/>
      <c r="W301" s="201"/>
      <c r="X301" s="201"/>
      <c r="Y301" s="201"/>
      <c r="Z301" s="201"/>
      <c r="AA301" s="201"/>
      <c r="AB301" s="201"/>
      <c r="AC301" s="201"/>
      <c r="AD301" s="201"/>
      <c r="AE301" s="201"/>
      <c r="AF301" s="201"/>
      <c r="AG301" s="201"/>
      <c r="AH301" s="201"/>
      <c r="AI301" s="201"/>
      <c r="AJ301" s="201"/>
      <c r="AK301" s="201"/>
      <c r="AL301" s="201"/>
      <c r="AM301" s="201"/>
    </row>
    <row r="302" spans="2:39" x14ac:dyDescent="0.3">
      <c r="B302" s="201" t="s">
        <v>43</v>
      </c>
      <c r="C302" s="205" t="s">
        <v>44</v>
      </c>
      <c r="D302" s="202" t="s">
        <v>45</v>
      </c>
      <c r="E302" s="201" t="s">
        <v>322</v>
      </c>
      <c r="F302" s="201" t="s">
        <v>328</v>
      </c>
      <c r="G302" s="201"/>
      <c r="H302" s="201"/>
      <c r="I302" s="201"/>
      <c r="J302" s="201"/>
      <c r="K302" s="201"/>
      <c r="L302" s="201"/>
      <c r="M302" s="201"/>
      <c r="N302" s="201"/>
      <c r="O302" s="201"/>
      <c r="P302" s="201"/>
      <c r="Q302" s="201"/>
      <c r="R302" s="201"/>
      <c r="S302" s="201"/>
      <c r="T302" s="201"/>
      <c r="U302" s="201"/>
      <c r="V302" s="201"/>
      <c r="W302" s="201"/>
      <c r="X302" s="201"/>
      <c r="Y302" s="201"/>
      <c r="Z302" s="201"/>
      <c r="AA302" s="201"/>
      <c r="AB302" s="201"/>
      <c r="AC302" s="201"/>
      <c r="AD302" s="201"/>
      <c r="AE302" s="201"/>
      <c r="AF302" s="201"/>
      <c r="AG302" s="201"/>
      <c r="AH302" s="201"/>
      <c r="AI302" s="201"/>
      <c r="AJ302" s="201"/>
      <c r="AK302" s="201"/>
      <c r="AL302" s="201"/>
      <c r="AM302" s="201"/>
    </row>
    <row r="303" spans="2:39" x14ac:dyDescent="0.3">
      <c r="B303" s="201" t="s">
        <v>43</v>
      </c>
      <c r="C303" s="205" t="s">
        <v>44</v>
      </c>
      <c r="D303" s="202" t="s">
        <v>45</v>
      </c>
      <c r="E303" s="201" t="s">
        <v>321</v>
      </c>
      <c r="F303" s="201" t="s">
        <v>329</v>
      </c>
      <c r="G303" s="201"/>
      <c r="H303" s="201"/>
      <c r="I303" s="201"/>
      <c r="J303" s="201"/>
      <c r="K303" s="201"/>
      <c r="L303" s="201"/>
      <c r="M303" s="201"/>
      <c r="N303" s="201"/>
      <c r="O303" s="201"/>
      <c r="P303" s="201"/>
      <c r="Q303" s="201"/>
      <c r="R303" s="201"/>
      <c r="S303" s="201"/>
      <c r="T303" s="201"/>
      <c r="U303" s="201"/>
      <c r="V303" s="201"/>
      <c r="W303" s="201"/>
      <c r="X303" s="201"/>
      <c r="Y303" s="201"/>
      <c r="Z303" s="201"/>
      <c r="AA303" s="201"/>
      <c r="AB303" s="201"/>
      <c r="AC303" s="201"/>
      <c r="AD303" s="201"/>
      <c r="AE303" s="201"/>
      <c r="AF303" s="201"/>
      <c r="AG303" s="201"/>
      <c r="AH303" s="201"/>
      <c r="AI303" s="201"/>
      <c r="AJ303" s="201"/>
      <c r="AK303" s="201"/>
      <c r="AL303" s="201"/>
      <c r="AM303" s="201"/>
    </row>
    <row r="304" spans="2:39" x14ac:dyDescent="0.3">
      <c r="B304" s="201" t="s">
        <v>43</v>
      </c>
      <c r="C304" s="205" t="s">
        <v>44</v>
      </c>
      <c r="D304" s="202" t="s">
        <v>45</v>
      </c>
      <c r="E304" s="201" t="s">
        <v>321</v>
      </c>
      <c r="F304" s="201" t="s">
        <v>328</v>
      </c>
      <c r="G304" s="201"/>
      <c r="H304" s="201"/>
      <c r="I304" s="201"/>
      <c r="J304" s="201"/>
      <c r="K304" s="201"/>
      <c r="L304" s="201"/>
      <c r="M304" s="201"/>
      <c r="N304" s="201"/>
      <c r="O304" s="201"/>
      <c r="P304" s="201"/>
      <c r="Q304" s="201"/>
      <c r="R304" s="201"/>
      <c r="S304" s="201"/>
      <c r="T304" s="201"/>
      <c r="U304" s="201"/>
      <c r="V304" s="201"/>
      <c r="W304" s="201"/>
      <c r="X304" s="201"/>
      <c r="Y304" s="201"/>
      <c r="Z304" s="201"/>
      <c r="AA304" s="201"/>
      <c r="AB304" s="201"/>
      <c r="AC304" s="201"/>
      <c r="AD304" s="201"/>
      <c r="AE304" s="201"/>
      <c r="AF304" s="201"/>
      <c r="AG304" s="201"/>
      <c r="AH304" s="201"/>
      <c r="AI304" s="201"/>
      <c r="AJ304" s="201"/>
      <c r="AK304" s="201"/>
      <c r="AL304" s="201"/>
      <c r="AM304" s="201"/>
    </row>
    <row r="305" spans="2:39" x14ac:dyDescent="0.3">
      <c r="B305" s="201" t="s">
        <v>43</v>
      </c>
      <c r="C305" s="205" t="s">
        <v>44</v>
      </c>
      <c r="D305" s="202" t="s">
        <v>52</v>
      </c>
      <c r="E305" s="201" t="s">
        <v>326</v>
      </c>
      <c r="F305" s="201" t="s">
        <v>329</v>
      </c>
      <c r="G305" s="201"/>
      <c r="H305" s="201"/>
      <c r="I305" s="201"/>
      <c r="J305" s="201"/>
      <c r="K305" s="201"/>
      <c r="L305" s="201"/>
      <c r="M305" s="201"/>
      <c r="N305" s="201"/>
      <c r="O305" s="201"/>
      <c r="P305" s="201"/>
      <c r="Q305" s="201"/>
      <c r="R305" s="201"/>
      <c r="S305" s="201"/>
      <c r="T305" s="201"/>
      <c r="U305" s="201"/>
      <c r="V305" s="201"/>
      <c r="W305" s="201"/>
      <c r="X305" s="201"/>
      <c r="Y305" s="201"/>
      <c r="Z305" s="201"/>
      <c r="AA305" s="201"/>
      <c r="AB305" s="201"/>
      <c r="AC305" s="201"/>
      <c r="AD305" s="201"/>
      <c r="AE305" s="201"/>
      <c r="AF305" s="201"/>
      <c r="AG305" s="201"/>
      <c r="AH305" s="201"/>
      <c r="AI305" s="201"/>
      <c r="AJ305" s="201"/>
      <c r="AK305" s="201"/>
      <c r="AL305" s="201"/>
      <c r="AM305" s="201"/>
    </row>
    <row r="306" spans="2:39" x14ac:dyDescent="0.3">
      <c r="B306" s="201" t="s">
        <v>43</v>
      </c>
      <c r="C306" s="205" t="s">
        <v>44</v>
      </c>
      <c r="D306" s="202" t="s">
        <v>52</v>
      </c>
      <c r="E306" s="201" t="s">
        <v>326</v>
      </c>
      <c r="F306" s="201" t="s">
        <v>328</v>
      </c>
      <c r="G306" s="201"/>
      <c r="H306" s="201"/>
      <c r="I306" s="201"/>
      <c r="J306" s="201"/>
      <c r="K306" s="201"/>
      <c r="L306" s="201"/>
      <c r="M306" s="201"/>
      <c r="N306" s="201"/>
      <c r="O306" s="201"/>
      <c r="P306" s="201"/>
      <c r="Q306" s="201"/>
      <c r="R306" s="201"/>
      <c r="S306" s="201"/>
      <c r="T306" s="201"/>
      <c r="U306" s="201"/>
      <c r="V306" s="201"/>
      <c r="W306" s="201"/>
      <c r="X306" s="201"/>
      <c r="Y306" s="201"/>
      <c r="Z306" s="201"/>
      <c r="AA306" s="201"/>
      <c r="AB306" s="201"/>
      <c r="AC306" s="201"/>
      <c r="AD306" s="201"/>
      <c r="AE306" s="201"/>
      <c r="AF306" s="201"/>
      <c r="AG306" s="201"/>
      <c r="AH306" s="201"/>
      <c r="AI306" s="201"/>
      <c r="AJ306" s="201"/>
      <c r="AK306" s="201"/>
      <c r="AL306" s="201"/>
      <c r="AM306" s="201"/>
    </row>
    <row r="307" spans="2:39" x14ac:dyDescent="0.3">
      <c r="B307" s="201" t="s">
        <v>43</v>
      </c>
      <c r="C307" s="205" t="s">
        <v>44</v>
      </c>
      <c r="D307" s="202" t="s">
        <v>52</v>
      </c>
      <c r="E307" s="201" t="s">
        <v>324</v>
      </c>
      <c r="F307" s="201" t="s">
        <v>329</v>
      </c>
      <c r="G307" s="201"/>
      <c r="H307" s="201"/>
      <c r="I307" s="201"/>
      <c r="J307" s="201"/>
      <c r="K307" s="201"/>
      <c r="L307" s="201"/>
      <c r="M307" s="201"/>
      <c r="N307" s="201"/>
      <c r="O307" s="201"/>
      <c r="P307" s="201"/>
      <c r="Q307" s="201"/>
      <c r="R307" s="201"/>
      <c r="S307" s="201"/>
      <c r="T307" s="201"/>
      <c r="U307" s="201"/>
      <c r="V307" s="201"/>
      <c r="W307" s="201"/>
      <c r="X307" s="201"/>
      <c r="Y307" s="201"/>
      <c r="Z307" s="201"/>
      <c r="AA307" s="201"/>
      <c r="AB307" s="201"/>
      <c r="AC307" s="201"/>
      <c r="AD307" s="201"/>
      <c r="AE307" s="201"/>
      <c r="AF307" s="201"/>
      <c r="AG307" s="201"/>
      <c r="AH307" s="201"/>
      <c r="AI307" s="201"/>
      <c r="AJ307" s="201"/>
      <c r="AK307" s="201"/>
      <c r="AL307" s="201"/>
      <c r="AM307" s="201"/>
    </row>
    <row r="308" spans="2:39" x14ac:dyDescent="0.3">
      <c r="B308" s="201" t="s">
        <v>43</v>
      </c>
      <c r="C308" s="205" t="s">
        <v>44</v>
      </c>
      <c r="D308" s="202" t="s">
        <v>52</v>
      </c>
      <c r="E308" s="201" t="s">
        <v>324</v>
      </c>
      <c r="F308" s="201" t="s">
        <v>328</v>
      </c>
      <c r="G308" s="201"/>
      <c r="H308" s="201"/>
      <c r="I308" s="201"/>
      <c r="J308" s="201"/>
      <c r="K308" s="201"/>
      <c r="L308" s="201"/>
      <c r="M308" s="201"/>
      <c r="N308" s="201"/>
      <c r="O308" s="201"/>
      <c r="P308" s="201"/>
      <c r="Q308" s="201"/>
      <c r="R308" s="201"/>
      <c r="S308" s="201"/>
      <c r="T308" s="201"/>
      <c r="U308" s="201"/>
      <c r="V308" s="201"/>
      <c r="W308" s="201"/>
      <c r="X308" s="201"/>
      <c r="Y308" s="201"/>
      <c r="Z308" s="201"/>
      <c r="AA308" s="201"/>
      <c r="AB308" s="201"/>
      <c r="AC308" s="201"/>
      <c r="AD308" s="201"/>
      <c r="AE308" s="201"/>
      <c r="AF308" s="201"/>
      <c r="AG308" s="201"/>
      <c r="AH308" s="201"/>
      <c r="AI308" s="201"/>
      <c r="AJ308" s="201"/>
      <c r="AK308" s="201"/>
      <c r="AL308" s="201"/>
      <c r="AM308" s="201"/>
    </row>
    <row r="309" spans="2:39" x14ac:dyDescent="0.3">
      <c r="B309" s="201" t="s">
        <v>43</v>
      </c>
      <c r="C309" s="205" t="s">
        <v>44</v>
      </c>
      <c r="D309" s="202" t="s">
        <v>52</v>
      </c>
      <c r="E309" s="201" t="s">
        <v>323</v>
      </c>
      <c r="F309" s="201" t="s">
        <v>329</v>
      </c>
      <c r="G309" s="201"/>
      <c r="H309" s="201"/>
      <c r="I309" s="201"/>
      <c r="J309" s="201"/>
      <c r="K309" s="201"/>
      <c r="L309" s="201"/>
      <c r="M309" s="201"/>
      <c r="N309" s="201"/>
      <c r="O309" s="201"/>
      <c r="P309" s="201"/>
      <c r="Q309" s="201"/>
      <c r="R309" s="201"/>
      <c r="S309" s="201"/>
      <c r="T309" s="201"/>
      <c r="U309" s="201"/>
      <c r="V309" s="201"/>
      <c r="W309" s="201"/>
      <c r="X309" s="201"/>
      <c r="Y309" s="201"/>
      <c r="Z309" s="201"/>
      <c r="AA309" s="201"/>
      <c r="AB309" s="201"/>
      <c r="AC309" s="201"/>
      <c r="AD309" s="201"/>
      <c r="AE309" s="201"/>
      <c r="AF309" s="201"/>
      <c r="AG309" s="201"/>
      <c r="AH309" s="201"/>
      <c r="AI309" s="201"/>
      <c r="AJ309" s="201"/>
      <c r="AK309" s="201"/>
      <c r="AL309" s="201"/>
      <c r="AM309" s="201"/>
    </row>
    <row r="310" spans="2:39" x14ac:dyDescent="0.3">
      <c r="B310" s="201" t="s">
        <v>43</v>
      </c>
      <c r="C310" s="205" t="s">
        <v>44</v>
      </c>
      <c r="D310" s="202" t="s">
        <v>52</v>
      </c>
      <c r="E310" s="201" t="s">
        <v>323</v>
      </c>
      <c r="F310" s="201" t="s">
        <v>328</v>
      </c>
      <c r="G310" s="201"/>
      <c r="H310" s="201"/>
      <c r="I310" s="201"/>
      <c r="J310" s="201"/>
      <c r="K310" s="201"/>
      <c r="L310" s="201"/>
      <c r="M310" s="201"/>
      <c r="N310" s="201"/>
      <c r="O310" s="201"/>
      <c r="P310" s="201"/>
      <c r="Q310" s="201"/>
      <c r="R310" s="201"/>
      <c r="S310" s="201"/>
      <c r="T310" s="201"/>
      <c r="U310" s="201"/>
      <c r="V310" s="201"/>
      <c r="W310" s="201"/>
      <c r="X310" s="201"/>
      <c r="Y310" s="201"/>
      <c r="Z310" s="201"/>
      <c r="AA310" s="201"/>
      <c r="AB310" s="201"/>
      <c r="AC310" s="201"/>
      <c r="AD310" s="201"/>
      <c r="AE310" s="201"/>
      <c r="AF310" s="201"/>
      <c r="AG310" s="201"/>
      <c r="AH310" s="201"/>
      <c r="AI310" s="201"/>
      <c r="AJ310" s="201"/>
      <c r="AK310" s="201"/>
      <c r="AL310" s="201"/>
      <c r="AM310" s="201"/>
    </row>
    <row r="311" spans="2:39" x14ac:dyDescent="0.3">
      <c r="B311" s="201" t="s">
        <v>43</v>
      </c>
      <c r="C311" s="205" t="s">
        <v>44</v>
      </c>
      <c r="D311" s="202" t="s">
        <v>52</v>
      </c>
      <c r="E311" s="201" t="s">
        <v>322</v>
      </c>
      <c r="F311" s="201" t="s">
        <v>329</v>
      </c>
      <c r="G311" s="201"/>
      <c r="H311" s="201"/>
      <c r="I311" s="201"/>
      <c r="J311" s="201"/>
      <c r="K311" s="201"/>
      <c r="L311" s="201"/>
      <c r="M311" s="201"/>
      <c r="N311" s="201"/>
      <c r="O311" s="201"/>
      <c r="P311" s="201"/>
      <c r="Q311" s="201"/>
      <c r="R311" s="201"/>
      <c r="S311" s="201"/>
      <c r="T311" s="201"/>
      <c r="U311" s="201"/>
      <c r="V311" s="201"/>
      <c r="W311" s="201"/>
      <c r="X311" s="201"/>
      <c r="Y311" s="201"/>
      <c r="Z311" s="201"/>
      <c r="AA311" s="201"/>
      <c r="AB311" s="201"/>
      <c r="AC311" s="201"/>
      <c r="AD311" s="201"/>
      <c r="AE311" s="201"/>
      <c r="AF311" s="201"/>
      <c r="AG311" s="201"/>
      <c r="AH311" s="201"/>
      <c r="AI311" s="201"/>
      <c r="AJ311" s="201"/>
      <c r="AK311" s="201"/>
      <c r="AL311" s="201"/>
      <c r="AM311" s="201"/>
    </row>
    <row r="312" spans="2:39" x14ac:dyDescent="0.3">
      <c r="B312" s="201" t="s">
        <v>43</v>
      </c>
      <c r="C312" s="205" t="s">
        <v>44</v>
      </c>
      <c r="D312" s="202" t="s">
        <v>52</v>
      </c>
      <c r="E312" s="201" t="s">
        <v>322</v>
      </c>
      <c r="F312" s="201" t="s">
        <v>328</v>
      </c>
      <c r="G312" s="201"/>
      <c r="H312" s="201"/>
      <c r="I312" s="201"/>
      <c r="J312" s="201"/>
      <c r="K312" s="201"/>
      <c r="L312" s="201"/>
      <c r="M312" s="201"/>
      <c r="N312" s="201"/>
      <c r="O312" s="201"/>
      <c r="P312" s="201"/>
      <c r="Q312" s="201"/>
      <c r="R312" s="201"/>
      <c r="S312" s="201"/>
      <c r="T312" s="201"/>
      <c r="U312" s="201"/>
      <c r="V312" s="201"/>
      <c r="W312" s="201"/>
      <c r="X312" s="201"/>
      <c r="Y312" s="201"/>
      <c r="Z312" s="201"/>
      <c r="AA312" s="201"/>
      <c r="AB312" s="201"/>
      <c r="AC312" s="201"/>
      <c r="AD312" s="201"/>
      <c r="AE312" s="201"/>
      <c r="AF312" s="201"/>
      <c r="AG312" s="201"/>
      <c r="AH312" s="201"/>
      <c r="AI312" s="201"/>
      <c r="AJ312" s="201"/>
      <c r="AK312" s="201"/>
      <c r="AL312" s="201"/>
      <c r="AM312" s="201"/>
    </row>
    <row r="313" spans="2:39" x14ac:dyDescent="0.3">
      <c r="B313" s="201" t="s">
        <v>43</v>
      </c>
      <c r="C313" s="205" t="s">
        <v>44</v>
      </c>
      <c r="D313" s="202" t="s">
        <v>52</v>
      </c>
      <c r="E313" s="201" t="s">
        <v>321</v>
      </c>
      <c r="F313" s="201" t="s">
        <v>329</v>
      </c>
      <c r="G313" s="201"/>
      <c r="H313" s="201"/>
      <c r="I313" s="201"/>
      <c r="J313" s="201"/>
      <c r="K313" s="201"/>
      <c r="L313" s="201"/>
      <c r="M313" s="201"/>
      <c r="N313" s="201"/>
      <c r="O313" s="201"/>
      <c r="P313" s="201"/>
      <c r="Q313" s="201"/>
      <c r="R313" s="201"/>
      <c r="S313" s="201"/>
      <c r="T313" s="201"/>
      <c r="U313" s="201"/>
      <c r="V313" s="201"/>
      <c r="W313" s="201"/>
      <c r="X313" s="201"/>
      <c r="Y313" s="201"/>
      <c r="Z313" s="201"/>
      <c r="AA313" s="201"/>
      <c r="AB313" s="201"/>
      <c r="AC313" s="201"/>
      <c r="AD313" s="201"/>
      <c r="AE313" s="201"/>
      <c r="AF313" s="201"/>
      <c r="AG313" s="201"/>
      <c r="AH313" s="201"/>
      <c r="AI313" s="201"/>
      <c r="AJ313" s="201"/>
      <c r="AK313" s="201"/>
      <c r="AL313" s="201"/>
      <c r="AM313" s="201"/>
    </row>
    <row r="314" spans="2:39" x14ac:dyDescent="0.3">
      <c r="B314" s="201" t="s">
        <v>43</v>
      </c>
      <c r="C314" s="205" t="s">
        <v>44</v>
      </c>
      <c r="D314" s="202" t="s">
        <v>52</v>
      </c>
      <c r="E314" s="201" t="s">
        <v>321</v>
      </c>
      <c r="F314" s="201" t="s">
        <v>328</v>
      </c>
      <c r="G314" s="201"/>
      <c r="H314" s="201"/>
      <c r="I314" s="201"/>
      <c r="J314" s="201"/>
      <c r="K314" s="201"/>
      <c r="L314" s="201"/>
      <c r="M314" s="201"/>
      <c r="N314" s="201"/>
      <c r="O314" s="201"/>
      <c r="P314" s="201"/>
      <c r="Q314" s="201"/>
      <c r="R314" s="201"/>
      <c r="S314" s="201"/>
      <c r="T314" s="201"/>
      <c r="U314" s="201"/>
      <c r="V314" s="201"/>
      <c r="W314" s="201"/>
      <c r="X314" s="201"/>
      <c r="Y314" s="201"/>
      <c r="Z314" s="201"/>
      <c r="AA314" s="201"/>
      <c r="AB314" s="201"/>
      <c r="AC314" s="201"/>
      <c r="AD314" s="201"/>
      <c r="AE314" s="201"/>
      <c r="AF314" s="201"/>
      <c r="AG314" s="201"/>
      <c r="AH314" s="201"/>
      <c r="AI314" s="201"/>
      <c r="AJ314" s="201"/>
      <c r="AK314" s="201"/>
      <c r="AL314" s="201"/>
      <c r="AM314" s="201"/>
    </row>
    <row r="315" spans="2:39" x14ac:dyDescent="0.3">
      <c r="B315" s="201" t="s">
        <v>46</v>
      </c>
      <c r="C315" s="205" t="s">
        <v>44</v>
      </c>
      <c r="D315" s="202" t="s">
        <v>45</v>
      </c>
      <c r="E315" s="201" t="s">
        <v>326</v>
      </c>
      <c r="F315" s="201" t="s">
        <v>329</v>
      </c>
      <c r="G315" s="201"/>
      <c r="H315" s="201"/>
      <c r="I315" s="201"/>
      <c r="J315" s="201"/>
      <c r="K315" s="201"/>
      <c r="L315" s="201"/>
      <c r="M315" s="201"/>
      <c r="N315" s="201"/>
      <c r="O315" s="201"/>
      <c r="P315" s="201"/>
      <c r="Q315" s="201"/>
      <c r="R315" s="201"/>
      <c r="S315" s="201"/>
      <c r="T315" s="201"/>
      <c r="U315" s="201"/>
      <c r="V315" s="201"/>
      <c r="W315" s="201"/>
      <c r="X315" s="201"/>
      <c r="Y315" s="201"/>
      <c r="Z315" s="201"/>
      <c r="AA315" s="201"/>
      <c r="AB315" s="201"/>
      <c r="AC315" s="201"/>
      <c r="AD315" s="201"/>
      <c r="AE315" s="201"/>
      <c r="AF315" s="201"/>
      <c r="AG315" s="201"/>
      <c r="AH315" s="201"/>
      <c r="AI315" s="201"/>
      <c r="AJ315" s="201"/>
      <c r="AK315" s="201"/>
      <c r="AL315" s="201"/>
      <c r="AM315" s="201"/>
    </row>
    <row r="316" spans="2:39" x14ac:dyDescent="0.3">
      <c r="B316" s="201" t="s">
        <v>46</v>
      </c>
      <c r="C316" s="205" t="s">
        <v>44</v>
      </c>
      <c r="D316" s="202" t="s">
        <v>45</v>
      </c>
      <c r="E316" s="201" t="s">
        <v>326</v>
      </c>
      <c r="F316" s="201" t="s">
        <v>328</v>
      </c>
      <c r="G316" s="201"/>
      <c r="H316" s="201"/>
      <c r="I316" s="201"/>
      <c r="J316" s="201"/>
      <c r="K316" s="201"/>
      <c r="L316" s="201"/>
      <c r="M316" s="201"/>
      <c r="N316" s="201"/>
      <c r="O316" s="201"/>
      <c r="P316" s="201"/>
      <c r="Q316" s="201"/>
      <c r="R316" s="201"/>
      <c r="S316" s="201"/>
      <c r="T316" s="201"/>
      <c r="U316" s="201"/>
      <c r="V316" s="201"/>
      <c r="W316" s="201"/>
      <c r="X316" s="201"/>
      <c r="Y316" s="201"/>
      <c r="Z316" s="201"/>
      <c r="AA316" s="201"/>
      <c r="AB316" s="201"/>
      <c r="AC316" s="201"/>
      <c r="AD316" s="201"/>
      <c r="AE316" s="201"/>
      <c r="AF316" s="201"/>
      <c r="AG316" s="201"/>
      <c r="AH316" s="201"/>
      <c r="AI316" s="201"/>
      <c r="AJ316" s="201"/>
      <c r="AK316" s="201"/>
      <c r="AL316" s="201"/>
      <c r="AM316" s="201"/>
    </row>
    <row r="317" spans="2:39" x14ac:dyDescent="0.3">
      <c r="B317" s="201" t="s">
        <v>46</v>
      </c>
      <c r="C317" s="205" t="s">
        <v>44</v>
      </c>
      <c r="D317" s="202" t="s">
        <v>45</v>
      </c>
      <c r="E317" s="201" t="s">
        <v>324</v>
      </c>
      <c r="F317" s="201" t="s">
        <v>329</v>
      </c>
      <c r="G317" s="201"/>
      <c r="H317" s="201"/>
      <c r="I317" s="201"/>
      <c r="J317" s="201"/>
      <c r="K317" s="201"/>
      <c r="L317" s="201"/>
      <c r="M317" s="201"/>
      <c r="N317" s="201"/>
      <c r="O317" s="201"/>
      <c r="P317" s="201"/>
      <c r="Q317" s="201"/>
      <c r="R317" s="201"/>
      <c r="S317" s="201"/>
      <c r="T317" s="201"/>
      <c r="U317" s="201"/>
      <c r="V317" s="201"/>
      <c r="W317" s="201"/>
      <c r="X317" s="201"/>
      <c r="Y317" s="201"/>
      <c r="Z317" s="201"/>
      <c r="AA317" s="201"/>
      <c r="AB317" s="201"/>
      <c r="AC317" s="201"/>
      <c r="AD317" s="201"/>
      <c r="AE317" s="201"/>
      <c r="AF317" s="201"/>
      <c r="AG317" s="201"/>
      <c r="AH317" s="201"/>
      <c r="AI317" s="201"/>
      <c r="AJ317" s="201"/>
      <c r="AK317" s="201"/>
      <c r="AL317" s="201"/>
      <c r="AM317" s="201"/>
    </row>
    <row r="318" spans="2:39" x14ac:dyDescent="0.3">
      <c r="B318" s="201" t="s">
        <v>46</v>
      </c>
      <c r="C318" s="205" t="s">
        <v>44</v>
      </c>
      <c r="D318" s="202" t="s">
        <v>45</v>
      </c>
      <c r="E318" s="201" t="s">
        <v>324</v>
      </c>
      <c r="F318" s="201" t="s">
        <v>328</v>
      </c>
      <c r="G318" s="201"/>
      <c r="H318" s="201"/>
      <c r="I318" s="201"/>
      <c r="J318" s="201"/>
      <c r="K318" s="201"/>
      <c r="L318" s="201"/>
      <c r="M318" s="201"/>
      <c r="N318" s="201"/>
      <c r="O318" s="201"/>
      <c r="P318" s="201"/>
      <c r="Q318" s="201"/>
      <c r="R318" s="201"/>
      <c r="S318" s="201"/>
      <c r="T318" s="201"/>
      <c r="U318" s="201"/>
      <c r="V318" s="201"/>
      <c r="W318" s="201"/>
      <c r="X318" s="201"/>
      <c r="Y318" s="201"/>
      <c r="Z318" s="201"/>
      <c r="AA318" s="201"/>
      <c r="AB318" s="201"/>
      <c r="AC318" s="201"/>
      <c r="AD318" s="201"/>
      <c r="AE318" s="201"/>
      <c r="AF318" s="201"/>
      <c r="AG318" s="201"/>
      <c r="AH318" s="201"/>
      <c r="AI318" s="201"/>
      <c r="AJ318" s="201"/>
      <c r="AK318" s="201"/>
      <c r="AL318" s="201"/>
      <c r="AM318" s="201"/>
    </row>
    <row r="319" spans="2:39" x14ac:dyDescent="0.3">
      <c r="B319" s="201" t="s">
        <v>46</v>
      </c>
      <c r="C319" s="205" t="s">
        <v>44</v>
      </c>
      <c r="D319" s="202" t="s">
        <v>45</v>
      </c>
      <c r="E319" s="201" t="s">
        <v>323</v>
      </c>
      <c r="F319" s="201" t="s">
        <v>329</v>
      </c>
      <c r="G319" s="201"/>
      <c r="H319" s="201"/>
      <c r="I319" s="201"/>
      <c r="J319" s="201"/>
      <c r="K319" s="201"/>
      <c r="L319" s="201"/>
      <c r="M319" s="201"/>
      <c r="N319" s="201"/>
      <c r="O319" s="201"/>
      <c r="P319" s="201"/>
      <c r="Q319" s="201"/>
      <c r="R319" s="201"/>
      <c r="S319" s="201"/>
      <c r="T319" s="201"/>
      <c r="U319" s="201"/>
      <c r="V319" s="201"/>
      <c r="W319" s="201"/>
      <c r="X319" s="201"/>
      <c r="Y319" s="201"/>
      <c r="Z319" s="201"/>
      <c r="AA319" s="201"/>
      <c r="AB319" s="201"/>
      <c r="AC319" s="201"/>
      <c r="AD319" s="201"/>
      <c r="AE319" s="201"/>
      <c r="AF319" s="201"/>
      <c r="AG319" s="201"/>
      <c r="AH319" s="201"/>
      <c r="AI319" s="201"/>
      <c r="AJ319" s="201"/>
      <c r="AK319" s="201"/>
      <c r="AL319" s="201"/>
      <c r="AM319" s="201"/>
    </row>
    <row r="320" spans="2:39" x14ac:dyDescent="0.3">
      <c r="B320" s="201" t="s">
        <v>46</v>
      </c>
      <c r="C320" s="205" t="s">
        <v>44</v>
      </c>
      <c r="D320" s="202" t="s">
        <v>45</v>
      </c>
      <c r="E320" s="201" t="s">
        <v>323</v>
      </c>
      <c r="F320" s="201" t="s">
        <v>328</v>
      </c>
      <c r="G320" s="201"/>
      <c r="H320" s="201"/>
      <c r="I320" s="201"/>
      <c r="J320" s="201"/>
      <c r="K320" s="201"/>
      <c r="L320" s="201"/>
      <c r="M320" s="201"/>
      <c r="N320" s="201"/>
      <c r="O320" s="201"/>
      <c r="P320" s="201"/>
      <c r="Q320" s="201"/>
      <c r="R320" s="201"/>
      <c r="S320" s="201"/>
      <c r="T320" s="201"/>
      <c r="U320" s="201"/>
      <c r="V320" s="201"/>
      <c r="W320" s="201"/>
      <c r="X320" s="201"/>
      <c r="Y320" s="201"/>
      <c r="Z320" s="201"/>
      <c r="AA320" s="201"/>
      <c r="AB320" s="201"/>
      <c r="AC320" s="201"/>
      <c r="AD320" s="201"/>
      <c r="AE320" s="201"/>
      <c r="AF320" s="201"/>
      <c r="AG320" s="201"/>
      <c r="AH320" s="201"/>
      <c r="AI320" s="201"/>
      <c r="AJ320" s="201"/>
      <c r="AK320" s="201"/>
      <c r="AL320" s="201"/>
      <c r="AM320" s="201"/>
    </row>
    <row r="321" spans="2:39" x14ac:dyDescent="0.3">
      <c r="B321" s="201" t="s">
        <v>46</v>
      </c>
      <c r="C321" s="205" t="s">
        <v>44</v>
      </c>
      <c r="D321" s="202" t="s">
        <v>45</v>
      </c>
      <c r="E321" s="201" t="s">
        <v>322</v>
      </c>
      <c r="F321" s="201" t="s">
        <v>329</v>
      </c>
      <c r="G321" s="201"/>
      <c r="H321" s="201"/>
      <c r="I321" s="201"/>
      <c r="J321" s="201"/>
      <c r="K321" s="201"/>
      <c r="L321" s="201"/>
      <c r="M321" s="201"/>
      <c r="N321" s="201"/>
      <c r="O321" s="201"/>
      <c r="P321" s="201"/>
      <c r="Q321" s="201"/>
      <c r="R321" s="201"/>
      <c r="S321" s="201"/>
      <c r="T321" s="201"/>
      <c r="U321" s="201"/>
      <c r="V321" s="201"/>
      <c r="W321" s="201"/>
      <c r="X321" s="201"/>
      <c r="Y321" s="201"/>
      <c r="Z321" s="201"/>
      <c r="AA321" s="201"/>
      <c r="AB321" s="201"/>
      <c r="AC321" s="201"/>
      <c r="AD321" s="201"/>
      <c r="AE321" s="201"/>
      <c r="AF321" s="201"/>
      <c r="AG321" s="201"/>
      <c r="AH321" s="201"/>
      <c r="AI321" s="201"/>
      <c r="AJ321" s="201"/>
      <c r="AK321" s="201"/>
      <c r="AL321" s="201"/>
      <c r="AM321" s="201"/>
    </row>
    <row r="322" spans="2:39" x14ac:dyDescent="0.3">
      <c r="B322" s="201" t="s">
        <v>46</v>
      </c>
      <c r="C322" s="205" t="s">
        <v>44</v>
      </c>
      <c r="D322" s="202" t="s">
        <v>45</v>
      </c>
      <c r="E322" s="201" t="s">
        <v>322</v>
      </c>
      <c r="F322" s="201" t="s">
        <v>328</v>
      </c>
      <c r="G322" s="201"/>
      <c r="H322" s="201"/>
      <c r="I322" s="201"/>
      <c r="J322" s="201"/>
      <c r="K322" s="201"/>
      <c r="L322" s="201"/>
      <c r="M322" s="201"/>
      <c r="N322" s="201"/>
      <c r="O322" s="201"/>
      <c r="P322" s="201"/>
      <c r="Q322" s="201"/>
      <c r="R322" s="201"/>
      <c r="S322" s="201"/>
      <c r="T322" s="201"/>
      <c r="U322" s="201"/>
      <c r="V322" s="201"/>
      <c r="W322" s="201"/>
      <c r="X322" s="201"/>
      <c r="Y322" s="201"/>
      <c r="Z322" s="201"/>
      <c r="AA322" s="201"/>
      <c r="AB322" s="201"/>
      <c r="AC322" s="201"/>
      <c r="AD322" s="201"/>
      <c r="AE322" s="201"/>
      <c r="AF322" s="201"/>
      <c r="AG322" s="201"/>
      <c r="AH322" s="201"/>
      <c r="AI322" s="201"/>
      <c r="AJ322" s="201"/>
      <c r="AK322" s="201"/>
      <c r="AL322" s="201"/>
      <c r="AM322" s="201"/>
    </row>
    <row r="323" spans="2:39" x14ac:dyDescent="0.3">
      <c r="B323" s="201" t="s">
        <v>46</v>
      </c>
      <c r="C323" s="205" t="s">
        <v>44</v>
      </c>
      <c r="D323" s="202" t="s">
        <v>45</v>
      </c>
      <c r="E323" s="201" t="s">
        <v>321</v>
      </c>
      <c r="F323" s="201" t="s">
        <v>329</v>
      </c>
      <c r="G323" s="201"/>
      <c r="H323" s="201"/>
      <c r="I323" s="201"/>
      <c r="J323" s="201"/>
      <c r="K323" s="201"/>
      <c r="L323" s="201"/>
      <c r="M323" s="201"/>
      <c r="N323" s="201"/>
      <c r="O323" s="201"/>
      <c r="P323" s="201"/>
      <c r="Q323" s="201"/>
      <c r="R323" s="201"/>
      <c r="S323" s="201"/>
      <c r="T323" s="201"/>
      <c r="U323" s="201"/>
      <c r="V323" s="201"/>
      <c r="W323" s="201"/>
      <c r="X323" s="201"/>
      <c r="Y323" s="201"/>
      <c r="Z323" s="201"/>
      <c r="AA323" s="201"/>
      <c r="AB323" s="201"/>
      <c r="AC323" s="201"/>
      <c r="AD323" s="201"/>
      <c r="AE323" s="201"/>
      <c r="AF323" s="201"/>
      <c r="AG323" s="201"/>
      <c r="AH323" s="201"/>
      <c r="AI323" s="201"/>
      <c r="AJ323" s="201"/>
      <c r="AK323" s="201"/>
      <c r="AL323" s="201"/>
      <c r="AM323" s="201"/>
    </row>
    <row r="324" spans="2:39" x14ac:dyDescent="0.3">
      <c r="B324" s="201" t="s">
        <v>46</v>
      </c>
      <c r="C324" s="205" t="s">
        <v>44</v>
      </c>
      <c r="D324" s="202" t="s">
        <v>45</v>
      </c>
      <c r="E324" s="201" t="s">
        <v>321</v>
      </c>
      <c r="F324" s="201" t="s">
        <v>328</v>
      </c>
      <c r="G324" s="201"/>
      <c r="H324" s="201"/>
      <c r="I324" s="201"/>
      <c r="J324" s="201"/>
      <c r="K324" s="201"/>
      <c r="L324" s="201"/>
      <c r="M324" s="201"/>
      <c r="N324" s="201"/>
      <c r="O324" s="201"/>
      <c r="P324" s="201"/>
      <c r="Q324" s="201"/>
      <c r="R324" s="201"/>
      <c r="S324" s="201"/>
      <c r="T324" s="201"/>
      <c r="U324" s="201"/>
      <c r="V324" s="201"/>
      <c r="W324" s="201"/>
      <c r="X324" s="201"/>
      <c r="Y324" s="201"/>
      <c r="Z324" s="201"/>
      <c r="AA324" s="201"/>
      <c r="AB324" s="201"/>
      <c r="AC324" s="201"/>
      <c r="AD324" s="201"/>
      <c r="AE324" s="201"/>
      <c r="AF324" s="201"/>
      <c r="AG324" s="201"/>
      <c r="AH324" s="201"/>
      <c r="AI324" s="201"/>
      <c r="AJ324" s="201"/>
      <c r="AK324" s="201"/>
      <c r="AL324" s="201"/>
      <c r="AM324" s="201"/>
    </row>
    <row r="325" spans="2:39" x14ac:dyDescent="0.3">
      <c r="B325" s="201" t="s">
        <v>46</v>
      </c>
      <c r="C325" s="205" t="s">
        <v>44</v>
      </c>
      <c r="D325" s="202" t="s">
        <v>52</v>
      </c>
      <c r="E325" s="201" t="s">
        <v>326</v>
      </c>
      <c r="F325" s="201" t="s">
        <v>329</v>
      </c>
      <c r="G325" s="201"/>
      <c r="H325" s="201"/>
      <c r="I325" s="201"/>
      <c r="J325" s="201"/>
      <c r="K325" s="201"/>
      <c r="L325" s="201"/>
      <c r="M325" s="201"/>
      <c r="N325" s="201"/>
      <c r="O325" s="201"/>
      <c r="P325" s="201"/>
      <c r="Q325" s="201"/>
      <c r="R325" s="201"/>
      <c r="S325" s="201"/>
      <c r="T325" s="201"/>
      <c r="U325" s="201"/>
      <c r="V325" s="201"/>
      <c r="W325" s="201"/>
      <c r="X325" s="201"/>
      <c r="Y325" s="201"/>
      <c r="Z325" s="201"/>
      <c r="AA325" s="201"/>
      <c r="AB325" s="201"/>
      <c r="AC325" s="201"/>
      <c r="AD325" s="201"/>
      <c r="AE325" s="201"/>
      <c r="AF325" s="201"/>
      <c r="AG325" s="201"/>
      <c r="AH325" s="201"/>
      <c r="AI325" s="201"/>
      <c r="AJ325" s="201"/>
      <c r="AK325" s="201"/>
      <c r="AL325" s="201"/>
      <c r="AM325" s="201"/>
    </row>
    <row r="326" spans="2:39" x14ac:dyDescent="0.3">
      <c r="B326" s="201" t="s">
        <v>46</v>
      </c>
      <c r="C326" s="205" t="s">
        <v>44</v>
      </c>
      <c r="D326" s="202" t="s">
        <v>52</v>
      </c>
      <c r="E326" s="201" t="s">
        <v>326</v>
      </c>
      <c r="F326" s="201" t="s">
        <v>328</v>
      </c>
      <c r="G326" s="201"/>
      <c r="H326" s="201"/>
      <c r="I326" s="201"/>
      <c r="J326" s="201"/>
      <c r="K326" s="201"/>
      <c r="L326" s="201"/>
      <c r="M326" s="201"/>
      <c r="N326" s="201"/>
      <c r="O326" s="201"/>
      <c r="P326" s="201"/>
      <c r="Q326" s="201"/>
      <c r="R326" s="201"/>
      <c r="S326" s="201"/>
      <c r="T326" s="201"/>
      <c r="U326" s="201"/>
      <c r="V326" s="201"/>
      <c r="W326" s="201"/>
      <c r="X326" s="201"/>
      <c r="Y326" s="201"/>
      <c r="Z326" s="201"/>
      <c r="AA326" s="201"/>
      <c r="AB326" s="201"/>
      <c r="AC326" s="201"/>
      <c r="AD326" s="201"/>
      <c r="AE326" s="201"/>
      <c r="AF326" s="201"/>
      <c r="AG326" s="201"/>
      <c r="AH326" s="201"/>
      <c r="AI326" s="201"/>
      <c r="AJ326" s="201"/>
      <c r="AK326" s="201"/>
      <c r="AL326" s="201"/>
      <c r="AM326" s="201"/>
    </row>
    <row r="327" spans="2:39" x14ac:dyDescent="0.3">
      <c r="B327" s="201" t="s">
        <v>46</v>
      </c>
      <c r="C327" s="205" t="s">
        <v>44</v>
      </c>
      <c r="D327" s="202" t="s">
        <v>52</v>
      </c>
      <c r="E327" s="201" t="s">
        <v>324</v>
      </c>
      <c r="F327" s="201" t="s">
        <v>329</v>
      </c>
      <c r="G327" s="201"/>
      <c r="H327" s="201"/>
      <c r="I327" s="201"/>
      <c r="J327" s="201"/>
      <c r="K327" s="201"/>
      <c r="L327" s="201"/>
      <c r="M327" s="201"/>
      <c r="N327" s="201"/>
      <c r="O327" s="201"/>
      <c r="P327" s="201"/>
      <c r="Q327" s="201"/>
      <c r="R327" s="201"/>
      <c r="S327" s="201"/>
      <c r="T327" s="201"/>
      <c r="U327" s="201"/>
      <c r="V327" s="201"/>
      <c r="W327" s="201"/>
      <c r="X327" s="201"/>
      <c r="Y327" s="201"/>
      <c r="Z327" s="201"/>
      <c r="AA327" s="201"/>
      <c r="AB327" s="201"/>
      <c r="AC327" s="201"/>
      <c r="AD327" s="201"/>
      <c r="AE327" s="201"/>
      <c r="AF327" s="201"/>
      <c r="AG327" s="201"/>
      <c r="AH327" s="201"/>
      <c r="AI327" s="201"/>
      <c r="AJ327" s="201"/>
      <c r="AK327" s="201"/>
      <c r="AL327" s="201"/>
      <c r="AM327" s="201"/>
    </row>
    <row r="328" spans="2:39" x14ac:dyDescent="0.3">
      <c r="B328" s="201" t="s">
        <v>46</v>
      </c>
      <c r="C328" s="205" t="s">
        <v>44</v>
      </c>
      <c r="D328" s="202" t="s">
        <v>52</v>
      </c>
      <c r="E328" s="201" t="s">
        <v>324</v>
      </c>
      <c r="F328" s="201" t="s">
        <v>328</v>
      </c>
      <c r="G328" s="201"/>
      <c r="H328" s="201"/>
      <c r="I328" s="201"/>
      <c r="J328" s="201"/>
      <c r="K328" s="201"/>
      <c r="L328" s="201"/>
      <c r="M328" s="201"/>
      <c r="N328" s="201"/>
      <c r="O328" s="201"/>
      <c r="P328" s="201"/>
      <c r="Q328" s="201"/>
      <c r="R328" s="201"/>
      <c r="S328" s="201"/>
      <c r="T328" s="201"/>
      <c r="U328" s="201"/>
      <c r="V328" s="201"/>
      <c r="W328" s="201"/>
      <c r="X328" s="201"/>
      <c r="Y328" s="201"/>
      <c r="Z328" s="201"/>
      <c r="AA328" s="201"/>
      <c r="AB328" s="201"/>
      <c r="AC328" s="201"/>
      <c r="AD328" s="201"/>
      <c r="AE328" s="201"/>
      <c r="AF328" s="201"/>
      <c r="AG328" s="201"/>
      <c r="AH328" s="201"/>
      <c r="AI328" s="201"/>
      <c r="AJ328" s="201"/>
      <c r="AK328" s="201"/>
      <c r="AL328" s="201"/>
      <c r="AM328" s="201"/>
    </row>
    <row r="329" spans="2:39" x14ac:dyDescent="0.3">
      <c r="B329" s="201" t="s">
        <v>46</v>
      </c>
      <c r="C329" s="205" t="s">
        <v>44</v>
      </c>
      <c r="D329" s="202" t="s">
        <v>52</v>
      </c>
      <c r="E329" s="201" t="s">
        <v>323</v>
      </c>
      <c r="F329" s="201" t="s">
        <v>329</v>
      </c>
      <c r="G329" s="201"/>
      <c r="H329" s="201"/>
      <c r="I329" s="201"/>
      <c r="J329" s="201"/>
      <c r="K329" s="201"/>
      <c r="L329" s="201"/>
      <c r="M329" s="201"/>
      <c r="N329" s="201"/>
      <c r="O329" s="201"/>
      <c r="P329" s="201"/>
      <c r="Q329" s="201"/>
      <c r="R329" s="201"/>
      <c r="S329" s="201"/>
      <c r="T329" s="201"/>
      <c r="U329" s="201"/>
      <c r="V329" s="201"/>
      <c r="W329" s="201"/>
      <c r="X329" s="201"/>
      <c r="Y329" s="201"/>
      <c r="Z329" s="201"/>
      <c r="AA329" s="201"/>
      <c r="AB329" s="201"/>
      <c r="AC329" s="201"/>
      <c r="AD329" s="201"/>
      <c r="AE329" s="201"/>
      <c r="AF329" s="201"/>
      <c r="AG329" s="201"/>
      <c r="AH329" s="201"/>
      <c r="AI329" s="201"/>
      <c r="AJ329" s="201"/>
      <c r="AK329" s="201"/>
      <c r="AL329" s="201"/>
      <c r="AM329" s="201"/>
    </row>
    <row r="330" spans="2:39" x14ac:dyDescent="0.3">
      <c r="B330" s="201" t="s">
        <v>46</v>
      </c>
      <c r="C330" s="205" t="s">
        <v>44</v>
      </c>
      <c r="D330" s="202" t="s">
        <v>52</v>
      </c>
      <c r="E330" s="201" t="s">
        <v>323</v>
      </c>
      <c r="F330" s="201" t="s">
        <v>328</v>
      </c>
      <c r="G330" s="201"/>
      <c r="H330" s="201"/>
      <c r="I330" s="201"/>
      <c r="J330" s="201"/>
      <c r="K330" s="201"/>
      <c r="L330" s="201"/>
      <c r="M330" s="201"/>
      <c r="N330" s="201"/>
      <c r="O330" s="201"/>
      <c r="P330" s="201"/>
      <c r="Q330" s="201"/>
      <c r="R330" s="201"/>
      <c r="S330" s="201"/>
      <c r="T330" s="201"/>
      <c r="U330" s="201"/>
      <c r="V330" s="201"/>
      <c r="W330" s="201"/>
      <c r="X330" s="201"/>
      <c r="Y330" s="201"/>
      <c r="Z330" s="201"/>
      <c r="AA330" s="201"/>
      <c r="AB330" s="201"/>
      <c r="AC330" s="201"/>
      <c r="AD330" s="201"/>
      <c r="AE330" s="201"/>
      <c r="AF330" s="201"/>
      <c r="AG330" s="201"/>
      <c r="AH330" s="201"/>
      <c r="AI330" s="201"/>
      <c r="AJ330" s="201"/>
      <c r="AK330" s="201"/>
      <c r="AL330" s="201"/>
      <c r="AM330" s="201"/>
    </row>
    <row r="331" spans="2:39" x14ac:dyDescent="0.3">
      <c r="B331" s="201" t="s">
        <v>46</v>
      </c>
      <c r="C331" s="205" t="s">
        <v>44</v>
      </c>
      <c r="D331" s="202" t="s">
        <v>52</v>
      </c>
      <c r="E331" s="201" t="s">
        <v>322</v>
      </c>
      <c r="F331" s="201" t="s">
        <v>329</v>
      </c>
      <c r="G331" s="201"/>
      <c r="H331" s="201"/>
      <c r="I331" s="201"/>
      <c r="J331" s="201"/>
      <c r="K331" s="201"/>
      <c r="L331" s="201"/>
      <c r="M331" s="201"/>
      <c r="N331" s="201"/>
      <c r="O331" s="201"/>
      <c r="P331" s="201"/>
      <c r="Q331" s="201"/>
      <c r="R331" s="201"/>
      <c r="S331" s="201"/>
      <c r="T331" s="201"/>
      <c r="U331" s="201"/>
      <c r="V331" s="201"/>
      <c r="W331" s="201"/>
      <c r="X331" s="201"/>
      <c r="Y331" s="201"/>
      <c r="Z331" s="201"/>
      <c r="AA331" s="201"/>
      <c r="AB331" s="201"/>
      <c r="AC331" s="201"/>
      <c r="AD331" s="201"/>
      <c r="AE331" s="201"/>
      <c r="AF331" s="201"/>
      <c r="AG331" s="201"/>
      <c r="AH331" s="201"/>
      <c r="AI331" s="201"/>
      <c r="AJ331" s="201"/>
      <c r="AK331" s="201"/>
      <c r="AL331" s="201"/>
      <c r="AM331" s="201"/>
    </row>
    <row r="332" spans="2:39" x14ac:dyDescent="0.3">
      <c r="B332" s="201" t="s">
        <v>46</v>
      </c>
      <c r="C332" s="205" t="s">
        <v>44</v>
      </c>
      <c r="D332" s="202" t="s">
        <v>52</v>
      </c>
      <c r="E332" s="201" t="s">
        <v>322</v>
      </c>
      <c r="F332" s="201" t="s">
        <v>328</v>
      </c>
      <c r="G332" s="201"/>
      <c r="H332" s="201"/>
      <c r="I332" s="201"/>
      <c r="J332" s="201"/>
      <c r="K332" s="201"/>
      <c r="L332" s="201"/>
      <c r="M332" s="201"/>
      <c r="N332" s="201"/>
      <c r="O332" s="201"/>
      <c r="P332" s="201"/>
      <c r="Q332" s="201"/>
      <c r="R332" s="201"/>
      <c r="S332" s="201"/>
      <c r="T332" s="201"/>
      <c r="U332" s="201"/>
      <c r="V332" s="201"/>
      <c r="W332" s="201"/>
      <c r="X332" s="201"/>
      <c r="Y332" s="201"/>
      <c r="Z332" s="201"/>
      <c r="AA332" s="201"/>
      <c r="AB332" s="201"/>
      <c r="AC332" s="201"/>
      <c r="AD332" s="201"/>
      <c r="AE332" s="201"/>
      <c r="AF332" s="201"/>
      <c r="AG332" s="201"/>
      <c r="AH332" s="201"/>
      <c r="AI332" s="201"/>
      <c r="AJ332" s="201"/>
      <c r="AK332" s="201"/>
      <c r="AL332" s="201"/>
      <c r="AM332" s="201"/>
    </row>
    <row r="333" spans="2:39" x14ac:dyDescent="0.3">
      <c r="B333" s="201" t="s">
        <v>46</v>
      </c>
      <c r="C333" s="205" t="s">
        <v>44</v>
      </c>
      <c r="D333" s="202" t="s">
        <v>52</v>
      </c>
      <c r="E333" s="201" t="s">
        <v>321</v>
      </c>
      <c r="F333" s="201" t="s">
        <v>329</v>
      </c>
      <c r="G333" s="201"/>
      <c r="H333" s="201"/>
      <c r="I333" s="201"/>
      <c r="J333" s="201"/>
      <c r="K333" s="201"/>
      <c r="L333" s="201"/>
      <c r="M333" s="201"/>
      <c r="N333" s="201"/>
      <c r="O333" s="201"/>
      <c r="P333" s="201"/>
      <c r="Q333" s="201"/>
      <c r="R333" s="201"/>
      <c r="S333" s="201"/>
      <c r="T333" s="201"/>
      <c r="U333" s="201"/>
      <c r="V333" s="201"/>
      <c r="W333" s="201"/>
      <c r="X333" s="201"/>
      <c r="Y333" s="201"/>
      <c r="Z333" s="201"/>
      <c r="AA333" s="201"/>
      <c r="AB333" s="201"/>
      <c r="AC333" s="201"/>
      <c r="AD333" s="201"/>
      <c r="AE333" s="201"/>
      <c r="AF333" s="201"/>
      <c r="AG333" s="201"/>
      <c r="AH333" s="201"/>
      <c r="AI333" s="201"/>
      <c r="AJ333" s="201"/>
      <c r="AK333" s="201"/>
      <c r="AL333" s="201"/>
      <c r="AM333" s="201"/>
    </row>
    <row r="334" spans="2:39" x14ac:dyDescent="0.3">
      <c r="B334" s="201" t="s">
        <v>46</v>
      </c>
      <c r="C334" s="205" t="s">
        <v>44</v>
      </c>
      <c r="D334" s="202" t="s">
        <v>52</v>
      </c>
      <c r="E334" s="201" t="s">
        <v>321</v>
      </c>
      <c r="F334" s="201" t="s">
        <v>328</v>
      </c>
      <c r="G334" s="201"/>
      <c r="H334" s="201"/>
      <c r="I334" s="201"/>
      <c r="J334" s="201"/>
      <c r="K334" s="201"/>
      <c r="L334" s="201"/>
      <c r="M334" s="201"/>
      <c r="N334" s="201"/>
      <c r="O334" s="201"/>
      <c r="P334" s="201"/>
      <c r="Q334" s="201"/>
      <c r="R334" s="201"/>
      <c r="S334" s="201"/>
      <c r="T334" s="201"/>
      <c r="U334" s="201"/>
      <c r="V334" s="201"/>
      <c r="W334" s="201"/>
      <c r="X334" s="201"/>
      <c r="Y334" s="201"/>
      <c r="Z334" s="201"/>
      <c r="AA334" s="201"/>
      <c r="AB334" s="201"/>
      <c r="AC334" s="201"/>
      <c r="AD334" s="201"/>
      <c r="AE334" s="201"/>
      <c r="AF334" s="201"/>
      <c r="AG334" s="201"/>
      <c r="AH334" s="201"/>
      <c r="AI334" s="201"/>
      <c r="AJ334" s="201"/>
      <c r="AK334" s="201"/>
      <c r="AL334" s="201"/>
      <c r="AM334" s="201"/>
    </row>
    <row r="335" spans="2:39" x14ac:dyDescent="0.3">
      <c r="B335" s="201" t="s">
        <v>47</v>
      </c>
      <c r="C335" s="205" t="s">
        <v>44</v>
      </c>
      <c r="D335" s="202" t="s">
        <v>45</v>
      </c>
      <c r="E335" s="201" t="s">
        <v>326</v>
      </c>
      <c r="F335" s="201" t="s">
        <v>329</v>
      </c>
      <c r="G335" s="201"/>
      <c r="H335" s="201"/>
      <c r="I335" s="201"/>
      <c r="J335" s="201"/>
      <c r="K335" s="201"/>
      <c r="L335" s="201"/>
      <c r="M335" s="201"/>
      <c r="N335" s="201"/>
      <c r="O335" s="201"/>
      <c r="P335" s="201"/>
      <c r="Q335" s="201"/>
      <c r="R335" s="201"/>
      <c r="S335" s="201"/>
      <c r="T335" s="201"/>
      <c r="U335" s="201"/>
      <c r="V335" s="201"/>
      <c r="W335" s="201"/>
      <c r="X335" s="201"/>
      <c r="Y335" s="201"/>
      <c r="Z335" s="201"/>
      <c r="AA335" s="201"/>
      <c r="AB335" s="201"/>
      <c r="AC335" s="201"/>
      <c r="AD335" s="201"/>
      <c r="AE335" s="201"/>
      <c r="AF335" s="201"/>
      <c r="AG335" s="201"/>
      <c r="AH335" s="201"/>
      <c r="AI335" s="201"/>
      <c r="AJ335" s="201"/>
      <c r="AK335" s="201"/>
      <c r="AL335" s="201"/>
      <c r="AM335" s="201"/>
    </row>
    <row r="336" spans="2:39" x14ac:dyDescent="0.3">
      <c r="B336" s="201" t="s">
        <v>47</v>
      </c>
      <c r="C336" s="205" t="s">
        <v>44</v>
      </c>
      <c r="D336" s="202" t="s">
        <v>45</v>
      </c>
      <c r="E336" s="201" t="s">
        <v>326</v>
      </c>
      <c r="F336" s="201" t="s">
        <v>328</v>
      </c>
      <c r="G336" s="201"/>
      <c r="H336" s="201"/>
      <c r="I336" s="201"/>
      <c r="J336" s="201"/>
      <c r="K336" s="201"/>
      <c r="L336" s="201"/>
      <c r="M336" s="201"/>
      <c r="N336" s="201"/>
      <c r="O336" s="201"/>
      <c r="P336" s="201"/>
      <c r="Q336" s="201"/>
      <c r="R336" s="201"/>
      <c r="S336" s="201"/>
      <c r="T336" s="201"/>
      <c r="U336" s="201"/>
      <c r="V336" s="201"/>
      <c r="W336" s="201"/>
      <c r="X336" s="201"/>
      <c r="Y336" s="201"/>
      <c r="Z336" s="201"/>
      <c r="AA336" s="201"/>
      <c r="AB336" s="201"/>
      <c r="AC336" s="201"/>
      <c r="AD336" s="201"/>
      <c r="AE336" s="201"/>
      <c r="AF336" s="201"/>
      <c r="AG336" s="201"/>
      <c r="AH336" s="201"/>
      <c r="AI336" s="201"/>
      <c r="AJ336" s="201"/>
      <c r="AK336" s="201"/>
      <c r="AL336" s="201"/>
      <c r="AM336" s="201"/>
    </row>
    <row r="337" spans="2:39" x14ac:dyDescent="0.3">
      <c r="B337" s="201" t="s">
        <v>47</v>
      </c>
      <c r="C337" s="205" t="s">
        <v>44</v>
      </c>
      <c r="D337" s="202" t="s">
        <v>45</v>
      </c>
      <c r="E337" s="201" t="s">
        <v>324</v>
      </c>
      <c r="F337" s="201" t="s">
        <v>329</v>
      </c>
      <c r="G337" s="201"/>
      <c r="H337" s="201"/>
      <c r="I337" s="201"/>
      <c r="J337" s="201"/>
      <c r="K337" s="201"/>
      <c r="L337" s="201"/>
      <c r="M337" s="201"/>
      <c r="N337" s="201"/>
      <c r="O337" s="201"/>
      <c r="P337" s="201"/>
      <c r="Q337" s="201"/>
      <c r="R337" s="201"/>
      <c r="S337" s="201"/>
      <c r="T337" s="201"/>
      <c r="U337" s="201"/>
      <c r="V337" s="201"/>
      <c r="W337" s="201"/>
      <c r="X337" s="201"/>
      <c r="Y337" s="201"/>
      <c r="Z337" s="201"/>
      <c r="AA337" s="201"/>
      <c r="AB337" s="201"/>
      <c r="AC337" s="201"/>
      <c r="AD337" s="201"/>
      <c r="AE337" s="201"/>
      <c r="AF337" s="201"/>
      <c r="AG337" s="201"/>
      <c r="AH337" s="201"/>
      <c r="AI337" s="201"/>
      <c r="AJ337" s="201"/>
      <c r="AK337" s="201"/>
      <c r="AL337" s="201"/>
      <c r="AM337" s="201"/>
    </row>
    <row r="338" spans="2:39" x14ac:dyDescent="0.3">
      <c r="B338" s="201" t="s">
        <v>47</v>
      </c>
      <c r="C338" s="205" t="s">
        <v>44</v>
      </c>
      <c r="D338" s="202" t="s">
        <v>45</v>
      </c>
      <c r="E338" s="201" t="s">
        <v>324</v>
      </c>
      <c r="F338" s="201" t="s">
        <v>328</v>
      </c>
      <c r="G338" s="201"/>
      <c r="H338" s="201"/>
      <c r="I338" s="201"/>
      <c r="J338" s="201"/>
      <c r="K338" s="201"/>
      <c r="L338" s="201"/>
      <c r="M338" s="201"/>
      <c r="N338" s="201"/>
      <c r="O338" s="201"/>
      <c r="P338" s="201"/>
      <c r="Q338" s="201"/>
      <c r="R338" s="201"/>
      <c r="S338" s="201"/>
      <c r="T338" s="201"/>
      <c r="U338" s="201"/>
      <c r="V338" s="201"/>
      <c r="W338" s="201"/>
      <c r="X338" s="201"/>
      <c r="Y338" s="201"/>
      <c r="Z338" s="201"/>
      <c r="AA338" s="201"/>
      <c r="AB338" s="201"/>
      <c r="AC338" s="201"/>
      <c r="AD338" s="201"/>
      <c r="AE338" s="201"/>
      <c r="AF338" s="201"/>
      <c r="AG338" s="201"/>
      <c r="AH338" s="201"/>
      <c r="AI338" s="201"/>
      <c r="AJ338" s="201"/>
      <c r="AK338" s="201"/>
      <c r="AL338" s="201"/>
      <c r="AM338" s="201"/>
    </row>
    <row r="339" spans="2:39" x14ac:dyDescent="0.3">
      <c r="B339" s="201" t="s">
        <v>47</v>
      </c>
      <c r="C339" s="205" t="s">
        <v>44</v>
      </c>
      <c r="D339" s="202" t="s">
        <v>45</v>
      </c>
      <c r="E339" s="201" t="s">
        <v>323</v>
      </c>
      <c r="F339" s="201" t="s">
        <v>329</v>
      </c>
      <c r="G339" s="201"/>
      <c r="H339" s="201"/>
      <c r="I339" s="201"/>
      <c r="J339" s="201"/>
      <c r="K339" s="201"/>
      <c r="L339" s="201"/>
      <c r="M339" s="201"/>
      <c r="N339" s="201"/>
      <c r="O339" s="201"/>
      <c r="P339" s="201"/>
      <c r="Q339" s="201"/>
      <c r="R339" s="201"/>
      <c r="S339" s="201"/>
      <c r="T339" s="201"/>
      <c r="U339" s="201"/>
      <c r="V339" s="201"/>
      <c r="W339" s="201"/>
      <c r="X339" s="201"/>
      <c r="Y339" s="201"/>
      <c r="Z339" s="201"/>
      <c r="AA339" s="201"/>
      <c r="AB339" s="201"/>
      <c r="AC339" s="201"/>
      <c r="AD339" s="201"/>
      <c r="AE339" s="201"/>
      <c r="AF339" s="201"/>
      <c r="AG339" s="201"/>
      <c r="AH339" s="201"/>
      <c r="AI339" s="201"/>
      <c r="AJ339" s="201"/>
      <c r="AK339" s="201"/>
      <c r="AL339" s="201"/>
      <c r="AM339" s="201"/>
    </row>
    <row r="340" spans="2:39" x14ac:dyDescent="0.3">
      <c r="B340" s="201" t="s">
        <v>47</v>
      </c>
      <c r="C340" s="205" t="s">
        <v>44</v>
      </c>
      <c r="D340" s="202" t="s">
        <v>45</v>
      </c>
      <c r="E340" s="201" t="s">
        <v>323</v>
      </c>
      <c r="F340" s="201" t="s">
        <v>328</v>
      </c>
      <c r="G340" s="201"/>
      <c r="H340" s="201"/>
      <c r="I340" s="201"/>
      <c r="J340" s="201"/>
      <c r="K340" s="201"/>
      <c r="L340" s="201"/>
      <c r="M340" s="201"/>
      <c r="N340" s="201"/>
      <c r="O340" s="201"/>
      <c r="P340" s="201"/>
      <c r="Q340" s="201"/>
      <c r="R340" s="201"/>
      <c r="S340" s="201"/>
      <c r="T340" s="201"/>
      <c r="U340" s="201"/>
      <c r="V340" s="201"/>
      <c r="W340" s="201"/>
      <c r="X340" s="201"/>
      <c r="Y340" s="201"/>
      <c r="Z340" s="201"/>
      <c r="AA340" s="201"/>
      <c r="AB340" s="201"/>
      <c r="AC340" s="201"/>
      <c r="AD340" s="201"/>
      <c r="AE340" s="201"/>
      <c r="AF340" s="201"/>
      <c r="AG340" s="201"/>
      <c r="AH340" s="201"/>
      <c r="AI340" s="201"/>
      <c r="AJ340" s="201"/>
      <c r="AK340" s="201"/>
      <c r="AL340" s="201"/>
      <c r="AM340" s="201"/>
    </row>
    <row r="341" spans="2:39" x14ac:dyDescent="0.3">
      <c r="B341" s="201" t="s">
        <v>47</v>
      </c>
      <c r="C341" s="205" t="s">
        <v>44</v>
      </c>
      <c r="D341" s="202" t="s">
        <v>45</v>
      </c>
      <c r="E341" s="201" t="s">
        <v>322</v>
      </c>
      <c r="F341" s="201" t="s">
        <v>329</v>
      </c>
      <c r="G341" s="201"/>
      <c r="H341" s="201"/>
      <c r="I341" s="201"/>
      <c r="J341" s="201"/>
      <c r="K341" s="201"/>
      <c r="L341" s="201"/>
      <c r="M341" s="201"/>
      <c r="N341" s="201"/>
      <c r="O341" s="201"/>
      <c r="P341" s="201"/>
      <c r="Q341" s="201"/>
      <c r="R341" s="201"/>
      <c r="S341" s="201"/>
      <c r="T341" s="201"/>
      <c r="U341" s="201"/>
      <c r="V341" s="201"/>
      <c r="W341" s="201"/>
      <c r="X341" s="201"/>
      <c r="Y341" s="201"/>
      <c r="Z341" s="201"/>
      <c r="AA341" s="201"/>
      <c r="AB341" s="201"/>
      <c r="AC341" s="201"/>
      <c r="AD341" s="201"/>
      <c r="AE341" s="201"/>
      <c r="AF341" s="201"/>
      <c r="AG341" s="201"/>
      <c r="AH341" s="201"/>
      <c r="AI341" s="201"/>
      <c r="AJ341" s="201"/>
      <c r="AK341" s="201"/>
      <c r="AL341" s="201"/>
      <c r="AM341" s="201"/>
    </row>
    <row r="342" spans="2:39" x14ac:dyDescent="0.3">
      <c r="B342" s="201" t="s">
        <v>47</v>
      </c>
      <c r="C342" s="205" t="s">
        <v>44</v>
      </c>
      <c r="D342" s="202" t="s">
        <v>45</v>
      </c>
      <c r="E342" s="201" t="s">
        <v>322</v>
      </c>
      <c r="F342" s="201" t="s">
        <v>328</v>
      </c>
      <c r="G342" s="201"/>
      <c r="H342" s="201"/>
      <c r="I342" s="201"/>
      <c r="J342" s="201"/>
      <c r="K342" s="201"/>
      <c r="L342" s="201"/>
      <c r="M342" s="201"/>
      <c r="N342" s="201"/>
      <c r="O342" s="201"/>
      <c r="P342" s="201"/>
      <c r="Q342" s="201"/>
      <c r="R342" s="201"/>
      <c r="S342" s="201"/>
      <c r="T342" s="201"/>
      <c r="U342" s="201"/>
      <c r="V342" s="201"/>
      <c r="W342" s="201"/>
      <c r="X342" s="201"/>
      <c r="Y342" s="201"/>
      <c r="Z342" s="201"/>
      <c r="AA342" s="201"/>
      <c r="AB342" s="201"/>
      <c r="AC342" s="201"/>
      <c r="AD342" s="201"/>
      <c r="AE342" s="201"/>
      <c r="AF342" s="201"/>
      <c r="AG342" s="201"/>
      <c r="AH342" s="201"/>
      <c r="AI342" s="201"/>
      <c r="AJ342" s="201"/>
      <c r="AK342" s="201"/>
      <c r="AL342" s="201"/>
      <c r="AM342" s="201"/>
    </row>
    <row r="343" spans="2:39" x14ac:dyDescent="0.3">
      <c r="B343" s="201" t="s">
        <v>47</v>
      </c>
      <c r="C343" s="205" t="s">
        <v>44</v>
      </c>
      <c r="D343" s="202" t="s">
        <v>45</v>
      </c>
      <c r="E343" s="201" t="s">
        <v>321</v>
      </c>
      <c r="F343" s="201" t="s">
        <v>329</v>
      </c>
      <c r="G343" s="201"/>
      <c r="H343" s="201"/>
      <c r="I343" s="201"/>
      <c r="J343" s="201"/>
      <c r="K343" s="201"/>
      <c r="L343" s="201"/>
      <c r="M343" s="201"/>
      <c r="N343" s="201"/>
      <c r="O343" s="201"/>
      <c r="P343" s="201"/>
      <c r="Q343" s="201"/>
      <c r="R343" s="201"/>
      <c r="S343" s="201"/>
      <c r="T343" s="201"/>
      <c r="U343" s="201"/>
      <c r="V343" s="201"/>
      <c r="W343" s="201"/>
      <c r="X343" s="201"/>
      <c r="Y343" s="201"/>
      <c r="Z343" s="201"/>
      <c r="AA343" s="201"/>
      <c r="AB343" s="201"/>
      <c r="AC343" s="201"/>
      <c r="AD343" s="201"/>
      <c r="AE343" s="201"/>
      <c r="AF343" s="201"/>
      <c r="AG343" s="201"/>
      <c r="AH343" s="201"/>
      <c r="AI343" s="201"/>
      <c r="AJ343" s="201"/>
      <c r="AK343" s="201"/>
      <c r="AL343" s="201"/>
      <c r="AM343" s="201"/>
    </row>
    <row r="344" spans="2:39" x14ac:dyDescent="0.3">
      <c r="B344" s="201" t="s">
        <v>47</v>
      </c>
      <c r="C344" s="205" t="s">
        <v>44</v>
      </c>
      <c r="D344" s="202" t="s">
        <v>45</v>
      </c>
      <c r="E344" s="201" t="s">
        <v>321</v>
      </c>
      <c r="F344" s="201" t="s">
        <v>328</v>
      </c>
      <c r="G344" s="201"/>
      <c r="H344" s="201"/>
      <c r="I344" s="201"/>
      <c r="J344" s="201"/>
      <c r="K344" s="201"/>
      <c r="L344" s="201"/>
      <c r="M344" s="201"/>
      <c r="N344" s="201"/>
      <c r="O344" s="201"/>
      <c r="P344" s="201"/>
      <c r="Q344" s="201"/>
      <c r="R344" s="201"/>
      <c r="S344" s="201"/>
      <c r="T344" s="201"/>
      <c r="U344" s="201"/>
      <c r="V344" s="201"/>
      <c r="W344" s="201"/>
      <c r="X344" s="201"/>
      <c r="Y344" s="201"/>
      <c r="Z344" s="201"/>
      <c r="AA344" s="201"/>
      <c r="AB344" s="201"/>
      <c r="AC344" s="201"/>
      <c r="AD344" s="201"/>
      <c r="AE344" s="201"/>
      <c r="AF344" s="201"/>
      <c r="AG344" s="201"/>
      <c r="AH344" s="201"/>
      <c r="AI344" s="201"/>
      <c r="AJ344" s="201"/>
      <c r="AK344" s="201"/>
      <c r="AL344" s="201"/>
      <c r="AM344" s="201"/>
    </row>
    <row r="345" spans="2:39" x14ac:dyDescent="0.3">
      <c r="B345" s="201" t="s">
        <v>47</v>
      </c>
      <c r="C345" s="205" t="s">
        <v>44</v>
      </c>
      <c r="D345" s="202" t="s">
        <v>52</v>
      </c>
      <c r="E345" s="201" t="s">
        <v>326</v>
      </c>
      <c r="F345" s="201" t="s">
        <v>329</v>
      </c>
      <c r="G345" s="201"/>
      <c r="H345" s="201"/>
      <c r="I345" s="201"/>
      <c r="J345" s="201"/>
      <c r="K345" s="201"/>
      <c r="L345" s="201"/>
      <c r="M345" s="201"/>
      <c r="N345" s="201"/>
      <c r="O345" s="201"/>
      <c r="P345" s="201"/>
      <c r="Q345" s="201"/>
      <c r="R345" s="201"/>
      <c r="S345" s="201"/>
      <c r="T345" s="201"/>
      <c r="U345" s="201"/>
      <c r="V345" s="201"/>
      <c r="W345" s="201"/>
      <c r="X345" s="201"/>
      <c r="Y345" s="201"/>
      <c r="Z345" s="201"/>
      <c r="AA345" s="201"/>
      <c r="AB345" s="201"/>
      <c r="AC345" s="201"/>
      <c r="AD345" s="201"/>
      <c r="AE345" s="201"/>
      <c r="AF345" s="201"/>
      <c r="AG345" s="201"/>
      <c r="AH345" s="201"/>
      <c r="AI345" s="201"/>
      <c r="AJ345" s="201"/>
      <c r="AK345" s="201"/>
      <c r="AL345" s="201"/>
      <c r="AM345" s="201"/>
    </row>
    <row r="346" spans="2:39" x14ac:dyDescent="0.3">
      <c r="B346" s="201" t="s">
        <v>47</v>
      </c>
      <c r="C346" s="205" t="s">
        <v>44</v>
      </c>
      <c r="D346" s="202" t="s">
        <v>52</v>
      </c>
      <c r="E346" s="201" t="s">
        <v>326</v>
      </c>
      <c r="F346" s="201" t="s">
        <v>328</v>
      </c>
      <c r="G346" s="201"/>
      <c r="H346" s="201"/>
      <c r="I346" s="201"/>
      <c r="J346" s="201"/>
      <c r="K346" s="201"/>
      <c r="L346" s="201"/>
      <c r="M346" s="201"/>
      <c r="N346" s="201"/>
      <c r="O346" s="201"/>
      <c r="P346" s="201"/>
      <c r="Q346" s="201"/>
      <c r="R346" s="201"/>
      <c r="S346" s="201"/>
      <c r="T346" s="201"/>
      <c r="U346" s="201"/>
      <c r="V346" s="201"/>
      <c r="W346" s="201"/>
      <c r="X346" s="201"/>
      <c r="Y346" s="201"/>
      <c r="Z346" s="201"/>
      <c r="AA346" s="201"/>
      <c r="AB346" s="201"/>
      <c r="AC346" s="201"/>
      <c r="AD346" s="201"/>
      <c r="AE346" s="201"/>
      <c r="AF346" s="201"/>
      <c r="AG346" s="201"/>
      <c r="AH346" s="201"/>
      <c r="AI346" s="201"/>
      <c r="AJ346" s="201"/>
      <c r="AK346" s="201"/>
      <c r="AL346" s="201"/>
      <c r="AM346" s="201"/>
    </row>
    <row r="347" spans="2:39" x14ac:dyDescent="0.3">
      <c r="B347" s="201" t="s">
        <v>47</v>
      </c>
      <c r="C347" s="205" t="s">
        <v>44</v>
      </c>
      <c r="D347" s="202" t="s">
        <v>52</v>
      </c>
      <c r="E347" s="201" t="s">
        <v>324</v>
      </c>
      <c r="F347" s="201" t="s">
        <v>329</v>
      </c>
      <c r="G347" s="201"/>
      <c r="H347" s="201"/>
      <c r="I347" s="201"/>
      <c r="J347" s="201"/>
      <c r="K347" s="201"/>
      <c r="L347" s="201"/>
      <c r="M347" s="201"/>
      <c r="N347" s="201"/>
      <c r="O347" s="201"/>
      <c r="P347" s="201"/>
      <c r="Q347" s="201"/>
      <c r="R347" s="201"/>
      <c r="S347" s="201"/>
      <c r="T347" s="201"/>
      <c r="U347" s="201"/>
      <c r="V347" s="201"/>
      <c r="W347" s="201"/>
      <c r="X347" s="201"/>
      <c r="Y347" s="201"/>
      <c r="Z347" s="201"/>
      <c r="AA347" s="201"/>
      <c r="AB347" s="201"/>
      <c r="AC347" s="201"/>
      <c r="AD347" s="201"/>
      <c r="AE347" s="201"/>
      <c r="AF347" s="201"/>
      <c r="AG347" s="201"/>
      <c r="AH347" s="201"/>
      <c r="AI347" s="201"/>
      <c r="AJ347" s="201"/>
      <c r="AK347" s="201"/>
      <c r="AL347" s="201"/>
      <c r="AM347" s="201"/>
    </row>
    <row r="348" spans="2:39" x14ac:dyDescent="0.3">
      <c r="B348" s="201" t="s">
        <v>47</v>
      </c>
      <c r="C348" s="205" t="s">
        <v>44</v>
      </c>
      <c r="D348" s="202" t="s">
        <v>52</v>
      </c>
      <c r="E348" s="201" t="s">
        <v>324</v>
      </c>
      <c r="F348" s="201" t="s">
        <v>328</v>
      </c>
      <c r="G348" s="201"/>
      <c r="H348" s="201"/>
      <c r="I348" s="201"/>
      <c r="J348" s="201"/>
      <c r="K348" s="201"/>
      <c r="L348" s="201"/>
      <c r="M348" s="201"/>
      <c r="N348" s="201"/>
      <c r="O348" s="201"/>
      <c r="P348" s="201"/>
      <c r="Q348" s="201"/>
      <c r="R348" s="201"/>
      <c r="S348" s="201"/>
      <c r="T348" s="201"/>
      <c r="U348" s="201"/>
      <c r="V348" s="201"/>
      <c r="W348" s="201"/>
      <c r="X348" s="201"/>
      <c r="Y348" s="201"/>
      <c r="Z348" s="201"/>
      <c r="AA348" s="201"/>
      <c r="AB348" s="201"/>
      <c r="AC348" s="201"/>
      <c r="AD348" s="201"/>
      <c r="AE348" s="201"/>
      <c r="AF348" s="201"/>
      <c r="AG348" s="201"/>
      <c r="AH348" s="201"/>
      <c r="AI348" s="201"/>
      <c r="AJ348" s="201"/>
      <c r="AK348" s="201"/>
      <c r="AL348" s="201"/>
      <c r="AM348" s="201"/>
    </row>
    <row r="349" spans="2:39" x14ac:dyDescent="0.3">
      <c r="B349" s="201" t="s">
        <v>47</v>
      </c>
      <c r="C349" s="205" t="s">
        <v>44</v>
      </c>
      <c r="D349" s="202" t="s">
        <v>52</v>
      </c>
      <c r="E349" s="201" t="s">
        <v>323</v>
      </c>
      <c r="F349" s="201" t="s">
        <v>329</v>
      </c>
      <c r="G349" s="201"/>
      <c r="H349" s="201"/>
      <c r="I349" s="201"/>
      <c r="J349" s="201"/>
      <c r="K349" s="201"/>
      <c r="L349" s="201"/>
      <c r="M349" s="201"/>
      <c r="N349" s="201"/>
      <c r="O349" s="201"/>
      <c r="P349" s="201"/>
      <c r="Q349" s="201"/>
      <c r="R349" s="201"/>
      <c r="S349" s="201"/>
      <c r="T349" s="201"/>
      <c r="U349" s="201"/>
      <c r="V349" s="201"/>
      <c r="W349" s="201"/>
      <c r="X349" s="201"/>
      <c r="Y349" s="201"/>
      <c r="Z349" s="201"/>
      <c r="AA349" s="201"/>
      <c r="AB349" s="201"/>
      <c r="AC349" s="201"/>
      <c r="AD349" s="201"/>
      <c r="AE349" s="201"/>
      <c r="AF349" s="201"/>
      <c r="AG349" s="201"/>
      <c r="AH349" s="201"/>
      <c r="AI349" s="201"/>
      <c r="AJ349" s="201"/>
      <c r="AK349" s="201"/>
      <c r="AL349" s="201"/>
      <c r="AM349" s="201"/>
    </row>
    <row r="350" spans="2:39" x14ac:dyDescent="0.3">
      <c r="B350" s="201" t="s">
        <v>47</v>
      </c>
      <c r="C350" s="205" t="s">
        <v>44</v>
      </c>
      <c r="D350" s="202" t="s">
        <v>52</v>
      </c>
      <c r="E350" s="201" t="s">
        <v>323</v>
      </c>
      <c r="F350" s="201" t="s">
        <v>328</v>
      </c>
      <c r="G350" s="201"/>
      <c r="H350" s="201"/>
      <c r="I350" s="201"/>
      <c r="J350" s="201"/>
      <c r="K350" s="201"/>
      <c r="L350" s="201"/>
      <c r="M350" s="201"/>
      <c r="N350" s="201"/>
      <c r="O350" s="201"/>
      <c r="P350" s="201"/>
      <c r="Q350" s="201"/>
      <c r="R350" s="201"/>
      <c r="S350" s="201"/>
      <c r="T350" s="201"/>
      <c r="U350" s="201"/>
      <c r="V350" s="201"/>
      <c r="W350" s="201"/>
      <c r="X350" s="201"/>
      <c r="Y350" s="201"/>
      <c r="Z350" s="201"/>
      <c r="AA350" s="201"/>
      <c r="AB350" s="201"/>
      <c r="AC350" s="201"/>
      <c r="AD350" s="201"/>
      <c r="AE350" s="201"/>
      <c r="AF350" s="201"/>
      <c r="AG350" s="201"/>
      <c r="AH350" s="201"/>
      <c r="AI350" s="201"/>
      <c r="AJ350" s="201"/>
      <c r="AK350" s="201"/>
      <c r="AL350" s="201"/>
      <c r="AM350" s="201"/>
    </row>
    <row r="351" spans="2:39" x14ac:dyDescent="0.3">
      <c r="B351" s="201" t="s">
        <v>47</v>
      </c>
      <c r="C351" s="205" t="s">
        <v>44</v>
      </c>
      <c r="D351" s="202" t="s">
        <v>52</v>
      </c>
      <c r="E351" s="201" t="s">
        <v>322</v>
      </c>
      <c r="F351" s="201" t="s">
        <v>329</v>
      </c>
      <c r="G351" s="201"/>
      <c r="H351" s="201"/>
      <c r="I351" s="201"/>
      <c r="J351" s="201"/>
      <c r="K351" s="201"/>
      <c r="L351" s="201"/>
      <c r="M351" s="201"/>
      <c r="N351" s="201"/>
      <c r="O351" s="201"/>
      <c r="P351" s="201"/>
      <c r="Q351" s="201"/>
      <c r="R351" s="201"/>
      <c r="S351" s="201"/>
      <c r="T351" s="201"/>
      <c r="U351" s="201"/>
      <c r="V351" s="201"/>
      <c r="W351" s="201"/>
      <c r="X351" s="201"/>
      <c r="Y351" s="201"/>
      <c r="Z351" s="201"/>
      <c r="AA351" s="201"/>
      <c r="AB351" s="201"/>
      <c r="AC351" s="201"/>
      <c r="AD351" s="201"/>
      <c r="AE351" s="201"/>
      <c r="AF351" s="201"/>
      <c r="AG351" s="201"/>
      <c r="AH351" s="201"/>
      <c r="AI351" s="201"/>
      <c r="AJ351" s="201"/>
      <c r="AK351" s="201"/>
      <c r="AL351" s="201"/>
      <c r="AM351" s="201"/>
    </row>
    <row r="352" spans="2:39" x14ac:dyDescent="0.3">
      <c r="B352" s="201" t="s">
        <v>47</v>
      </c>
      <c r="C352" s="205" t="s">
        <v>44</v>
      </c>
      <c r="D352" s="202" t="s">
        <v>52</v>
      </c>
      <c r="E352" s="201" t="s">
        <v>322</v>
      </c>
      <c r="F352" s="201" t="s">
        <v>328</v>
      </c>
      <c r="G352" s="201"/>
      <c r="H352" s="201"/>
      <c r="I352" s="201"/>
      <c r="J352" s="201"/>
      <c r="K352" s="201"/>
      <c r="L352" s="201"/>
      <c r="M352" s="201"/>
      <c r="N352" s="201"/>
      <c r="O352" s="201"/>
      <c r="P352" s="201"/>
      <c r="Q352" s="201"/>
      <c r="R352" s="201"/>
      <c r="S352" s="201"/>
      <c r="T352" s="201"/>
      <c r="U352" s="201"/>
      <c r="V352" s="201"/>
      <c r="W352" s="201"/>
      <c r="X352" s="201"/>
      <c r="Y352" s="201"/>
      <c r="Z352" s="201"/>
      <c r="AA352" s="201"/>
      <c r="AB352" s="201"/>
      <c r="AC352" s="201"/>
      <c r="AD352" s="201"/>
      <c r="AE352" s="201"/>
      <c r="AF352" s="201"/>
      <c r="AG352" s="201"/>
      <c r="AH352" s="201"/>
      <c r="AI352" s="201"/>
      <c r="AJ352" s="201"/>
      <c r="AK352" s="201"/>
      <c r="AL352" s="201"/>
      <c r="AM352" s="201"/>
    </row>
    <row r="353" spans="2:39" x14ac:dyDescent="0.3">
      <c r="B353" s="201" t="s">
        <v>47</v>
      </c>
      <c r="C353" s="205" t="s">
        <v>44</v>
      </c>
      <c r="D353" s="202" t="s">
        <v>52</v>
      </c>
      <c r="E353" s="201" t="s">
        <v>321</v>
      </c>
      <c r="F353" s="201" t="s">
        <v>329</v>
      </c>
      <c r="G353" s="201"/>
      <c r="H353" s="201"/>
      <c r="I353" s="201"/>
      <c r="J353" s="201"/>
      <c r="K353" s="201"/>
      <c r="L353" s="201"/>
      <c r="M353" s="201"/>
      <c r="N353" s="201"/>
      <c r="O353" s="201"/>
      <c r="P353" s="201"/>
      <c r="Q353" s="201"/>
      <c r="R353" s="201"/>
      <c r="S353" s="201"/>
      <c r="T353" s="201"/>
      <c r="U353" s="201"/>
      <c r="V353" s="201"/>
      <c r="W353" s="201"/>
      <c r="X353" s="201"/>
      <c r="Y353" s="201"/>
      <c r="Z353" s="201"/>
      <c r="AA353" s="201"/>
      <c r="AB353" s="201"/>
      <c r="AC353" s="201"/>
      <c r="AD353" s="201"/>
      <c r="AE353" s="201"/>
      <c r="AF353" s="201"/>
      <c r="AG353" s="201"/>
      <c r="AH353" s="201"/>
      <c r="AI353" s="201"/>
      <c r="AJ353" s="201"/>
      <c r="AK353" s="201"/>
      <c r="AL353" s="201"/>
      <c r="AM353" s="201"/>
    </row>
    <row r="354" spans="2:39" x14ac:dyDescent="0.3">
      <c r="B354" s="201" t="s">
        <v>47</v>
      </c>
      <c r="C354" s="205" t="s">
        <v>44</v>
      </c>
      <c r="D354" s="202" t="s">
        <v>52</v>
      </c>
      <c r="E354" s="201" t="s">
        <v>321</v>
      </c>
      <c r="F354" s="201" t="s">
        <v>328</v>
      </c>
      <c r="G354" s="201"/>
      <c r="H354" s="201"/>
      <c r="I354" s="201"/>
      <c r="J354" s="201"/>
      <c r="K354" s="201"/>
      <c r="L354" s="201"/>
      <c r="M354" s="201"/>
      <c r="N354" s="201"/>
      <c r="O354" s="201"/>
      <c r="P354" s="201"/>
      <c r="Q354" s="201"/>
      <c r="R354" s="201"/>
      <c r="S354" s="201"/>
      <c r="T354" s="201"/>
      <c r="U354" s="201"/>
      <c r="V354" s="201"/>
      <c r="W354" s="201"/>
      <c r="X354" s="201"/>
      <c r="Y354" s="201"/>
      <c r="Z354" s="201"/>
      <c r="AA354" s="201"/>
      <c r="AB354" s="201"/>
      <c r="AC354" s="201"/>
      <c r="AD354" s="201"/>
      <c r="AE354" s="201"/>
      <c r="AF354" s="201"/>
      <c r="AG354" s="201"/>
      <c r="AH354" s="201"/>
      <c r="AI354" s="201"/>
      <c r="AJ354" s="201"/>
      <c r="AK354" s="201"/>
      <c r="AL354" s="201"/>
      <c r="AM354" s="201"/>
    </row>
    <row r="355" spans="2:39" x14ac:dyDescent="0.3">
      <c r="B355" s="204" t="s">
        <v>48</v>
      </c>
      <c r="C355" s="203" t="s">
        <v>49</v>
      </c>
      <c r="D355" s="202" t="s">
        <v>45</v>
      </c>
      <c r="E355" s="201" t="s">
        <v>326</v>
      </c>
      <c r="F355" s="201" t="s">
        <v>329</v>
      </c>
      <c r="G355" s="201"/>
      <c r="H355" s="201"/>
      <c r="I355" s="201"/>
      <c r="J355" s="201"/>
      <c r="K355" s="201"/>
      <c r="L355" s="201"/>
      <c r="M355" s="201"/>
      <c r="N355" s="201"/>
      <c r="O355" s="201"/>
      <c r="P355" s="201"/>
      <c r="Q355" s="201"/>
      <c r="R355" s="201"/>
      <c r="S355" s="201"/>
      <c r="T355" s="201"/>
      <c r="U355" s="201"/>
      <c r="V355" s="201"/>
      <c r="W355" s="201"/>
      <c r="X355" s="201"/>
      <c r="Y355" s="201"/>
      <c r="Z355" s="201"/>
      <c r="AA355" s="201"/>
      <c r="AB355" s="201"/>
      <c r="AC355" s="201"/>
      <c r="AD355" s="201"/>
      <c r="AE355" s="201"/>
      <c r="AF355" s="201"/>
      <c r="AG355" s="201"/>
      <c r="AH355" s="201"/>
      <c r="AI355" s="201"/>
      <c r="AJ355" s="201"/>
      <c r="AK355" s="201"/>
      <c r="AL355" s="201"/>
      <c r="AM355" s="201"/>
    </row>
    <row r="356" spans="2:39" x14ac:dyDescent="0.3">
      <c r="B356" s="204" t="s">
        <v>48</v>
      </c>
      <c r="C356" s="203" t="s">
        <v>49</v>
      </c>
      <c r="D356" s="202" t="s">
        <v>45</v>
      </c>
      <c r="E356" s="201" t="s">
        <v>326</v>
      </c>
      <c r="F356" s="201" t="s">
        <v>328</v>
      </c>
      <c r="G356" s="201"/>
      <c r="H356" s="201"/>
      <c r="I356" s="201"/>
      <c r="J356" s="201"/>
      <c r="K356" s="201"/>
      <c r="L356" s="201"/>
      <c r="M356" s="201"/>
      <c r="N356" s="201"/>
      <c r="O356" s="201"/>
      <c r="P356" s="201"/>
      <c r="Q356" s="201"/>
      <c r="R356" s="201"/>
      <c r="S356" s="201"/>
      <c r="T356" s="201"/>
      <c r="U356" s="201"/>
      <c r="V356" s="201"/>
      <c r="W356" s="201"/>
      <c r="X356" s="201"/>
      <c r="Y356" s="201"/>
      <c r="Z356" s="201"/>
      <c r="AA356" s="201"/>
      <c r="AB356" s="201"/>
      <c r="AC356" s="201"/>
      <c r="AD356" s="201"/>
      <c r="AE356" s="201"/>
      <c r="AF356" s="201"/>
      <c r="AG356" s="201"/>
      <c r="AH356" s="201"/>
      <c r="AI356" s="201"/>
      <c r="AJ356" s="201"/>
      <c r="AK356" s="201"/>
      <c r="AL356" s="201"/>
      <c r="AM356" s="201"/>
    </row>
    <row r="357" spans="2:39" x14ac:dyDescent="0.3">
      <c r="B357" s="204" t="s">
        <v>48</v>
      </c>
      <c r="C357" s="203" t="s">
        <v>49</v>
      </c>
      <c r="D357" s="202" t="s">
        <v>45</v>
      </c>
      <c r="E357" s="201" t="s">
        <v>324</v>
      </c>
      <c r="F357" s="201" t="s">
        <v>329</v>
      </c>
      <c r="G357" s="201"/>
      <c r="H357" s="201"/>
      <c r="I357" s="201"/>
      <c r="J357" s="201"/>
      <c r="K357" s="201"/>
      <c r="L357" s="201"/>
      <c r="M357" s="201"/>
      <c r="N357" s="201"/>
      <c r="O357" s="201"/>
      <c r="P357" s="201"/>
      <c r="Q357" s="201"/>
      <c r="R357" s="201"/>
      <c r="S357" s="201"/>
      <c r="T357" s="201"/>
      <c r="U357" s="201"/>
      <c r="V357" s="201"/>
      <c r="W357" s="201"/>
      <c r="X357" s="201"/>
      <c r="Y357" s="201"/>
      <c r="Z357" s="201"/>
      <c r="AA357" s="201"/>
      <c r="AB357" s="201"/>
      <c r="AC357" s="201"/>
      <c r="AD357" s="201"/>
      <c r="AE357" s="201"/>
      <c r="AF357" s="201"/>
      <c r="AG357" s="201"/>
      <c r="AH357" s="201"/>
      <c r="AI357" s="201"/>
      <c r="AJ357" s="201"/>
      <c r="AK357" s="201"/>
      <c r="AL357" s="201"/>
      <c r="AM357" s="201"/>
    </row>
    <row r="358" spans="2:39" x14ac:dyDescent="0.3">
      <c r="B358" s="204" t="s">
        <v>48</v>
      </c>
      <c r="C358" s="203" t="s">
        <v>49</v>
      </c>
      <c r="D358" s="202" t="s">
        <v>45</v>
      </c>
      <c r="E358" s="201" t="s">
        <v>324</v>
      </c>
      <c r="F358" s="201" t="s">
        <v>328</v>
      </c>
      <c r="G358" s="201"/>
      <c r="H358" s="201"/>
      <c r="I358" s="201"/>
      <c r="J358" s="201"/>
      <c r="K358" s="201"/>
      <c r="L358" s="201"/>
      <c r="M358" s="201"/>
      <c r="N358" s="201"/>
      <c r="O358" s="201"/>
      <c r="P358" s="201"/>
      <c r="Q358" s="201"/>
      <c r="R358" s="201"/>
      <c r="S358" s="201"/>
      <c r="T358" s="201"/>
      <c r="U358" s="201"/>
      <c r="V358" s="201"/>
      <c r="W358" s="201"/>
      <c r="X358" s="201"/>
      <c r="Y358" s="201"/>
      <c r="Z358" s="201"/>
      <c r="AA358" s="201"/>
      <c r="AB358" s="201"/>
      <c r="AC358" s="201"/>
      <c r="AD358" s="201"/>
      <c r="AE358" s="201"/>
      <c r="AF358" s="201"/>
      <c r="AG358" s="201"/>
      <c r="AH358" s="201"/>
      <c r="AI358" s="201"/>
      <c r="AJ358" s="201"/>
      <c r="AK358" s="201"/>
      <c r="AL358" s="201"/>
      <c r="AM358" s="201"/>
    </row>
    <row r="359" spans="2:39" x14ac:dyDescent="0.3">
      <c r="B359" s="204" t="s">
        <v>48</v>
      </c>
      <c r="C359" s="203" t="s">
        <v>49</v>
      </c>
      <c r="D359" s="202" t="s">
        <v>45</v>
      </c>
      <c r="E359" s="201" t="s">
        <v>323</v>
      </c>
      <c r="F359" s="201" t="s">
        <v>329</v>
      </c>
      <c r="G359" s="201"/>
      <c r="H359" s="201"/>
      <c r="I359" s="201"/>
      <c r="J359" s="201"/>
      <c r="K359" s="201"/>
      <c r="L359" s="201"/>
      <c r="M359" s="201"/>
      <c r="N359" s="201"/>
      <c r="O359" s="201"/>
      <c r="P359" s="201"/>
      <c r="Q359" s="201"/>
      <c r="R359" s="201"/>
      <c r="S359" s="201"/>
      <c r="T359" s="201"/>
      <c r="U359" s="201"/>
      <c r="V359" s="201"/>
      <c r="W359" s="201"/>
      <c r="X359" s="201"/>
      <c r="Y359" s="201"/>
      <c r="Z359" s="201"/>
      <c r="AA359" s="201"/>
      <c r="AB359" s="201"/>
      <c r="AC359" s="201"/>
      <c r="AD359" s="201"/>
      <c r="AE359" s="201"/>
      <c r="AF359" s="201"/>
      <c r="AG359" s="201"/>
      <c r="AH359" s="201"/>
      <c r="AI359" s="201"/>
      <c r="AJ359" s="201"/>
      <c r="AK359" s="201"/>
      <c r="AL359" s="201"/>
      <c r="AM359" s="201"/>
    </row>
    <row r="360" spans="2:39" x14ac:dyDescent="0.3">
      <c r="B360" s="204" t="s">
        <v>48</v>
      </c>
      <c r="C360" s="203" t="s">
        <v>49</v>
      </c>
      <c r="D360" s="202" t="s">
        <v>45</v>
      </c>
      <c r="E360" s="201" t="s">
        <v>323</v>
      </c>
      <c r="F360" s="201" t="s">
        <v>328</v>
      </c>
      <c r="G360" s="201"/>
      <c r="H360" s="201"/>
      <c r="I360" s="201"/>
      <c r="J360" s="201"/>
      <c r="K360" s="201"/>
      <c r="L360" s="201"/>
      <c r="M360" s="201"/>
      <c r="N360" s="201"/>
      <c r="O360" s="201"/>
      <c r="P360" s="201"/>
      <c r="Q360" s="201"/>
      <c r="R360" s="201"/>
      <c r="S360" s="201"/>
      <c r="T360" s="201"/>
      <c r="U360" s="201"/>
      <c r="V360" s="201"/>
      <c r="W360" s="201"/>
      <c r="X360" s="201"/>
      <c r="Y360" s="201"/>
      <c r="Z360" s="201"/>
      <c r="AA360" s="201"/>
      <c r="AB360" s="201"/>
      <c r="AC360" s="201"/>
      <c r="AD360" s="201"/>
      <c r="AE360" s="201"/>
      <c r="AF360" s="201"/>
      <c r="AG360" s="201"/>
      <c r="AH360" s="201"/>
      <c r="AI360" s="201"/>
      <c r="AJ360" s="201"/>
      <c r="AK360" s="201"/>
      <c r="AL360" s="201"/>
      <c r="AM360" s="201"/>
    </row>
    <row r="361" spans="2:39" x14ac:dyDescent="0.3">
      <c r="B361" s="204" t="s">
        <v>48</v>
      </c>
      <c r="C361" s="203" t="s">
        <v>49</v>
      </c>
      <c r="D361" s="202" t="s">
        <v>45</v>
      </c>
      <c r="E361" s="201" t="s">
        <v>322</v>
      </c>
      <c r="F361" s="201" t="s">
        <v>329</v>
      </c>
      <c r="G361" s="201"/>
      <c r="H361" s="201"/>
      <c r="I361" s="201"/>
      <c r="J361" s="201"/>
      <c r="K361" s="201"/>
      <c r="L361" s="201"/>
      <c r="M361" s="201"/>
      <c r="N361" s="201"/>
      <c r="O361" s="201"/>
      <c r="P361" s="201"/>
      <c r="Q361" s="201"/>
      <c r="R361" s="201"/>
      <c r="S361" s="201"/>
      <c r="T361" s="201"/>
      <c r="U361" s="201"/>
      <c r="V361" s="201"/>
      <c r="W361" s="201"/>
      <c r="X361" s="201"/>
      <c r="Y361" s="201"/>
      <c r="Z361" s="201"/>
      <c r="AA361" s="201"/>
      <c r="AB361" s="201"/>
      <c r="AC361" s="201"/>
      <c r="AD361" s="201"/>
      <c r="AE361" s="201"/>
      <c r="AF361" s="201"/>
      <c r="AG361" s="201"/>
      <c r="AH361" s="201"/>
      <c r="AI361" s="201"/>
      <c r="AJ361" s="201"/>
      <c r="AK361" s="201"/>
      <c r="AL361" s="201"/>
      <c r="AM361" s="201"/>
    </row>
    <row r="362" spans="2:39" x14ac:dyDescent="0.3">
      <c r="B362" s="204" t="s">
        <v>48</v>
      </c>
      <c r="C362" s="203" t="s">
        <v>49</v>
      </c>
      <c r="D362" s="202" t="s">
        <v>45</v>
      </c>
      <c r="E362" s="201" t="s">
        <v>322</v>
      </c>
      <c r="F362" s="201" t="s">
        <v>328</v>
      </c>
      <c r="G362" s="201"/>
      <c r="H362" s="201"/>
      <c r="I362" s="201"/>
      <c r="J362" s="201"/>
      <c r="K362" s="201"/>
      <c r="L362" s="201"/>
      <c r="M362" s="201"/>
      <c r="N362" s="201"/>
      <c r="O362" s="201"/>
      <c r="P362" s="201"/>
      <c r="Q362" s="201"/>
      <c r="R362" s="201"/>
      <c r="S362" s="201"/>
      <c r="T362" s="201"/>
      <c r="U362" s="201"/>
      <c r="V362" s="201"/>
      <c r="W362" s="201"/>
      <c r="X362" s="201"/>
      <c r="Y362" s="201"/>
      <c r="Z362" s="201"/>
      <c r="AA362" s="201"/>
      <c r="AB362" s="201"/>
      <c r="AC362" s="201"/>
      <c r="AD362" s="201"/>
      <c r="AE362" s="201"/>
      <c r="AF362" s="201"/>
      <c r="AG362" s="201"/>
      <c r="AH362" s="201"/>
      <c r="AI362" s="201"/>
      <c r="AJ362" s="201"/>
      <c r="AK362" s="201"/>
      <c r="AL362" s="201"/>
      <c r="AM362" s="201"/>
    </row>
    <row r="363" spans="2:39" x14ac:dyDescent="0.3">
      <c r="B363" s="204" t="s">
        <v>48</v>
      </c>
      <c r="C363" s="203" t="s">
        <v>49</v>
      </c>
      <c r="D363" s="202" t="s">
        <v>45</v>
      </c>
      <c r="E363" s="201" t="s">
        <v>321</v>
      </c>
      <c r="F363" s="201" t="s">
        <v>329</v>
      </c>
      <c r="G363" s="201"/>
      <c r="H363" s="201"/>
      <c r="I363" s="201"/>
      <c r="J363" s="201"/>
      <c r="K363" s="201"/>
      <c r="L363" s="201"/>
      <c r="M363" s="201"/>
      <c r="N363" s="201"/>
      <c r="O363" s="201"/>
      <c r="P363" s="201"/>
      <c r="Q363" s="201"/>
      <c r="R363" s="201"/>
      <c r="S363" s="201"/>
      <c r="T363" s="201"/>
      <c r="U363" s="201"/>
      <c r="V363" s="201"/>
      <c r="W363" s="201"/>
      <c r="X363" s="201"/>
      <c r="Y363" s="201"/>
      <c r="Z363" s="201"/>
      <c r="AA363" s="201"/>
      <c r="AB363" s="201"/>
      <c r="AC363" s="201"/>
      <c r="AD363" s="201"/>
      <c r="AE363" s="201"/>
      <c r="AF363" s="201"/>
      <c r="AG363" s="201"/>
      <c r="AH363" s="201"/>
      <c r="AI363" s="201"/>
      <c r="AJ363" s="201"/>
      <c r="AK363" s="201"/>
      <c r="AL363" s="201"/>
      <c r="AM363" s="201"/>
    </row>
    <row r="364" spans="2:39" x14ac:dyDescent="0.3">
      <c r="B364" s="204" t="s">
        <v>48</v>
      </c>
      <c r="C364" s="203" t="s">
        <v>49</v>
      </c>
      <c r="D364" s="202" t="s">
        <v>45</v>
      </c>
      <c r="E364" s="201" t="s">
        <v>321</v>
      </c>
      <c r="F364" s="201" t="s">
        <v>328</v>
      </c>
      <c r="G364" s="201"/>
      <c r="H364" s="201"/>
      <c r="I364" s="201"/>
      <c r="J364" s="201"/>
      <c r="K364" s="201"/>
      <c r="L364" s="201"/>
      <c r="M364" s="201"/>
      <c r="N364" s="201"/>
      <c r="O364" s="201"/>
      <c r="P364" s="201"/>
      <c r="Q364" s="201"/>
      <c r="R364" s="201"/>
      <c r="S364" s="201"/>
      <c r="T364" s="201"/>
      <c r="U364" s="201"/>
      <c r="V364" s="201"/>
      <c r="W364" s="201"/>
      <c r="X364" s="201"/>
      <c r="Y364" s="201"/>
      <c r="Z364" s="201"/>
      <c r="AA364" s="201"/>
      <c r="AB364" s="201"/>
      <c r="AC364" s="201"/>
      <c r="AD364" s="201"/>
      <c r="AE364" s="201"/>
      <c r="AF364" s="201"/>
      <c r="AG364" s="201"/>
      <c r="AH364" s="201"/>
      <c r="AI364" s="201"/>
      <c r="AJ364" s="201"/>
      <c r="AK364" s="201"/>
      <c r="AL364" s="201"/>
      <c r="AM364" s="201"/>
    </row>
    <row r="365" spans="2:39" x14ac:dyDescent="0.3">
      <c r="B365" s="204" t="s">
        <v>48</v>
      </c>
      <c r="C365" s="203" t="s">
        <v>49</v>
      </c>
      <c r="D365" s="202" t="s">
        <v>52</v>
      </c>
      <c r="E365" s="201" t="s">
        <v>326</v>
      </c>
      <c r="F365" s="201" t="s">
        <v>329</v>
      </c>
      <c r="G365" s="201"/>
      <c r="H365" s="201"/>
      <c r="I365" s="201"/>
      <c r="J365" s="201"/>
      <c r="K365" s="201"/>
      <c r="L365" s="201"/>
      <c r="M365" s="201"/>
      <c r="N365" s="201"/>
      <c r="O365" s="201"/>
      <c r="P365" s="201"/>
      <c r="Q365" s="201"/>
      <c r="R365" s="201"/>
      <c r="S365" s="201"/>
      <c r="T365" s="201"/>
      <c r="U365" s="201"/>
      <c r="V365" s="201"/>
      <c r="W365" s="201"/>
      <c r="X365" s="201"/>
      <c r="Y365" s="201"/>
      <c r="Z365" s="201"/>
      <c r="AA365" s="201"/>
      <c r="AB365" s="201"/>
      <c r="AC365" s="201"/>
      <c r="AD365" s="201"/>
      <c r="AE365" s="201"/>
      <c r="AF365" s="201"/>
      <c r="AG365" s="201"/>
      <c r="AH365" s="201"/>
      <c r="AI365" s="201"/>
      <c r="AJ365" s="201"/>
      <c r="AK365" s="201"/>
      <c r="AL365" s="201"/>
      <c r="AM365" s="201"/>
    </row>
    <row r="366" spans="2:39" x14ac:dyDescent="0.3">
      <c r="B366" s="204" t="s">
        <v>48</v>
      </c>
      <c r="C366" s="203" t="s">
        <v>49</v>
      </c>
      <c r="D366" s="202" t="s">
        <v>52</v>
      </c>
      <c r="E366" s="201" t="s">
        <v>326</v>
      </c>
      <c r="F366" s="201" t="s">
        <v>328</v>
      </c>
      <c r="G366" s="201"/>
      <c r="H366" s="201"/>
      <c r="I366" s="201"/>
      <c r="J366" s="201"/>
      <c r="K366" s="201"/>
      <c r="L366" s="201"/>
      <c r="M366" s="201"/>
      <c r="N366" s="201"/>
      <c r="O366" s="201"/>
      <c r="P366" s="201"/>
      <c r="Q366" s="201"/>
      <c r="R366" s="201"/>
      <c r="S366" s="201"/>
      <c r="T366" s="201"/>
      <c r="U366" s="201"/>
      <c r="V366" s="201"/>
      <c r="W366" s="201"/>
      <c r="X366" s="201"/>
      <c r="Y366" s="201"/>
      <c r="Z366" s="201"/>
      <c r="AA366" s="201"/>
      <c r="AB366" s="201"/>
      <c r="AC366" s="201"/>
      <c r="AD366" s="201"/>
      <c r="AE366" s="201"/>
      <c r="AF366" s="201"/>
      <c r="AG366" s="201"/>
      <c r="AH366" s="201"/>
      <c r="AI366" s="201"/>
      <c r="AJ366" s="201"/>
      <c r="AK366" s="201"/>
      <c r="AL366" s="201"/>
      <c r="AM366" s="201"/>
    </row>
    <row r="367" spans="2:39" x14ac:dyDescent="0.3">
      <c r="B367" s="204" t="s">
        <v>48</v>
      </c>
      <c r="C367" s="203" t="s">
        <v>49</v>
      </c>
      <c r="D367" s="202" t="s">
        <v>52</v>
      </c>
      <c r="E367" s="201" t="s">
        <v>324</v>
      </c>
      <c r="F367" s="201" t="s">
        <v>329</v>
      </c>
      <c r="G367" s="201"/>
      <c r="H367" s="201"/>
      <c r="I367" s="201"/>
      <c r="J367" s="201"/>
      <c r="K367" s="201"/>
      <c r="L367" s="201"/>
      <c r="M367" s="201"/>
      <c r="N367" s="201"/>
      <c r="O367" s="201"/>
      <c r="P367" s="201"/>
      <c r="Q367" s="201"/>
      <c r="R367" s="201"/>
      <c r="S367" s="201"/>
      <c r="T367" s="201"/>
      <c r="U367" s="201"/>
      <c r="V367" s="201"/>
      <c r="W367" s="201"/>
      <c r="X367" s="201"/>
      <c r="Y367" s="201"/>
      <c r="Z367" s="201"/>
      <c r="AA367" s="201"/>
      <c r="AB367" s="201"/>
      <c r="AC367" s="201"/>
      <c r="AD367" s="201"/>
      <c r="AE367" s="201"/>
      <c r="AF367" s="201"/>
      <c r="AG367" s="201"/>
      <c r="AH367" s="201"/>
      <c r="AI367" s="201"/>
      <c r="AJ367" s="201"/>
      <c r="AK367" s="201"/>
      <c r="AL367" s="201"/>
      <c r="AM367" s="201"/>
    </row>
    <row r="368" spans="2:39" x14ac:dyDescent="0.3">
      <c r="B368" s="204" t="s">
        <v>48</v>
      </c>
      <c r="C368" s="203" t="s">
        <v>49</v>
      </c>
      <c r="D368" s="202" t="s">
        <v>52</v>
      </c>
      <c r="E368" s="201" t="s">
        <v>324</v>
      </c>
      <c r="F368" s="201" t="s">
        <v>328</v>
      </c>
      <c r="G368" s="201"/>
      <c r="H368" s="201"/>
      <c r="I368" s="201"/>
      <c r="J368" s="201"/>
      <c r="K368" s="201"/>
      <c r="L368" s="201"/>
      <c r="M368" s="201"/>
      <c r="N368" s="201"/>
      <c r="O368" s="201"/>
      <c r="P368" s="201"/>
      <c r="Q368" s="201"/>
      <c r="R368" s="201"/>
      <c r="S368" s="201"/>
      <c r="T368" s="201"/>
      <c r="U368" s="201"/>
      <c r="V368" s="201"/>
      <c r="W368" s="201"/>
      <c r="X368" s="201"/>
      <c r="Y368" s="201"/>
      <c r="Z368" s="201"/>
      <c r="AA368" s="201"/>
      <c r="AB368" s="201"/>
      <c r="AC368" s="201"/>
      <c r="AD368" s="201"/>
      <c r="AE368" s="201"/>
      <c r="AF368" s="201"/>
      <c r="AG368" s="201"/>
      <c r="AH368" s="201"/>
      <c r="AI368" s="201"/>
      <c r="AJ368" s="201"/>
      <c r="AK368" s="201"/>
      <c r="AL368" s="201"/>
      <c r="AM368" s="201"/>
    </row>
    <row r="369" spans="2:39" x14ac:dyDescent="0.3">
      <c r="B369" s="204" t="s">
        <v>48</v>
      </c>
      <c r="C369" s="203" t="s">
        <v>49</v>
      </c>
      <c r="D369" s="202" t="s">
        <v>52</v>
      </c>
      <c r="E369" s="201" t="s">
        <v>323</v>
      </c>
      <c r="F369" s="201" t="s">
        <v>329</v>
      </c>
      <c r="G369" s="201"/>
      <c r="H369" s="201"/>
      <c r="I369" s="201"/>
      <c r="J369" s="201"/>
      <c r="K369" s="201"/>
      <c r="L369" s="201"/>
      <c r="M369" s="201"/>
      <c r="N369" s="201"/>
      <c r="O369" s="201"/>
      <c r="P369" s="201"/>
      <c r="Q369" s="201"/>
      <c r="R369" s="201"/>
      <c r="S369" s="201"/>
      <c r="T369" s="201"/>
      <c r="U369" s="201"/>
      <c r="V369" s="201"/>
      <c r="W369" s="201"/>
      <c r="X369" s="201"/>
      <c r="Y369" s="201"/>
      <c r="Z369" s="201"/>
      <c r="AA369" s="201"/>
      <c r="AB369" s="201"/>
      <c r="AC369" s="201"/>
      <c r="AD369" s="201"/>
      <c r="AE369" s="201"/>
      <c r="AF369" s="201"/>
      <c r="AG369" s="201"/>
      <c r="AH369" s="201"/>
      <c r="AI369" s="201"/>
      <c r="AJ369" s="201"/>
      <c r="AK369" s="201"/>
      <c r="AL369" s="201"/>
      <c r="AM369" s="201"/>
    </row>
    <row r="370" spans="2:39" x14ac:dyDescent="0.3">
      <c r="B370" s="204" t="s">
        <v>48</v>
      </c>
      <c r="C370" s="203" t="s">
        <v>49</v>
      </c>
      <c r="D370" s="202" t="s">
        <v>52</v>
      </c>
      <c r="E370" s="201" t="s">
        <v>323</v>
      </c>
      <c r="F370" s="201" t="s">
        <v>328</v>
      </c>
      <c r="G370" s="201"/>
      <c r="H370" s="201"/>
      <c r="I370" s="201"/>
      <c r="J370" s="201"/>
      <c r="K370" s="201"/>
      <c r="L370" s="201"/>
      <c r="M370" s="201"/>
      <c r="N370" s="201"/>
      <c r="O370" s="201"/>
      <c r="P370" s="201"/>
      <c r="Q370" s="201"/>
      <c r="R370" s="201"/>
      <c r="S370" s="201"/>
      <c r="T370" s="201"/>
      <c r="U370" s="201"/>
      <c r="V370" s="201"/>
      <c r="W370" s="201"/>
      <c r="X370" s="201"/>
      <c r="Y370" s="201"/>
      <c r="Z370" s="201"/>
      <c r="AA370" s="201"/>
      <c r="AB370" s="201"/>
      <c r="AC370" s="201"/>
      <c r="AD370" s="201"/>
      <c r="AE370" s="201"/>
      <c r="AF370" s="201"/>
      <c r="AG370" s="201"/>
      <c r="AH370" s="201"/>
      <c r="AI370" s="201"/>
      <c r="AJ370" s="201"/>
      <c r="AK370" s="201"/>
      <c r="AL370" s="201"/>
      <c r="AM370" s="201"/>
    </row>
    <row r="371" spans="2:39" x14ac:dyDescent="0.3">
      <c r="B371" s="204" t="s">
        <v>48</v>
      </c>
      <c r="C371" s="203" t="s">
        <v>49</v>
      </c>
      <c r="D371" s="202" t="s">
        <v>52</v>
      </c>
      <c r="E371" s="201" t="s">
        <v>322</v>
      </c>
      <c r="F371" s="201" t="s">
        <v>329</v>
      </c>
      <c r="G371" s="201"/>
      <c r="H371" s="201"/>
      <c r="I371" s="201"/>
      <c r="J371" s="201"/>
      <c r="K371" s="201"/>
      <c r="L371" s="201"/>
      <c r="M371" s="201"/>
      <c r="N371" s="201"/>
      <c r="O371" s="201"/>
      <c r="P371" s="201"/>
      <c r="Q371" s="201"/>
      <c r="R371" s="201"/>
      <c r="S371" s="201"/>
      <c r="T371" s="201"/>
      <c r="U371" s="201"/>
      <c r="V371" s="201"/>
      <c r="W371" s="201"/>
      <c r="X371" s="201"/>
      <c r="Y371" s="201"/>
      <c r="Z371" s="201"/>
      <c r="AA371" s="201"/>
      <c r="AB371" s="201"/>
      <c r="AC371" s="201"/>
      <c r="AD371" s="201"/>
      <c r="AE371" s="201"/>
      <c r="AF371" s="201"/>
      <c r="AG371" s="201"/>
      <c r="AH371" s="201"/>
      <c r="AI371" s="201"/>
      <c r="AJ371" s="201"/>
      <c r="AK371" s="201"/>
      <c r="AL371" s="201"/>
      <c r="AM371" s="201"/>
    </row>
    <row r="372" spans="2:39" x14ac:dyDescent="0.3">
      <c r="B372" s="204" t="s">
        <v>48</v>
      </c>
      <c r="C372" s="203" t="s">
        <v>49</v>
      </c>
      <c r="D372" s="202" t="s">
        <v>52</v>
      </c>
      <c r="E372" s="201" t="s">
        <v>322</v>
      </c>
      <c r="F372" s="201" t="s">
        <v>328</v>
      </c>
      <c r="G372" s="201"/>
      <c r="H372" s="201"/>
      <c r="I372" s="201"/>
      <c r="J372" s="201"/>
      <c r="K372" s="201"/>
      <c r="L372" s="201"/>
      <c r="M372" s="201"/>
      <c r="N372" s="201"/>
      <c r="O372" s="201"/>
      <c r="P372" s="201"/>
      <c r="Q372" s="201"/>
      <c r="R372" s="201"/>
      <c r="S372" s="201"/>
      <c r="T372" s="201"/>
      <c r="U372" s="201"/>
      <c r="V372" s="201"/>
      <c r="W372" s="201"/>
      <c r="X372" s="201"/>
      <c r="Y372" s="201"/>
      <c r="Z372" s="201"/>
      <c r="AA372" s="201"/>
      <c r="AB372" s="201"/>
      <c r="AC372" s="201"/>
      <c r="AD372" s="201"/>
      <c r="AE372" s="201"/>
      <c r="AF372" s="201"/>
      <c r="AG372" s="201"/>
      <c r="AH372" s="201"/>
      <c r="AI372" s="201"/>
      <c r="AJ372" s="201"/>
      <c r="AK372" s="201"/>
      <c r="AL372" s="201"/>
      <c r="AM372" s="201"/>
    </row>
    <row r="373" spans="2:39" x14ac:dyDescent="0.3">
      <c r="B373" s="204" t="s">
        <v>48</v>
      </c>
      <c r="C373" s="203" t="s">
        <v>49</v>
      </c>
      <c r="D373" s="202" t="s">
        <v>52</v>
      </c>
      <c r="E373" s="201" t="s">
        <v>321</v>
      </c>
      <c r="F373" s="201" t="s">
        <v>329</v>
      </c>
      <c r="G373" s="201"/>
      <c r="H373" s="201"/>
      <c r="I373" s="201"/>
      <c r="J373" s="201"/>
      <c r="K373" s="201"/>
      <c r="L373" s="201"/>
      <c r="M373" s="201"/>
      <c r="N373" s="201"/>
      <c r="O373" s="201"/>
      <c r="P373" s="201"/>
      <c r="Q373" s="201"/>
      <c r="R373" s="201"/>
      <c r="S373" s="201"/>
      <c r="T373" s="201"/>
      <c r="U373" s="201"/>
      <c r="V373" s="201"/>
      <c r="W373" s="201"/>
      <c r="X373" s="201"/>
      <c r="Y373" s="201"/>
      <c r="Z373" s="201"/>
      <c r="AA373" s="201"/>
      <c r="AB373" s="201"/>
      <c r="AC373" s="201"/>
      <c r="AD373" s="201"/>
      <c r="AE373" s="201"/>
      <c r="AF373" s="201"/>
      <c r="AG373" s="201"/>
      <c r="AH373" s="201"/>
      <c r="AI373" s="201"/>
      <c r="AJ373" s="201"/>
      <c r="AK373" s="201"/>
      <c r="AL373" s="201"/>
      <c r="AM373" s="201"/>
    </row>
    <row r="374" spans="2:39" x14ac:dyDescent="0.3">
      <c r="B374" s="204" t="s">
        <v>48</v>
      </c>
      <c r="C374" s="203" t="s">
        <v>49</v>
      </c>
      <c r="D374" s="202" t="s">
        <v>52</v>
      </c>
      <c r="E374" s="201" t="s">
        <v>321</v>
      </c>
      <c r="F374" s="201" t="s">
        <v>328</v>
      </c>
      <c r="G374" s="201"/>
      <c r="H374" s="201"/>
      <c r="I374" s="201"/>
      <c r="J374" s="201"/>
      <c r="K374" s="201"/>
      <c r="L374" s="201"/>
      <c r="M374" s="201"/>
      <c r="N374" s="201"/>
      <c r="O374" s="201"/>
      <c r="P374" s="201"/>
      <c r="Q374" s="201"/>
      <c r="R374" s="201"/>
      <c r="S374" s="201"/>
      <c r="T374" s="201"/>
      <c r="U374" s="201"/>
      <c r="V374" s="201"/>
      <c r="W374" s="201"/>
      <c r="X374" s="201"/>
      <c r="Y374" s="201"/>
      <c r="Z374" s="201"/>
      <c r="AA374" s="201"/>
      <c r="AB374" s="201"/>
      <c r="AC374" s="201"/>
      <c r="AD374" s="201"/>
      <c r="AE374" s="201"/>
      <c r="AF374" s="201"/>
      <c r="AG374" s="201"/>
      <c r="AH374" s="201"/>
      <c r="AI374" s="201"/>
      <c r="AJ374" s="201"/>
      <c r="AK374" s="201"/>
      <c r="AL374" s="201"/>
      <c r="AM374" s="201"/>
    </row>
    <row r="375" spans="2:39" x14ac:dyDescent="0.3">
      <c r="B375" s="204" t="s">
        <v>48</v>
      </c>
      <c r="C375" s="203" t="s">
        <v>50</v>
      </c>
      <c r="D375" s="202" t="s">
        <v>45</v>
      </c>
      <c r="E375" s="201" t="s">
        <v>326</v>
      </c>
      <c r="F375" s="201" t="s">
        <v>329</v>
      </c>
      <c r="G375" s="201"/>
      <c r="H375" s="201"/>
      <c r="I375" s="201"/>
      <c r="J375" s="201"/>
      <c r="K375" s="201"/>
      <c r="L375" s="201"/>
      <c r="M375" s="201"/>
      <c r="N375" s="201"/>
      <c r="O375" s="201"/>
      <c r="P375" s="201"/>
      <c r="Q375" s="201"/>
      <c r="R375" s="201"/>
      <c r="S375" s="201"/>
      <c r="T375" s="201"/>
      <c r="U375" s="201"/>
      <c r="V375" s="201"/>
      <c r="W375" s="201"/>
      <c r="X375" s="201"/>
      <c r="Y375" s="201"/>
      <c r="Z375" s="201"/>
      <c r="AA375" s="201"/>
      <c r="AB375" s="201"/>
      <c r="AC375" s="201"/>
      <c r="AD375" s="201"/>
      <c r="AE375" s="201"/>
      <c r="AF375" s="201"/>
      <c r="AG375" s="201"/>
      <c r="AH375" s="201"/>
      <c r="AI375" s="201"/>
      <c r="AJ375" s="201"/>
      <c r="AK375" s="201"/>
      <c r="AL375" s="201"/>
      <c r="AM375" s="201"/>
    </row>
    <row r="376" spans="2:39" x14ac:dyDescent="0.3">
      <c r="B376" s="204" t="s">
        <v>48</v>
      </c>
      <c r="C376" s="203" t="s">
        <v>50</v>
      </c>
      <c r="D376" s="202" t="s">
        <v>45</v>
      </c>
      <c r="E376" s="201" t="s">
        <v>326</v>
      </c>
      <c r="F376" s="201" t="s">
        <v>328</v>
      </c>
      <c r="G376" s="201"/>
      <c r="H376" s="201"/>
      <c r="I376" s="201"/>
      <c r="J376" s="201"/>
      <c r="K376" s="201"/>
      <c r="L376" s="201"/>
      <c r="M376" s="201"/>
      <c r="N376" s="201"/>
      <c r="O376" s="201"/>
      <c r="P376" s="201"/>
      <c r="Q376" s="201"/>
      <c r="R376" s="201"/>
      <c r="S376" s="201"/>
      <c r="T376" s="201"/>
      <c r="U376" s="201"/>
      <c r="V376" s="201"/>
      <c r="W376" s="201"/>
      <c r="X376" s="201"/>
      <c r="Y376" s="201"/>
      <c r="Z376" s="201"/>
      <c r="AA376" s="201"/>
      <c r="AB376" s="201"/>
      <c r="AC376" s="201"/>
      <c r="AD376" s="201"/>
      <c r="AE376" s="201"/>
      <c r="AF376" s="201"/>
      <c r="AG376" s="201"/>
      <c r="AH376" s="201"/>
      <c r="AI376" s="201"/>
      <c r="AJ376" s="201"/>
      <c r="AK376" s="201"/>
      <c r="AL376" s="201"/>
      <c r="AM376" s="201"/>
    </row>
    <row r="377" spans="2:39" x14ac:dyDescent="0.3">
      <c r="B377" s="204" t="s">
        <v>48</v>
      </c>
      <c r="C377" s="203" t="s">
        <v>50</v>
      </c>
      <c r="D377" s="202" t="s">
        <v>45</v>
      </c>
      <c r="E377" s="201" t="s">
        <v>324</v>
      </c>
      <c r="F377" s="201" t="s">
        <v>329</v>
      </c>
      <c r="G377" s="201"/>
      <c r="H377" s="201"/>
      <c r="I377" s="201"/>
      <c r="J377" s="201"/>
      <c r="K377" s="201"/>
      <c r="L377" s="201"/>
      <c r="M377" s="201"/>
      <c r="N377" s="201"/>
      <c r="O377" s="201"/>
      <c r="P377" s="201"/>
      <c r="Q377" s="201"/>
      <c r="R377" s="201"/>
      <c r="S377" s="201"/>
      <c r="T377" s="201"/>
      <c r="U377" s="201"/>
      <c r="V377" s="201"/>
      <c r="W377" s="201"/>
      <c r="X377" s="201"/>
      <c r="Y377" s="201"/>
      <c r="Z377" s="201"/>
      <c r="AA377" s="201"/>
      <c r="AB377" s="201"/>
      <c r="AC377" s="201"/>
      <c r="AD377" s="201"/>
      <c r="AE377" s="201"/>
      <c r="AF377" s="201"/>
      <c r="AG377" s="201"/>
      <c r="AH377" s="201"/>
      <c r="AI377" s="201"/>
      <c r="AJ377" s="201"/>
      <c r="AK377" s="201"/>
      <c r="AL377" s="201"/>
      <c r="AM377" s="201"/>
    </row>
    <row r="378" spans="2:39" x14ac:dyDescent="0.3">
      <c r="B378" s="204" t="s">
        <v>48</v>
      </c>
      <c r="C378" s="203" t="s">
        <v>50</v>
      </c>
      <c r="D378" s="202" t="s">
        <v>45</v>
      </c>
      <c r="E378" s="201" t="s">
        <v>324</v>
      </c>
      <c r="F378" s="201" t="s">
        <v>328</v>
      </c>
      <c r="G378" s="201"/>
      <c r="H378" s="201"/>
      <c r="I378" s="201"/>
      <c r="J378" s="201"/>
      <c r="K378" s="201"/>
      <c r="L378" s="201"/>
      <c r="M378" s="201"/>
      <c r="N378" s="201"/>
      <c r="O378" s="201"/>
      <c r="P378" s="201"/>
      <c r="Q378" s="201"/>
      <c r="R378" s="201"/>
      <c r="S378" s="201"/>
      <c r="T378" s="201"/>
      <c r="U378" s="201"/>
      <c r="V378" s="201"/>
      <c r="W378" s="201"/>
      <c r="X378" s="201"/>
      <c r="Y378" s="201"/>
      <c r="Z378" s="201"/>
      <c r="AA378" s="201"/>
      <c r="AB378" s="201"/>
      <c r="AC378" s="201"/>
      <c r="AD378" s="201"/>
      <c r="AE378" s="201"/>
      <c r="AF378" s="201"/>
      <c r="AG378" s="201"/>
      <c r="AH378" s="201"/>
      <c r="AI378" s="201"/>
      <c r="AJ378" s="201"/>
      <c r="AK378" s="201"/>
      <c r="AL378" s="201"/>
      <c r="AM378" s="201"/>
    </row>
    <row r="379" spans="2:39" x14ac:dyDescent="0.3">
      <c r="B379" s="204" t="s">
        <v>48</v>
      </c>
      <c r="C379" s="203" t="s">
        <v>50</v>
      </c>
      <c r="D379" s="202" t="s">
        <v>45</v>
      </c>
      <c r="E379" s="201" t="s">
        <v>323</v>
      </c>
      <c r="F379" s="201" t="s">
        <v>329</v>
      </c>
      <c r="G379" s="201"/>
      <c r="H379" s="201"/>
      <c r="I379" s="201"/>
      <c r="J379" s="201"/>
      <c r="K379" s="201"/>
      <c r="L379" s="201"/>
      <c r="M379" s="201"/>
      <c r="N379" s="201"/>
      <c r="O379" s="201"/>
      <c r="P379" s="201"/>
      <c r="Q379" s="201"/>
      <c r="R379" s="201"/>
      <c r="S379" s="201"/>
      <c r="T379" s="201"/>
      <c r="U379" s="201"/>
      <c r="V379" s="201"/>
      <c r="W379" s="201"/>
      <c r="X379" s="201"/>
      <c r="Y379" s="201"/>
      <c r="Z379" s="201"/>
      <c r="AA379" s="201"/>
      <c r="AB379" s="201"/>
      <c r="AC379" s="201"/>
      <c r="AD379" s="201"/>
      <c r="AE379" s="201"/>
      <c r="AF379" s="201"/>
      <c r="AG379" s="201"/>
      <c r="AH379" s="201"/>
      <c r="AI379" s="201"/>
      <c r="AJ379" s="201"/>
      <c r="AK379" s="201"/>
      <c r="AL379" s="201"/>
      <c r="AM379" s="201"/>
    </row>
    <row r="380" spans="2:39" x14ac:dyDescent="0.3">
      <c r="B380" s="204" t="s">
        <v>48</v>
      </c>
      <c r="C380" s="203" t="s">
        <v>50</v>
      </c>
      <c r="D380" s="202" t="s">
        <v>45</v>
      </c>
      <c r="E380" s="201" t="s">
        <v>323</v>
      </c>
      <c r="F380" s="201" t="s">
        <v>328</v>
      </c>
      <c r="G380" s="201"/>
      <c r="H380" s="201"/>
      <c r="I380" s="201"/>
      <c r="J380" s="201"/>
      <c r="K380" s="201"/>
      <c r="L380" s="201"/>
      <c r="M380" s="201"/>
      <c r="N380" s="201"/>
      <c r="O380" s="201"/>
      <c r="P380" s="201"/>
      <c r="Q380" s="201"/>
      <c r="R380" s="201"/>
      <c r="S380" s="201"/>
      <c r="T380" s="201"/>
      <c r="U380" s="201"/>
      <c r="V380" s="201"/>
      <c r="W380" s="201"/>
      <c r="X380" s="201"/>
      <c r="Y380" s="201"/>
      <c r="Z380" s="201"/>
      <c r="AA380" s="201"/>
      <c r="AB380" s="201"/>
      <c r="AC380" s="201"/>
      <c r="AD380" s="201"/>
      <c r="AE380" s="201"/>
      <c r="AF380" s="201"/>
      <c r="AG380" s="201"/>
      <c r="AH380" s="201"/>
      <c r="AI380" s="201"/>
      <c r="AJ380" s="201"/>
      <c r="AK380" s="201"/>
      <c r="AL380" s="201"/>
      <c r="AM380" s="201"/>
    </row>
    <row r="381" spans="2:39" x14ac:dyDescent="0.3">
      <c r="B381" s="204" t="s">
        <v>48</v>
      </c>
      <c r="C381" s="203" t="s">
        <v>50</v>
      </c>
      <c r="D381" s="202" t="s">
        <v>45</v>
      </c>
      <c r="E381" s="201" t="s">
        <v>322</v>
      </c>
      <c r="F381" s="201" t="s">
        <v>329</v>
      </c>
      <c r="G381" s="201"/>
      <c r="H381" s="201"/>
      <c r="I381" s="201"/>
      <c r="J381" s="201"/>
      <c r="K381" s="201"/>
      <c r="L381" s="201"/>
      <c r="M381" s="201"/>
      <c r="N381" s="201"/>
      <c r="O381" s="201"/>
      <c r="P381" s="201"/>
      <c r="Q381" s="201"/>
      <c r="R381" s="201"/>
      <c r="S381" s="201"/>
      <c r="T381" s="201"/>
      <c r="U381" s="201"/>
      <c r="V381" s="201"/>
      <c r="W381" s="201"/>
      <c r="X381" s="201"/>
      <c r="Y381" s="201"/>
      <c r="Z381" s="201"/>
      <c r="AA381" s="201"/>
      <c r="AB381" s="201"/>
      <c r="AC381" s="201"/>
      <c r="AD381" s="201"/>
      <c r="AE381" s="201"/>
      <c r="AF381" s="201"/>
      <c r="AG381" s="201"/>
      <c r="AH381" s="201"/>
      <c r="AI381" s="201"/>
      <c r="AJ381" s="201"/>
      <c r="AK381" s="201"/>
      <c r="AL381" s="201"/>
      <c r="AM381" s="201"/>
    </row>
    <row r="382" spans="2:39" x14ac:dyDescent="0.3">
      <c r="B382" s="204" t="s">
        <v>48</v>
      </c>
      <c r="C382" s="203" t="s">
        <v>50</v>
      </c>
      <c r="D382" s="202" t="s">
        <v>45</v>
      </c>
      <c r="E382" s="201" t="s">
        <v>322</v>
      </c>
      <c r="F382" s="201" t="s">
        <v>328</v>
      </c>
      <c r="G382" s="201"/>
      <c r="H382" s="201"/>
      <c r="I382" s="201"/>
      <c r="J382" s="201"/>
      <c r="K382" s="201"/>
      <c r="L382" s="201"/>
      <c r="M382" s="201"/>
      <c r="N382" s="201"/>
      <c r="O382" s="201"/>
      <c r="P382" s="201"/>
      <c r="Q382" s="201"/>
      <c r="R382" s="201"/>
      <c r="S382" s="201"/>
      <c r="T382" s="201"/>
      <c r="U382" s="201"/>
      <c r="V382" s="201"/>
      <c r="W382" s="201"/>
      <c r="X382" s="201"/>
      <c r="Y382" s="201"/>
      <c r="Z382" s="201"/>
      <c r="AA382" s="201"/>
      <c r="AB382" s="201"/>
      <c r="AC382" s="201"/>
      <c r="AD382" s="201"/>
      <c r="AE382" s="201"/>
      <c r="AF382" s="201"/>
      <c r="AG382" s="201"/>
      <c r="AH382" s="201"/>
      <c r="AI382" s="201"/>
      <c r="AJ382" s="201"/>
      <c r="AK382" s="201"/>
      <c r="AL382" s="201"/>
      <c r="AM382" s="201"/>
    </row>
    <row r="383" spans="2:39" x14ac:dyDescent="0.3">
      <c r="B383" s="204" t="s">
        <v>48</v>
      </c>
      <c r="C383" s="203" t="s">
        <v>50</v>
      </c>
      <c r="D383" s="202" t="s">
        <v>45</v>
      </c>
      <c r="E383" s="201" t="s">
        <v>321</v>
      </c>
      <c r="F383" s="201" t="s">
        <v>329</v>
      </c>
      <c r="G383" s="201"/>
      <c r="H383" s="201"/>
      <c r="I383" s="201"/>
      <c r="J383" s="201"/>
      <c r="K383" s="201"/>
      <c r="L383" s="201"/>
      <c r="M383" s="201"/>
      <c r="N383" s="201"/>
      <c r="O383" s="201"/>
      <c r="P383" s="201"/>
      <c r="Q383" s="201"/>
      <c r="R383" s="201"/>
      <c r="S383" s="201"/>
      <c r="T383" s="201"/>
      <c r="U383" s="201"/>
      <c r="V383" s="201"/>
      <c r="W383" s="201"/>
      <c r="X383" s="201"/>
      <c r="Y383" s="201"/>
      <c r="Z383" s="201"/>
      <c r="AA383" s="201"/>
      <c r="AB383" s="201"/>
      <c r="AC383" s="201"/>
      <c r="AD383" s="201"/>
      <c r="AE383" s="201"/>
      <c r="AF383" s="201"/>
      <c r="AG383" s="201"/>
      <c r="AH383" s="201"/>
      <c r="AI383" s="201"/>
      <c r="AJ383" s="201"/>
      <c r="AK383" s="201"/>
      <c r="AL383" s="201"/>
      <c r="AM383" s="201"/>
    </row>
    <row r="384" spans="2:39" x14ac:dyDescent="0.3">
      <c r="B384" s="204" t="s">
        <v>48</v>
      </c>
      <c r="C384" s="203" t="s">
        <v>50</v>
      </c>
      <c r="D384" s="202" t="s">
        <v>45</v>
      </c>
      <c r="E384" s="201" t="s">
        <v>321</v>
      </c>
      <c r="F384" s="201" t="s">
        <v>328</v>
      </c>
      <c r="G384" s="201"/>
      <c r="H384" s="201"/>
      <c r="I384" s="201"/>
      <c r="J384" s="201"/>
      <c r="K384" s="201"/>
      <c r="L384" s="201"/>
      <c r="M384" s="201"/>
      <c r="N384" s="201"/>
      <c r="O384" s="201"/>
      <c r="P384" s="201"/>
      <c r="Q384" s="201"/>
      <c r="R384" s="201"/>
      <c r="S384" s="201"/>
      <c r="T384" s="201"/>
      <c r="U384" s="201"/>
      <c r="V384" s="201"/>
      <c r="W384" s="201"/>
      <c r="X384" s="201"/>
      <c r="Y384" s="201"/>
      <c r="Z384" s="201"/>
      <c r="AA384" s="201"/>
      <c r="AB384" s="201"/>
      <c r="AC384" s="201"/>
      <c r="AD384" s="201"/>
      <c r="AE384" s="201"/>
      <c r="AF384" s="201"/>
      <c r="AG384" s="201"/>
      <c r="AH384" s="201"/>
      <c r="AI384" s="201"/>
      <c r="AJ384" s="201"/>
      <c r="AK384" s="201"/>
      <c r="AL384" s="201"/>
      <c r="AM384" s="201"/>
    </row>
    <row r="385" spans="2:39" x14ac:dyDescent="0.3">
      <c r="B385" s="204" t="s">
        <v>48</v>
      </c>
      <c r="C385" s="203" t="s">
        <v>50</v>
      </c>
      <c r="D385" s="202" t="s">
        <v>52</v>
      </c>
      <c r="E385" s="201" t="s">
        <v>326</v>
      </c>
      <c r="F385" s="201" t="s">
        <v>329</v>
      </c>
      <c r="G385" s="201"/>
      <c r="H385" s="201"/>
      <c r="I385" s="201"/>
      <c r="J385" s="201"/>
      <c r="K385" s="201"/>
      <c r="L385" s="201"/>
      <c r="M385" s="201"/>
      <c r="N385" s="201"/>
      <c r="O385" s="201"/>
      <c r="P385" s="201"/>
      <c r="Q385" s="201"/>
      <c r="R385" s="201"/>
      <c r="S385" s="201"/>
      <c r="T385" s="201"/>
      <c r="U385" s="201"/>
      <c r="V385" s="201"/>
      <c r="W385" s="201"/>
      <c r="X385" s="201"/>
      <c r="Y385" s="201"/>
      <c r="Z385" s="201"/>
      <c r="AA385" s="201"/>
      <c r="AB385" s="201"/>
      <c r="AC385" s="201"/>
      <c r="AD385" s="201"/>
      <c r="AE385" s="201"/>
      <c r="AF385" s="201"/>
      <c r="AG385" s="201"/>
      <c r="AH385" s="201"/>
      <c r="AI385" s="201"/>
      <c r="AJ385" s="201"/>
      <c r="AK385" s="201"/>
      <c r="AL385" s="201"/>
      <c r="AM385" s="201"/>
    </row>
    <row r="386" spans="2:39" x14ac:dyDescent="0.3">
      <c r="B386" s="204" t="s">
        <v>48</v>
      </c>
      <c r="C386" s="203" t="s">
        <v>50</v>
      </c>
      <c r="D386" s="202" t="s">
        <v>52</v>
      </c>
      <c r="E386" s="201" t="s">
        <v>326</v>
      </c>
      <c r="F386" s="201" t="s">
        <v>328</v>
      </c>
      <c r="G386" s="201"/>
      <c r="H386" s="201"/>
      <c r="I386" s="201"/>
      <c r="J386" s="201"/>
      <c r="K386" s="201"/>
      <c r="L386" s="201"/>
      <c r="M386" s="201"/>
      <c r="N386" s="201"/>
      <c r="O386" s="201"/>
      <c r="P386" s="201"/>
      <c r="Q386" s="201"/>
      <c r="R386" s="201"/>
      <c r="S386" s="201"/>
      <c r="T386" s="201"/>
      <c r="U386" s="201"/>
      <c r="V386" s="201"/>
      <c r="W386" s="201"/>
      <c r="X386" s="201"/>
      <c r="Y386" s="201"/>
      <c r="Z386" s="201"/>
      <c r="AA386" s="201"/>
      <c r="AB386" s="201"/>
      <c r="AC386" s="201"/>
      <c r="AD386" s="201"/>
      <c r="AE386" s="201"/>
      <c r="AF386" s="201"/>
      <c r="AG386" s="201"/>
      <c r="AH386" s="201"/>
      <c r="AI386" s="201"/>
      <c r="AJ386" s="201"/>
      <c r="AK386" s="201"/>
      <c r="AL386" s="201"/>
      <c r="AM386" s="201"/>
    </row>
    <row r="387" spans="2:39" x14ac:dyDescent="0.3">
      <c r="B387" s="204" t="s">
        <v>48</v>
      </c>
      <c r="C387" s="203" t="s">
        <v>50</v>
      </c>
      <c r="D387" s="202" t="s">
        <v>52</v>
      </c>
      <c r="E387" s="201" t="s">
        <v>324</v>
      </c>
      <c r="F387" s="201" t="s">
        <v>329</v>
      </c>
      <c r="G387" s="201"/>
      <c r="H387" s="201"/>
      <c r="I387" s="201"/>
      <c r="J387" s="201"/>
      <c r="K387" s="201"/>
      <c r="L387" s="201"/>
      <c r="M387" s="201"/>
      <c r="N387" s="201"/>
      <c r="O387" s="201"/>
      <c r="P387" s="201"/>
      <c r="Q387" s="201"/>
      <c r="R387" s="201"/>
      <c r="S387" s="201"/>
      <c r="T387" s="201"/>
      <c r="U387" s="201"/>
      <c r="V387" s="201"/>
      <c r="W387" s="201"/>
      <c r="X387" s="201"/>
      <c r="Y387" s="201"/>
      <c r="Z387" s="201"/>
      <c r="AA387" s="201"/>
      <c r="AB387" s="201"/>
      <c r="AC387" s="201"/>
      <c r="AD387" s="201"/>
      <c r="AE387" s="201"/>
      <c r="AF387" s="201"/>
      <c r="AG387" s="201"/>
      <c r="AH387" s="201"/>
      <c r="AI387" s="201"/>
      <c r="AJ387" s="201"/>
      <c r="AK387" s="201"/>
      <c r="AL387" s="201"/>
      <c r="AM387" s="201"/>
    </row>
    <row r="388" spans="2:39" x14ac:dyDescent="0.3">
      <c r="B388" s="204" t="s">
        <v>48</v>
      </c>
      <c r="C388" s="203" t="s">
        <v>50</v>
      </c>
      <c r="D388" s="202" t="s">
        <v>52</v>
      </c>
      <c r="E388" s="201" t="s">
        <v>324</v>
      </c>
      <c r="F388" s="201" t="s">
        <v>328</v>
      </c>
      <c r="G388" s="201"/>
      <c r="H388" s="201"/>
      <c r="I388" s="201"/>
      <c r="J388" s="201"/>
      <c r="K388" s="201"/>
      <c r="L388" s="201"/>
      <c r="M388" s="201"/>
      <c r="N388" s="201"/>
      <c r="O388" s="201"/>
      <c r="P388" s="201"/>
      <c r="Q388" s="201"/>
      <c r="R388" s="201"/>
      <c r="S388" s="201"/>
      <c r="T388" s="201"/>
      <c r="U388" s="201"/>
      <c r="V388" s="201"/>
      <c r="W388" s="201"/>
      <c r="X388" s="201"/>
      <c r="Y388" s="201"/>
      <c r="Z388" s="201"/>
      <c r="AA388" s="201"/>
      <c r="AB388" s="201"/>
      <c r="AC388" s="201"/>
      <c r="AD388" s="201"/>
      <c r="AE388" s="201"/>
      <c r="AF388" s="201"/>
      <c r="AG388" s="201"/>
      <c r="AH388" s="201"/>
      <c r="AI388" s="201"/>
      <c r="AJ388" s="201"/>
      <c r="AK388" s="201"/>
      <c r="AL388" s="201"/>
      <c r="AM388" s="201"/>
    </row>
    <row r="389" spans="2:39" x14ac:dyDescent="0.3">
      <c r="B389" s="204" t="s">
        <v>48</v>
      </c>
      <c r="C389" s="203" t="s">
        <v>50</v>
      </c>
      <c r="D389" s="202" t="s">
        <v>52</v>
      </c>
      <c r="E389" s="201" t="s">
        <v>323</v>
      </c>
      <c r="F389" s="201" t="s">
        <v>329</v>
      </c>
      <c r="G389" s="201"/>
      <c r="H389" s="201"/>
      <c r="I389" s="201"/>
      <c r="J389" s="201"/>
      <c r="K389" s="201"/>
      <c r="L389" s="201"/>
      <c r="M389" s="201"/>
      <c r="N389" s="201"/>
      <c r="O389" s="201"/>
      <c r="P389" s="201"/>
      <c r="Q389" s="201"/>
      <c r="R389" s="201"/>
      <c r="S389" s="201"/>
      <c r="T389" s="201"/>
      <c r="U389" s="201"/>
      <c r="V389" s="201"/>
      <c r="W389" s="201"/>
      <c r="X389" s="201"/>
      <c r="Y389" s="201"/>
      <c r="Z389" s="201"/>
      <c r="AA389" s="201"/>
      <c r="AB389" s="201"/>
      <c r="AC389" s="201"/>
      <c r="AD389" s="201"/>
      <c r="AE389" s="201"/>
      <c r="AF389" s="201"/>
      <c r="AG389" s="201"/>
      <c r="AH389" s="201"/>
      <c r="AI389" s="201"/>
      <c r="AJ389" s="201"/>
      <c r="AK389" s="201"/>
      <c r="AL389" s="201"/>
      <c r="AM389" s="201"/>
    </row>
    <row r="390" spans="2:39" x14ac:dyDescent="0.3">
      <c r="B390" s="204" t="s">
        <v>48</v>
      </c>
      <c r="C390" s="203" t="s">
        <v>50</v>
      </c>
      <c r="D390" s="202" t="s">
        <v>52</v>
      </c>
      <c r="E390" s="201" t="s">
        <v>323</v>
      </c>
      <c r="F390" s="201" t="s">
        <v>328</v>
      </c>
      <c r="G390" s="201"/>
      <c r="H390" s="201"/>
      <c r="I390" s="201"/>
      <c r="J390" s="201"/>
      <c r="K390" s="201"/>
      <c r="L390" s="201"/>
      <c r="M390" s="201"/>
      <c r="N390" s="201"/>
      <c r="O390" s="201"/>
      <c r="P390" s="201"/>
      <c r="Q390" s="201"/>
      <c r="R390" s="201"/>
      <c r="S390" s="201"/>
      <c r="T390" s="201"/>
      <c r="U390" s="201"/>
      <c r="V390" s="201"/>
      <c r="W390" s="201"/>
      <c r="X390" s="201"/>
      <c r="Y390" s="201"/>
      <c r="Z390" s="201"/>
      <c r="AA390" s="201"/>
      <c r="AB390" s="201"/>
      <c r="AC390" s="201"/>
      <c r="AD390" s="201"/>
      <c r="AE390" s="201"/>
      <c r="AF390" s="201"/>
      <c r="AG390" s="201"/>
      <c r="AH390" s="201"/>
      <c r="AI390" s="201"/>
      <c r="AJ390" s="201"/>
      <c r="AK390" s="201"/>
      <c r="AL390" s="201"/>
      <c r="AM390" s="201"/>
    </row>
    <row r="391" spans="2:39" x14ac:dyDescent="0.3">
      <c r="B391" s="204" t="s">
        <v>48</v>
      </c>
      <c r="C391" s="203" t="s">
        <v>50</v>
      </c>
      <c r="D391" s="202" t="s">
        <v>52</v>
      </c>
      <c r="E391" s="201" t="s">
        <v>322</v>
      </c>
      <c r="F391" s="201" t="s">
        <v>329</v>
      </c>
      <c r="G391" s="201"/>
      <c r="H391" s="201"/>
      <c r="I391" s="201"/>
      <c r="J391" s="201"/>
      <c r="K391" s="201"/>
      <c r="L391" s="201"/>
      <c r="M391" s="201"/>
      <c r="N391" s="201"/>
      <c r="O391" s="201"/>
      <c r="P391" s="201"/>
      <c r="Q391" s="201"/>
      <c r="R391" s="201"/>
      <c r="S391" s="201"/>
      <c r="T391" s="201"/>
      <c r="U391" s="201"/>
      <c r="V391" s="201"/>
      <c r="W391" s="201"/>
      <c r="X391" s="201"/>
      <c r="Y391" s="201"/>
      <c r="Z391" s="201"/>
      <c r="AA391" s="201"/>
      <c r="AB391" s="201"/>
      <c r="AC391" s="201"/>
      <c r="AD391" s="201"/>
      <c r="AE391" s="201"/>
      <c r="AF391" s="201"/>
      <c r="AG391" s="201"/>
      <c r="AH391" s="201"/>
      <c r="AI391" s="201"/>
      <c r="AJ391" s="201"/>
      <c r="AK391" s="201"/>
      <c r="AL391" s="201"/>
      <c r="AM391" s="201"/>
    </row>
    <row r="392" spans="2:39" x14ac:dyDescent="0.3">
      <c r="B392" s="204" t="s">
        <v>48</v>
      </c>
      <c r="C392" s="203" t="s">
        <v>50</v>
      </c>
      <c r="D392" s="202" t="s">
        <v>52</v>
      </c>
      <c r="E392" s="201" t="s">
        <v>322</v>
      </c>
      <c r="F392" s="201" t="s">
        <v>328</v>
      </c>
      <c r="G392" s="201"/>
      <c r="H392" s="201"/>
      <c r="I392" s="201"/>
      <c r="J392" s="201"/>
      <c r="K392" s="201"/>
      <c r="L392" s="201"/>
      <c r="M392" s="201"/>
      <c r="N392" s="201"/>
      <c r="O392" s="201"/>
      <c r="P392" s="201"/>
      <c r="Q392" s="201"/>
      <c r="R392" s="201"/>
      <c r="S392" s="201"/>
      <c r="T392" s="201"/>
      <c r="U392" s="201"/>
      <c r="V392" s="201"/>
      <c r="W392" s="201"/>
      <c r="X392" s="201"/>
      <c r="Y392" s="201"/>
      <c r="Z392" s="201"/>
      <c r="AA392" s="201"/>
      <c r="AB392" s="201"/>
      <c r="AC392" s="201"/>
      <c r="AD392" s="201"/>
      <c r="AE392" s="201"/>
      <c r="AF392" s="201"/>
      <c r="AG392" s="201"/>
      <c r="AH392" s="201"/>
      <c r="AI392" s="201"/>
      <c r="AJ392" s="201"/>
      <c r="AK392" s="201"/>
      <c r="AL392" s="201"/>
      <c r="AM392" s="201"/>
    </row>
    <row r="393" spans="2:39" x14ac:dyDescent="0.3">
      <c r="B393" s="204" t="s">
        <v>48</v>
      </c>
      <c r="C393" s="203" t="s">
        <v>50</v>
      </c>
      <c r="D393" s="202" t="s">
        <v>52</v>
      </c>
      <c r="E393" s="201" t="s">
        <v>321</v>
      </c>
      <c r="F393" s="201" t="s">
        <v>329</v>
      </c>
      <c r="G393" s="201"/>
      <c r="H393" s="201"/>
      <c r="I393" s="201"/>
      <c r="J393" s="201"/>
      <c r="K393" s="201"/>
      <c r="L393" s="201"/>
      <c r="M393" s="201"/>
      <c r="N393" s="201"/>
      <c r="O393" s="201"/>
      <c r="P393" s="201"/>
      <c r="Q393" s="201"/>
      <c r="R393" s="201"/>
      <c r="S393" s="201"/>
      <c r="T393" s="201"/>
      <c r="U393" s="201"/>
      <c r="V393" s="201"/>
      <c r="W393" s="201"/>
      <c r="X393" s="201"/>
      <c r="Y393" s="201"/>
      <c r="Z393" s="201"/>
      <c r="AA393" s="201"/>
      <c r="AB393" s="201"/>
      <c r="AC393" s="201"/>
      <c r="AD393" s="201"/>
      <c r="AE393" s="201"/>
      <c r="AF393" s="201"/>
      <c r="AG393" s="201"/>
      <c r="AH393" s="201"/>
      <c r="AI393" s="201"/>
      <c r="AJ393" s="201"/>
      <c r="AK393" s="201"/>
      <c r="AL393" s="201"/>
      <c r="AM393" s="201"/>
    </row>
    <row r="394" spans="2:39" x14ac:dyDescent="0.3">
      <c r="B394" s="204" t="s">
        <v>48</v>
      </c>
      <c r="C394" s="203" t="s">
        <v>50</v>
      </c>
      <c r="D394" s="202" t="s">
        <v>52</v>
      </c>
      <c r="E394" s="201" t="s">
        <v>321</v>
      </c>
      <c r="F394" s="201" t="s">
        <v>328</v>
      </c>
      <c r="G394" s="201"/>
      <c r="H394" s="201"/>
      <c r="I394" s="201"/>
      <c r="J394" s="201"/>
      <c r="K394" s="201"/>
      <c r="L394" s="201"/>
      <c r="M394" s="201"/>
      <c r="N394" s="201"/>
      <c r="O394" s="201"/>
      <c r="P394" s="201"/>
      <c r="Q394" s="201"/>
      <c r="R394" s="201"/>
      <c r="S394" s="201"/>
      <c r="T394" s="201"/>
      <c r="U394" s="201"/>
      <c r="V394" s="201"/>
      <c r="W394" s="201"/>
      <c r="X394" s="201"/>
      <c r="Y394" s="201"/>
      <c r="Z394" s="201"/>
      <c r="AA394" s="201"/>
      <c r="AB394" s="201"/>
      <c r="AC394" s="201"/>
      <c r="AD394" s="201"/>
      <c r="AE394" s="201"/>
      <c r="AF394" s="201"/>
      <c r="AG394" s="201"/>
      <c r="AH394" s="201"/>
      <c r="AI394" s="201"/>
      <c r="AJ394" s="201"/>
      <c r="AK394" s="201"/>
      <c r="AL394" s="201"/>
      <c r="AM394" s="201"/>
    </row>
    <row r="395" spans="2:39" x14ac:dyDescent="0.3">
      <c r="B395" s="199" t="s">
        <v>48</v>
      </c>
      <c r="C395" s="200" t="s">
        <v>44</v>
      </c>
      <c r="D395" s="37" t="s">
        <v>45</v>
      </c>
      <c r="E395" s="36" t="s">
        <v>326</v>
      </c>
      <c r="F395" s="36" t="s">
        <v>329</v>
      </c>
      <c r="G395" s="36"/>
      <c r="H395" s="36"/>
      <c r="I395" s="36"/>
      <c r="J395" s="36"/>
      <c r="K395" s="36"/>
      <c r="L395" s="36"/>
      <c r="M395" s="36"/>
      <c r="N395" s="36"/>
      <c r="O395" s="36"/>
      <c r="P395" s="36"/>
      <c r="Q395" s="36"/>
      <c r="R395" s="36"/>
      <c r="S395" s="36"/>
      <c r="T395" s="36"/>
      <c r="U395" s="36"/>
      <c r="V395" s="36"/>
      <c r="W395" s="36"/>
      <c r="X395" s="36"/>
      <c r="Y395" s="36"/>
      <c r="Z395" s="36"/>
      <c r="AA395" s="36"/>
      <c r="AB395" s="36"/>
      <c r="AC395" s="36"/>
      <c r="AD395" s="36"/>
      <c r="AE395" s="36"/>
      <c r="AF395" s="36"/>
      <c r="AG395" s="36"/>
      <c r="AH395" s="36"/>
      <c r="AI395" s="36"/>
      <c r="AJ395" s="36"/>
      <c r="AK395" s="36"/>
      <c r="AL395" s="36"/>
      <c r="AM395" s="36"/>
    </row>
    <row r="396" spans="2:39" x14ac:dyDescent="0.3">
      <c r="B396" s="199" t="s">
        <v>48</v>
      </c>
      <c r="C396" s="200" t="s">
        <v>44</v>
      </c>
      <c r="D396" s="37" t="s">
        <v>45</v>
      </c>
      <c r="E396" s="36" t="s">
        <v>326</v>
      </c>
      <c r="F396" s="36" t="s">
        <v>328</v>
      </c>
      <c r="G396" s="36"/>
      <c r="H396" s="36"/>
      <c r="I396" s="36"/>
      <c r="J396" s="36"/>
      <c r="K396" s="36"/>
      <c r="L396" s="36"/>
      <c r="M396" s="36"/>
      <c r="N396" s="36"/>
      <c r="O396" s="36"/>
      <c r="P396" s="36"/>
      <c r="Q396" s="36"/>
      <c r="R396" s="36"/>
      <c r="S396" s="36"/>
      <c r="T396" s="36"/>
      <c r="U396" s="36"/>
      <c r="V396" s="36"/>
      <c r="W396" s="36"/>
      <c r="X396" s="36"/>
      <c r="Y396" s="36"/>
      <c r="Z396" s="36"/>
      <c r="AA396" s="36"/>
      <c r="AB396" s="36"/>
      <c r="AC396" s="36"/>
      <c r="AD396" s="36"/>
      <c r="AE396" s="36"/>
      <c r="AF396" s="36"/>
      <c r="AG396" s="36"/>
      <c r="AH396" s="36"/>
      <c r="AI396" s="36"/>
      <c r="AJ396" s="36"/>
      <c r="AK396" s="36"/>
      <c r="AL396" s="36"/>
      <c r="AM396" s="36"/>
    </row>
    <row r="397" spans="2:39" x14ac:dyDescent="0.3">
      <c r="B397" s="199" t="s">
        <v>48</v>
      </c>
      <c r="C397" s="200" t="s">
        <v>44</v>
      </c>
      <c r="D397" s="37" t="s">
        <v>45</v>
      </c>
      <c r="E397" s="36" t="s">
        <v>324</v>
      </c>
      <c r="F397" s="36" t="s">
        <v>329</v>
      </c>
      <c r="G397" s="36"/>
      <c r="H397" s="36"/>
      <c r="I397" s="36"/>
      <c r="J397" s="36"/>
      <c r="K397" s="36"/>
      <c r="L397" s="36"/>
      <c r="M397" s="36"/>
      <c r="N397" s="36"/>
      <c r="O397" s="36"/>
      <c r="P397" s="36"/>
      <c r="Q397" s="36"/>
      <c r="R397" s="36"/>
      <c r="S397" s="36"/>
      <c r="T397" s="36"/>
      <c r="U397" s="36"/>
      <c r="V397" s="36"/>
      <c r="W397" s="36"/>
      <c r="X397" s="36"/>
      <c r="Y397" s="36"/>
      <c r="Z397" s="36"/>
      <c r="AA397" s="36"/>
      <c r="AB397" s="36"/>
      <c r="AC397" s="36"/>
      <c r="AD397" s="36"/>
      <c r="AE397" s="36"/>
      <c r="AF397" s="36"/>
      <c r="AG397" s="36"/>
      <c r="AH397" s="36"/>
      <c r="AI397" s="36"/>
      <c r="AJ397" s="36"/>
      <c r="AK397" s="36"/>
      <c r="AL397" s="36"/>
      <c r="AM397" s="36"/>
    </row>
    <row r="398" spans="2:39" x14ac:dyDescent="0.3">
      <c r="B398" s="199" t="s">
        <v>48</v>
      </c>
      <c r="C398" s="200" t="s">
        <v>44</v>
      </c>
      <c r="D398" s="37" t="s">
        <v>45</v>
      </c>
      <c r="E398" s="36" t="s">
        <v>324</v>
      </c>
      <c r="F398" s="36" t="s">
        <v>328</v>
      </c>
      <c r="G398" s="36"/>
      <c r="H398" s="36"/>
      <c r="I398" s="36"/>
      <c r="J398" s="36"/>
      <c r="K398" s="36"/>
      <c r="L398" s="36"/>
      <c r="M398" s="36"/>
      <c r="N398" s="36"/>
      <c r="O398" s="36"/>
      <c r="P398" s="36"/>
      <c r="Q398" s="36"/>
      <c r="R398" s="36"/>
      <c r="S398" s="36"/>
      <c r="T398" s="36"/>
      <c r="U398" s="36"/>
      <c r="V398" s="36"/>
      <c r="W398" s="36"/>
      <c r="X398" s="36"/>
      <c r="Y398" s="36"/>
      <c r="Z398" s="36"/>
      <c r="AA398" s="36"/>
      <c r="AB398" s="36"/>
      <c r="AC398" s="36"/>
      <c r="AD398" s="36"/>
      <c r="AE398" s="36"/>
      <c r="AF398" s="36"/>
      <c r="AG398" s="36"/>
      <c r="AH398" s="36"/>
      <c r="AI398" s="36"/>
      <c r="AJ398" s="36"/>
      <c r="AK398" s="36"/>
      <c r="AL398" s="36"/>
      <c r="AM398" s="36"/>
    </row>
    <row r="399" spans="2:39" x14ac:dyDescent="0.3">
      <c r="B399" s="199" t="s">
        <v>48</v>
      </c>
      <c r="C399" s="200" t="s">
        <v>44</v>
      </c>
      <c r="D399" s="37" t="s">
        <v>45</v>
      </c>
      <c r="E399" s="36" t="s">
        <v>323</v>
      </c>
      <c r="F399" s="36" t="s">
        <v>329</v>
      </c>
      <c r="G399" s="36"/>
      <c r="H399" s="36"/>
      <c r="I399" s="36"/>
      <c r="J399" s="36"/>
      <c r="K399" s="36"/>
      <c r="L399" s="36"/>
      <c r="M399" s="36"/>
      <c r="N399" s="36"/>
      <c r="O399" s="36"/>
      <c r="P399" s="36"/>
      <c r="Q399" s="36"/>
      <c r="R399" s="36"/>
      <c r="S399" s="36"/>
      <c r="T399" s="36"/>
      <c r="U399" s="36"/>
      <c r="V399" s="36"/>
      <c r="W399" s="36"/>
      <c r="X399" s="36"/>
      <c r="Y399" s="36"/>
      <c r="Z399" s="36"/>
      <c r="AA399" s="36"/>
      <c r="AB399" s="36"/>
      <c r="AC399" s="36"/>
      <c r="AD399" s="36"/>
      <c r="AE399" s="36"/>
      <c r="AF399" s="36"/>
      <c r="AG399" s="36"/>
      <c r="AH399" s="36"/>
      <c r="AI399" s="36"/>
      <c r="AJ399" s="36"/>
      <c r="AK399" s="36"/>
      <c r="AL399" s="36"/>
      <c r="AM399" s="36"/>
    </row>
    <row r="400" spans="2:39" x14ac:dyDescent="0.3">
      <c r="B400" s="199" t="s">
        <v>48</v>
      </c>
      <c r="C400" s="200" t="s">
        <v>44</v>
      </c>
      <c r="D400" s="37" t="s">
        <v>45</v>
      </c>
      <c r="E400" s="36" t="s">
        <v>323</v>
      </c>
      <c r="F400" s="36" t="s">
        <v>328</v>
      </c>
      <c r="G400" s="36"/>
      <c r="H400" s="36"/>
      <c r="I400" s="36"/>
      <c r="J400" s="36"/>
      <c r="K400" s="36"/>
      <c r="L400" s="36"/>
      <c r="M400" s="36"/>
      <c r="N400" s="36"/>
      <c r="O400" s="36"/>
      <c r="P400" s="36"/>
      <c r="Q400" s="36"/>
      <c r="R400" s="36"/>
      <c r="S400" s="36"/>
      <c r="T400" s="36"/>
      <c r="U400" s="36"/>
      <c r="V400" s="36"/>
      <c r="W400" s="36"/>
      <c r="X400" s="36"/>
      <c r="Y400" s="36"/>
      <c r="Z400" s="36"/>
      <c r="AA400" s="36"/>
      <c r="AB400" s="36"/>
      <c r="AC400" s="36"/>
      <c r="AD400" s="36"/>
      <c r="AE400" s="36"/>
      <c r="AF400" s="36"/>
      <c r="AG400" s="36"/>
      <c r="AH400" s="36"/>
      <c r="AI400" s="36"/>
      <c r="AJ400" s="36"/>
      <c r="AK400" s="36"/>
      <c r="AL400" s="36"/>
      <c r="AM400" s="36"/>
    </row>
    <row r="401" spans="2:39" x14ac:dyDescent="0.3">
      <c r="B401" s="199" t="s">
        <v>48</v>
      </c>
      <c r="C401" s="200" t="s">
        <v>44</v>
      </c>
      <c r="D401" s="37" t="s">
        <v>45</v>
      </c>
      <c r="E401" s="36" t="s">
        <v>322</v>
      </c>
      <c r="F401" s="36" t="s">
        <v>329</v>
      </c>
      <c r="G401" s="36"/>
      <c r="H401" s="36"/>
      <c r="I401" s="36"/>
      <c r="J401" s="36"/>
      <c r="K401" s="36"/>
      <c r="L401" s="36"/>
      <c r="M401" s="36"/>
      <c r="N401" s="36"/>
      <c r="O401" s="36"/>
      <c r="P401" s="36"/>
      <c r="Q401" s="36"/>
      <c r="R401" s="36"/>
      <c r="S401" s="36"/>
      <c r="T401" s="36"/>
      <c r="U401" s="36"/>
      <c r="V401" s="36"/>
      <c r="W401" s="36"/>
      <c r="X401" s="36"/>
      <c r="Y401" s="36"/>
      <c r="Z401" s="36"/>
      <c r="AA401" s="36"/>
      <c r="AB401" s="36"/>
      <c r="AC401" s="36"/>
      <c r="AD401" s="36"/>
      <c r="AE401" s="36"/>
      <c r="AF401" s="36"/>
      <c r="AG401" s="36"/>
      <c r="AH401" s="36"/>
      <c r="AI401" s="36"/>
      <c r="AJ401" s="36"/>
      <c r="AK401" s="36"/>
      <c r="AL401" s="36"/>
      <c r="AM401" s="36"/>
    </row>
    <row r="402" spans="2:39" x14ac:dyDescent="0.3">
      <c r="B402" s="199" t="s">
        <v>48</v>
      </c>
      <c r="C402" s="200" t="s">
        <v>44</v>
      </c>
      <c r="D402" s="37" t="s">
        <v>45</v>
      </c>
      <c r="E402" s="36" t="s">
        <v>322</v>
      </c>
      <c r="F402" s="36" t="s">
        <v>328</v>
      </c>
      <c r="G402" s="36"/>
      <c r="H402" s="36"/>
      <c r="I402" s="36"/>
      <c r="J402" s="36"/>
      <c r="K402" s="36"/>
      <c r="L402" s="36"/>
      <c r="M402" s="36"/>
      <c r="N402" s="36"/>
      <c r="O402" s="36"/>
      <c r="P402" s="36"/>
      <c r="Q402" s="36"/>
      <c r="R402" s="36"/>
      <c r="S402" s="36"/>
      <c r="T402" s="36"/>
      <c r="U402" s="36"/>
      <c r="V402" s="36"/>
      <c r="W402" s="36"/>
      <c r="X402" s="36"/>
      <c r="Y402" s="36"/>
      <c r="Z402" s="36"/>
      <c r="AA402" s="36"/>
      <c r="AB402" s="36"/>
      <c r="AC402" s="36"/>
      <c r="AD402" s="36"/>
      <c r="AE402" s="36"/>
      <c r="AF402" s="36"/>
      <c r="AG402" s="36"/>
      <c r="AH402" s="36"/>
      <c r="AI402" s="36"/>
      <c r="AJ402" s="36"/>
      <c r="AK402" s="36"/>
      <c r="AL402" s="36"/>
      <c r="AM402" s="36"/>
    </row>
    <row r="403" spans="2:39" x14ac:dyDescent="0.3">
      <c r="B403" s="199" t="s">
        <v>48</v>
      </c>
      <c r="C403" s="200" t="s">
        <v>44</v>
      </c>
      <c r="D403" s="37" t="s">
        <v>45</v>
      </c>
      <c r="E403" s="36" t="s">
        <v>321</v>
      </c>
      <c r="F403" s="36" t="s">
        <v>329</v>
      </c>
      <c r="G403" s="36"/>
      <c r="H403" s="36"/>
      <c r="I403" s="36"/>
      <c r="J403" s="36"/>
      <c r="K403" s="36"/>
      <c r="L403" s="36"/>
      <c r="M403" s="36"/>
      <c r="N403" s="36"/>
      <c r="O403" s="36"/>
      <c r="P403" s="36"/>
      <c r="Q403" s="36"/>
      <c r="R403" s="36"/>
      <c r="S403" s="36"/>
      <c r="T403" s="36"/>
      <c r="U403" s="36"/>
      <c r="V403" s="36"/>
      <c r="W403" s="36"/>
      <c r="X403" s="36"/>
      <c r="Y403" s="36"/>
      <c r="Z403" s="36"/>
      <c r="AA403" s="36"/>
      <c r="AB403" s="36"/>
      <c r="AC403" s="36"/>
      <c r="AD403" s="36"/>
      <c r="AE403" s="36"/>
      <c r="AF403" s="36"/>
      <c r="AG403" s="36"/>
      <c r="AH403" s="36"/>
      <c r="AI403" s="36"/>
      <c r="AJ403" s="36"/>
      <c r="AK403" s="36"/>
      <c r="AL403" s="36"/>
      <c r="AM403" s="36"/>
    </row>
    <row r="404" spans="2:39" x14ac:dyDescent="0.3">
      <c r="B404" s="199" t="s">
        <v>48</v>
      </c>
      <c r="C404" s="200" t="s">
        <v>44</v>
      </c>
      <c r="D404" s="37" t="s">
        <v>45</v>
      </c>
      <c r="E404" s="36" t="s">
        <v>321</v>
      </c>
      <c r="F404" s="36" t="s">
        <v>328</v>
      </c>
      <c r="G404" s="36"/>
      <c r="H404" s="36"/>
      <c r="I404" s="36"/>
      <c r="J404" s="36"/>
      <c r="K404" s="36"/>
      <c r="L404" s="36"/>
      <c r="M404" s="36"/>
      <c r="N404" s="36"/>
      <c r="O404" s="36"/>
      <c r="P404" s="36"/>
      <c r="Q404" s="36"/>
      <c r="R404" s="36"/>
      <c r="S404" s="36"/>
      <c r="T404" s="36"/>
      <c r="U404" s="36"/>
      <c r="V404" s="36"/>
      <c r="W404" s="36"/>
      <c r="X404" s="36"/>
      <c r="Y404" s="36"/>
      <c r="Z404" s="36"/>
      <c r="AA404" s="36"/>
      <c r="AB404" s="36"/>
      <c r="AC404" s="36"/>
      <c r="AD404" s="36"/>
      <c r="AE404" s="36"/>
      <c r="AF404" s="36"/>
      <c r="AG404" s="36"/>
      <c r="AH404" s="36"/>
      <c r="AI404" s="36"/>
      <c r="AJ404" s="36"/>
      <c r="AK404" s="36"/>
      <c r="AL404" s="36"/>
      <c r="AM404" s="36"/>
    </row>
    <row r="405" spans="2:39" x14ac:dyDescent="0.3">
      <c r="B405" s="199" t="s">
        <v>48</v>
      </c>
      <c r="C405" s="200" t="s">
        <v>44</v>
      </c>
      <c r="D405" s="37" t="s">
        <v>52</v>
      </c>
      <c r="E405" s="36" t="s">
        <v>326</v>
      </c>
      <c r="F405" s="36" t="s">
        <v>329</v>
      </c>
      <c r="G405" s="36"/>
      <c r="H405" s="36"/>
      <c r="I405" s="36"/>
      <c r="J405" s="36"/>
      <c r="K405" s="36"/>
      <c r="L405" s="36"/>
      <c r="M405" s="36"/>
      <c r="N405" s="36"/>
      <c r="O405" s="36"/>
      <c r="P405" s="36"/>
      <c r="Q405" s="36"/>
      <c r="R405" s="36"/>
      <c r="S405" s="36"/>
      <c r="T405" s="36"/>
      <c r="U405" s="36"/>
      <c r="V405" s="36"/>
      <c r="W405" s="36"/>
      <c r="X405" s="36"/>
      <c r="Y405" s="36"/>
      <c r="Z405" s="36"/>
      <c r="AA405" s="36"/>
      <c r="AB405" s="36"/>
      <c r="AC405" s="36"/>
      <c r="AD405" s="36"/>
      <c r="AE405" s="36"/>
      <c r="AF405" s="36"/>
      <c r="AG405" s="36"/>
      <c r="AH405" s="36"/>
      <c r="AI405" s="36"/>
      <c r="AJ405" s="36"/>
      <c r="AK405" s="36"/>
      <c r="AL405" s="36"/>
      <c r="AM405" s="36"/>
    </row>
    <row r="406" spans="2:39" x14ac:dyDescent="0.3">
      <c r="B406" s="199" t="s">
        <v>48</v>
      </c>
      <c r="C406" s="200" t="s">
        <v>44</v>
      </c>
      <c r="D406" s="37" t="s">
        <v>52</v>
      </c>
      <c r="E406" s="36" t="s">
        <v>326</v>
      </c>
      <c r="F406" s="36" t="s">
        <v>328</v>
      </c>
      <c r="G406" s="36"/>
      <c r="H406" s="36"/>
      <c r="I406" s="36"/>
      <c r="J406" s="36"/>
      <c r="K406" s="36"/>
      <c r="L406" s="36"/>
      <c r="M406" s="36"/>
      <c r="N406" s="36"/>
      <c r="O406" s="36"/>
      <c r="P406" s="36"/>
      <c r="Q406" s="36"/>
      <c r="R406" s="36"/>
      <c r="S406" s="36"/>
      <c r="T406" s="36"/>
      <c r="U406" s="36"/>
      <c r="V406" s="36"/>
      <c r="W406" s="36"/>
      <c r="X406" s="36"/>
      <c r="Y406" s="36"/>
      <c r="Z406" s="36"/>
      <c r="AA406" s="36"/>
      <c r="AB406" s="36"/>
      <c r="AC406" s="36"/>
      <c r="AD406" s="36"/>
      <c r="AE406" s="36"/>
      <c r="AF406" s="36"/>
      <c r="AG406" s="36"/>
      <c r="AH406" s="36"/>
      <c r="AI406" s="36"/>
      <c r="AJ406" s="36"/>
      <c r="AK406" s="36"/>
      <c r="AL406" s="36"/>
      <c r="AM406" s="36"/>
    </row>
    <row r="407" spans="2:39" x14ac:dyDescent="0.3">
      <c r="B407" s="199" t="s">
        <v>48</v>
      </c>
      <c r="C407" s="200" t="s">
        <v>44</v>
      </c>
      <c r="D407" s="37" t="s">
        <v>52</v>
      </c>
      <c r="E407" s="36" t="s">
        <v>324</v>
      </c>
      <c r="F407" s="36" t="s">
        <v>329</v>
      </c>
      <c r="G407" s="36"/>
      <c r="H407" s="36"/>
      <c r="I407" s="36"/>
      <c r="J407" s="36"/>
      <c r="K407" s="36"/>
      <c r="L407" s="36"/>
      <c r="M407" s="36"/>
      <c r="N407" s="36"/>
      <c r="O407" s="36"/>
      <c r="P407" s="36"/>
      <c r="Q407" s="36"/>
      <c r="R407" s="36"/>
      <c r="S407" s="36"/>
      <c r="T407" s="36"/>
      <c r="U407" s="36"/>
      <c r="V407" s="36"/>
      <c r="W407" s="36"/>
      <c r="X407" s="36"/>
      <c r="Y407" s="36"/>
      <c r="Z407" s="36"/>
      <c r="AA407" s="36"/>
      <c r="AB407" s="36"/>
      <c r="AC407" s="36"/>
      <c r="AD407" s="36"/>
      <c r="AE407" s="36"/>
      <c r="AF407" s="36"/>
      <c r="AG407" s="36"/>
      <c r="AH407" s="36"/>
      <c r="AI407" s="36"/>
      <c r="AJ407" s="36"/>
      <c r="AK407" s="36"/>
      <c r="AL407" s="36"/>
      <c r="AM407" s="36"/>
    </row>
    <row r="408" spans="2:39" x14ac:dyDescent="0.3">
      <c r="B408" s="199" t="s">
        <v>48</v>
      </c>
      <c r="C408" s="200" t="s">
        <v>44</v>
      </c>
      <c r="D408" s="37" t="s">
        <v>52</v>
      </c>
      <c r="E408" s="36" t="s">
        <v>324</v>
      </c>
      <c r="F408" s="36" t="s">
        <v>328</v>
      </c>
      <c r="G408" s="36"/>
      <c r="H408" s="36"/>
      <c r="I408" s="36"/>
      <c r="J408" s="36"/>
      <c r="K408" s="36"/>
      <c r="L408" s="36"/>
      <c r="M408" s="36"/>
      <c r="N408" s="36"/>
      <c r="O408" s="36"/>
      <c r="P408" s="36"/>
      <c r="Q408" s="36"/>
      <c r="R408" s="36"/>
      <c r="S408" s="36"/>
      <c r="T408" s="36"/>
      <c r="U408" s="36"/>
      <c r="V408" s="36"/>
      <c r="W408" s="36"/>
      <c r="X408" s="36"/>
      <c r="Y408" s="36"/>
      <c r="Z408" s="36"/>
      <c r="AA408" s="36"/>
      <c r="AB408" s="36"/>
      <c r="AC408" s="36"/>
      <c r="AD408" s="36"/>
      <c r="AE408" s="36"/>
      <c r="AF408" s="36"/>
      <c r="AG408" s="36"/>
      <c r="AH408" s="36"/>
      <c r="AI408" s="36"/>
      <c r="AJ408" s="36"/>
      <c r="AK408" s="36"/>
      <c r="AL408" s="36"/>
      <c r="AM408" s="36"/>
    </row>
    <row r="409" spans="2:39" x14ac:dyDescent="0.3">
      <c r="B409" s="199" t="s">
        <v>48</v>
      </c>
      <c r="C409" s="200" t="s">
        <v>44</v>
      </c>
      <c r="D409" s="37" t="s">
        <v>52</v>
      </c>
      <c r="E409" s="36" t="s">
        <v>323</v>
      </c>
      <c r="F409" s="36" t="s">
        <v>329</v>
      </c>
      <c r="G409" s="36"/>
      <c r="H409" s="36"/>
      <c r="I409" s="36"/>
      <c r="J409" s="36"/>
      <c r="K409" s="36"/>
      <c r="L409" s="36"/>
      <c r="M409" s="36"/>
      <c r="N409" s="36"/>
      <c r="O409" s="36"/>
      <c r="P409" s="36"/>
      <c r="Q409" s="36"/>
      <c r="R409" s="36"/>
      <c r="S409" s="36"/>
      <c r="T409" s="36"/>
      <c r="U409" s="36"/>
      <c r="V409" s="36"/>
      <c r="W409" s="36"/>
      <c r="X409" s="36"/>
      <c r="Y409" s="36"/>
      <c r="Z409" s="36"/>
      <c r="AA409" s="36"/>
      <c r="AB409" s="36"/>
      <c r="AC409" s="36"/>
      <c r="AD409" s="36"/>
      <c r="AE409" s="36"/>
      <c r="AF409" s="36"/>
      <c r="AG409" s="36"/>
      <c r="AH409" s="36"/>
      <c r="AI409" s="36"/>
      <c r="AJ409" s="36"/>
      <c r="AK409" s="36"/>
      <c r="AL409" s="36"/>
      <c r="AM409" s="36"/>
    </row>
    <row r="410" spans="2:39" x14ac:dyDescent="0.3">
      <c r="B410" s="199" t="s">
        <v>48</v>
      </c>
      <c r="C410" s="200" t="s">
        <v>44</v>
      </c>
      <c r="D410" s="37" t="s">
        <v>52</v>
      </c>
      <c r="E410" s="36" t="s">
        <v>323</v>
      </c>
      <c r="F410" s="36" t="s">
        <v>328</v>
      </c>
      <c r="G410" s="36"/>
      <c r="H410" s="36"/>
      <c r="I410" s="36"/>
      <c r="J410" s="36"/>
      <c r="K410" s="36"/>
      <c r="L410" s="36"/>
      <c r="M410" s="36"/>
      <c r="N410" s="36"/>
      <c r="O410" s="36"/>
      <c r="P410" s="36"/>
      <c r="Q410" s="36"/>
      <c r="R410" s="36"/>
      <c r="S410" s="36"/>
      <c r="T410" s="36"/>
      <c r="U410" s="36"/>
      <c r="V410" s="36"/>
      <c r="W410" s="36"/>
      <c r="X410" s="36"/>
      <c r="Y410" s="36"/>
      <c r="Z410" s="36"/>
      <c r="AA410" s="36"/>
      <c r="AB410" s="36"/>
      <c r="AC410" s="36"/>
      <c r="AD410" s="36"/>
      <c r="AE410" s="36"/>
      <c r="AF410" s="36"/>
      <c r="AG410" s="36"/>
      <c r="AH410" s="36"/>
      <c r="AI410" s="36"/>
      <c r="AJ410" s="36"/>
      <c r="AK410" s="36"/>
      <c r="AL410" s="36"/>
      <c r="AM410" s="36"/>
    </row>
    <row r="411" spans="2:39" x14ac:dyDescent="0.3">
      <c r="B411" s="199" t="s">
        <v>48</v>
      </c>
      <c r="C411" s="200" t="s">
        <v>44</v>
      </c>
      <c r="D411" s="37" t="s">
        <v>52</v>
      </c>
      <c r="E411" s="36" t="s">
        <v>322</v>
      </c>
      <c r="F411" s="36" t="s">
        <v>329</v>
      </c>
      <c r="G411" s="36"/>
      <c r="H411" s="36"/>
      <c r="I411" s="36"/>
      <c r="J411" s="36"/>
      <c r="K411" s="36"/>
      <c r="L411" s="36"/>
      <c r="M411" s="36"/>
      <c r="N411" s="36"/>
      <c r="O411" s="36"/>
      <c r="P411" s="36"/>
      <c r="Q411" s="36"/>
      <c r="R411" s="36"/>
      <c r="S411" s="36"/>
      <c r="T411" s="36"/>
      <c r="U411" s="36"/>
      <c r="V411" s="36"/>
      <c r="W411" s="36"/>
      <c r="X411" s="36"/>
      <c r="Y411" s="36"/>
      <c r="Z411" s="36"/>
      <c r="AA411" s="36"/>
      <c r="AB411" s="36"/>
      <c r="AC411" s="36"/>
      <c r="AD411" s="36"/>
      <c r="AE411" s="36"/>
      <c r="AF411" s="36"/>
      <c r="AG411" s="36"/>
      <c r="AH411" s="36"/>
      <c r="AI411" s="36"/>
      <c r="AJ411" s="36"/>
      <c r="AK411" s="36"/>
      <c r="AL411" s="36"/>
      <c r="AM411" s="36"/>
    </row>
    <row r="412" spans="2:39" x14ac:dyDescent="0.3">
      <c r="B412" s="199" t="s">
        <v>48</v>
      </c>
      <c r="C412" s="200" t="s">
        <v>44</v>
      </c>
      <c r="D412" s="37" t="s">
        <v>52</v>
      </c>
      <c r="E412" s="36" t="s">
        <v>322</v>
      </c>
      <c r="F412" s="36" t="s">
        <v>328</v>
      </c>
      <c r="G412" s="36"/>
      <c r="H412" s="36"/>
      <c r="I412" s="36"/>
      <c r="J412" s="36"/>
      <c r="K412" s="36"/>
      <c r="L412" s="36"/>
      <c r="M412" s="36"/>
      <c r="N412" s="36"/>
      <c r="O412" s="36"/>
      <c r="P412" s="36"/>
      <c r="Q412" s="36"/>
      <c r="R412" s="36"/>
      <c r="S412" s="36"/>
      <c r="T412" s="36"/>
      <c r="U412" s="36"/>
      <c r="V412" s="36"/>
      <c r="W412" s="36"/>
      <c r="X412" s="36"/>
      <c r="Y412" s="36"/>
      <c r="Z412" s="36"/>
      <c r="AA412" s="36"/>
      <c r="AB412" s="36"/>
      <c r="AC412" s="36"/>
      <c r="AD412" s="36"/>
      <c r="AE412" s="36"/>
      <c r="AF412" s="36"/>
      <c r="AG412" s="36"/>
      <c r="AH412" s="36"/>
      <c r="AI412" s="36"/>
      <c r="AJ412" s="36"/>
      <c r="AK412" s="36"/>
      <c r="AL412" s="36"/>
      <c r="AM412" s="36"/>
    </row>
    <row r="413" spans="2:39" x14ac:dyDescent="0.3">
      <c r="B413" s="199" t="s">
        <v>48</v>
      </c>
      <c r="C413" s="200" t="s">
        <v>44</v>
      </c>
      <c r="D413" s="37" t="s">
        <v>52</v>
      </c>
      <c r="E413" s="36" t="s">
        <v>321</v>
      </c>
      <c r="F413" s="36" t="s">
        <v>329</v>
      </c>
      <c r="G413" s="36"/>
      <c r="H413" s="36"/>
      <c r="I413" s="36"/>
      <c r="J413" s="36"/>
      <c r="K413" s="36"/>
      <c r="L413" s="36"/>
      <c r="M413" s="36"/>
      <c r="N413" s="36"/>
      <c r="O413" s="36"/>
      <c r="P413" s="36"/>
      <c r="Q413" s="36"/>
      <c r="R413" s="36"/>
      <c r="S413" s="36"/>
      <c r="T413" s="36"/>
      <c r="U413" s="36"/>
      <c r="V413" s="36"/>
      <c r="W413" s="36"/>
      <c r="X413" s="36"/>
      <c r="Y413" s="36"/>
      <c r="Z413" s="36"/>
      <c r="AA413" s="36"/>
      <c r="AB413" s="36"/>
      <c r="AC413" s="36"/>
      <c r="AD413" s="36"/>
      <c r="AE413" s="36"/>
      <c r="AF413" s="36"/>
      <c r="AG413" s="36"/>
      <c r="AH413" s="36"/>
      <c r="AI413" s="36"/>
      <c r="AJ413" s="36"/>
      <c r="AK413" s="36"/>
      <c r="AL413" s="36"/>
      <c r="AM413" s="36"/>
    </row>
    <row r="414" spans="2:39" x14ac:dyDescent="0.3">
      <c r="B414" s="199" t="s">
        <v>48</v>
      </c>
      <c r="C414" s="200" t="s">
        <v>44</v>
      </c>
      <c r="D414" s="37" t="s">
        <v>52</v>
      </c>
      <c r="E414" s="36" t="s">
        <v>321</v>
      </c>
      <c r="F414" s="36" t="s">
        <v>328</v>
      </c>
      <c r="G414" s="36"/>
      <c r="H414" s="36"/>
      <c r="I414" s="36"/>
      <c r="J414" s="36"/>
      <c r="K414" s="36"/>
      <c r="L414" s="36"/>
      <c r="M414" s="36"/>
      <c r="N414" s="36"/>
      <c r="O414" s="36"/>
      <c r="P414" s="36"/>
      <c r="Q414" s="36"/>
      <c r="R414" s="36"/>
      <c r="S414" s="36"/>
      <c r="T414" s="36"/>
      <c r="U414" s="36"/>
      <c r="V414" s="36"/>
      <c r="W414" s="36"/>
      <c r="X414" s="36"/>
      <c r="Y414" s="36"/>
      <c r="Z414" s="36"/>
      <c r="AA414" s="36"/>
      <c r="AB414" s="36"/>
      <c r="AC414" s="36"/>
      <c r="AD414" s="36"/>
      <c r="AE414" s="36"/>
      <c r="AF414" s="36"/>
      <c r="AG414" s="36"/>
      <c r="AH414" s="36"/>
      <c r="AI414" s="36"/>
      <c r="AJ414" s="36"/>
      <c r="AK414" s="36"/>
      <c r="AL414" s="36"/>
      <c r="AM414" s="36"/>
    </row>
    <row r="415" spans="2:39" x14ac:dyDescent="0.3">
      <c r="B415" s="199" t="s">
        <v>48</v>
      </c>
      <c r="C415" s="37" t="s">
        <v>53</v>
      </c>
      <c r="D415" s="199" t="s">
        <v>54</v>
      </c>
      <c r="E415" s="36" t="s">
        <v>326</v>
      </c>
      <c r="F415" s="36" t="s">
        <v>329</v>
      </c>
      <c r="G415" s="36"/>
      <c r="H415" s="36"/>
      <c r="I415" s="36"/>
      <c r="J415" s="36"/>
      <c r="K415" s="36"/>
      <c r="L415" s="36"/>
      <c r="M415" s="36"/>
      <c r="N415" s="36"/>
      <c r="O415" s="36"/>
      <c r="P415" s="36"/>
      <c r="Q415" s="36"/>
      <c r="R415" s="36"/>
      <c r="S415" s="36"/>
      <c r="T415" s="36"/>
      <c r="U415" s="36"/>
      <c r="V415" s="36"/>
      <c r="W415" s="36"/>
      <c r="X415" s="36"/>
      <c r="Y415" s="36"/>
      <c r="Z415" s="36"/>
      <c r="AA415" s="36"/>
      <c r="AB415" s="36"/>
      <c r="AC415" s="36"/>
      <c r="AD415" s="36"/>
      <c r="AE415" s="36"/>
      <c r="AF415" s="36"/>
      <c r="AG415" s="36"/>
      <c r="AH415" s="36"/>
      <c r="AI415" s="36"/>
      <c r="AJ415" s="36"/>
      <c r="AK415" s="36"/>
      <c r="AL415" s="36"/>
      <c r="AM415" s="36"/>
    </row>
    <row r="416" spans="2:39" x14ac:dyDescent="0.3">
      <c r="B416" s="199" t="s">
        <v>48</v>
      </c>
      <c r="C416" s="37" t="s">
        <v>53</v>
      </c>
      <c r="D416" s="199" t="s">
        <v>54</v>
      </c>
      <c r="E416" s="36" t="s">
        <v>326</v>
      </c>
      <c r="F416" s="36" t="s">
        <v>328</v>
      </c>
      <c r="G416" s="36"/>
      <c r="H416" s="36"/>
      <c r="I416" s="36"/>
      <c r="J416" s="36"/>
      <c r="K416" s="36"/>
      <c r="L416" s="36"/>
      <c r="M416" s="36"/>
      <c r="N416" s="36"/>
      <c r="O416" s="36"/>
      <c r="P416" s="36"/>
      <c r="Q416" s="36"/>
      <c r="R416" s="36"/>
      <c r="S416" s="36"/>
      <c r="T416" s="36"/>
      <c r="U416" s="36"/>
      <c r="V416" s="36"/>
      <c r="W416" s="36"/>
      <c r="X416" s="36"/>
      <c r="Y416" s="36"/>
      <c r="Z416" s="36"/>
      <c r="AA416" s="36"/>
      <c r="AB416" s="36"/>
      <c r="AC416" s="36"/>
      <c r="AD416" s="36"/>
      <c r="AE416" s="36"/>
      <c r="AF416" s="36"/>
      <c r="AG416" s="36"/>
      <c r="AH416" s="36"/>
      <c r="AI416" s="36"/>
      <c r="AJ416" s="36"/>
      <c r="AK416" s="36"/>
      <c r="AL416" s="36"/>
      <c r="AM416" s="36"/>
    </row>
    <row r="417" spans="2:39" x14ac:dyDescent="0.3">
      <c r="B417" s="199" t="s">
        <v>48</v>
      </c>
      <c r="C417" s="37" t="s">
        <v>53</v>
      </c>
      <c r="D417" s="199" t="s">
        <v>54</v>
      </c>
      <c r="E417" s="36" t="s">
        <v>324</v>
      </c>
      <c r="F417" s="36" t="s">
        <v>329</v>
      </c>
      <c r="G417" s="36"/>
      <c r="H417" s="36"/>
      <c r="I417" s="36"/>
      <c r="J417" s="36"/>
      <c r="K417" s="36"/>
      <c r="L417" s="36"/>
      <c r="M417" s="36"/>
      <c r="N417" s="36"/>
      <c r="O417" s="36"/>
      <c r="P417" s="36"/>
      <c r="Q417" s="36"/>
      <c r="R417" s="36"/>
      <c r="S417" s="36"/>
      <c r="T417" s="36"/>
      <c r="U417" s="36"/>
      <c r="V417" s="36"/>
      <c r="W417" s="36"/>
      <c r="X417" s="36"/>
      <c r="Y417" s="36"/>
      <c r="Z417" s="36"/>
      <c r="AA417" s="36"/>
      <c r="AB417" s="36"/>
      <c r="AC417" s="36"/>
      <c r="AD417" s="36"/>
      <c r="AE417" s="36"/>
      <c r="AF417" s="36"/>
      <c r="AG417" s="36"/>
      <c r="AH417" s="36"/>
      <c r="AI417" s="36"/>
      <c r="AJ417" s="36"/>
      <c r="AK417" s="36"/>
      <c r="AL417" s="36"/>
      <c r="AM417" s="36"/>
    </row>
    <row r="418" spans="2:39" x14ac:dyDescent="0.3">
      <c r="B418" s="199" t="s">
        <v>48</v>
      </c>
      <c r="C418" s="37" t="s">
        <v>53</v>
      </c>
      <c r="D418" s="199" t="s">
        <v>54</v>
      </c>
      <c r="E418" s="36" t="s">
        <v>324</v>
      </c>
      <c r="F418" s="36" t="s">
        <v>328</v>
      </c>
      <c r="G418" s="36"/>
      <c r="H418" s="36"/>
      <c r="I418" s="36"/>
      <c r="J418" s="36"/>
      <c r="K418" s="36"/>
      <c r="L418" s="36"/>
      <c r="M418" s="36"/>
      <c r="N418" s="36"/>
      <c r="O418" s="36"/>
      <c r="P418" s="36"/>
      <c r="Q418" s="36"/>
      <c r="R418" s="36"/>
      <c r="S418" s="36"/>
      <c r="T418" s="36"/>
      <c r="U418" s="36"/>
      <c r="V418" s="36"/>
      <c r="W418" s="36"/>
      <c r="X418" s="36"/>
      <c r="Y418" s="36"/>
      <c r="Z418" s="36"/>
      <c r="AA418" s="36"/>
      <c r="AB418" s="36"/>
      <c r="AC418" s="36"/>
      <c r="AD418" s="36"/>
      <c r="AE418" s="36"/>
      <c r="AF418" s="36"/>
      <c r="AG418" s="36"/>
      <c r="AH418" s="36"/>
      <c r="AI418" s="36"/>
      <c r="AJ418" s="36"/>
      <c r="AK418" s="36"/>
      <c r="AL418" s="36"/>
      <c r="AM418" s="36"/>
    </row>
    <row r="419" spans="2:39" x14ac:dyDescent="0.3">
      <c r="B419" s="199" t="s">
        <v>48</v>
      </c>
      <c r="C419" s="37" t="s">
        <v>53</v>
      </c>
      <c r="D419" s="199" t="s">
        <v>54</v>
      </c>
      <c r="E419" s="36" t="s">
        <v>323</v>
      </c>
      <c r="F419" s="36" t="s">
        <v>329</v>
      </c>
      <c r="G419" s="36"/>
      <c r="H419" s="36"/>
      <c r="I419" s="36"/>
      <c r="J419" s="36"/>
      <c r="K419" s="36"/>
      <c r="L419" s="36"/>
      <c r="M419" s="36"/>
      <c r="N419" s="36"/>
      <c r="O419" s="36"/>
      <c r="P419" s="36"/>
      <c r="Q419" s="36"/>
      <c r="R419" s="36"/>
      <c r="S419" s="36"/>
      <c r="T419" s="36"/>
      <c r="U419" s="36"/>
      <c r="V419" s="36"/>
      <c r="W419" s="36"/>
      <c r="X419" s="36"/>
      <c r="Y419" s="36"/>
      <c r="Z419" s="36"/>
      <c r="AA419" s="36"/>
      <c r="AB419" s="36"/>
      <c r="AC419" s="36"/>
      <c r="AD419" s="36"/>
      <c r="AE419" s="36"/>
      <c r="AF419" s="36"/>
      <c r="AG419" s="36"/>
      <c r="AH419" s="36"/>
      <c r="AI419" s="36"/>
      <c r="AJ419" s="36"/>
      <c r="AK419" s="36"/>
      <c r="AL419" s="36"/>
      <c r="AM419" s="36"/>
    </row>
    <row r="420" spans="2:39" x14ac:dyDescent="0.3">
      <c r="B420" s="199" t="s">
        <v>48</v>
      </c>
      <c r="C420" s="37" t="s">
        <v>53</v>
      </c>
      <c r="D420" s="199" t="s">
        <v>54</v>
      </c>
      <c r="E420" s="36" t="s">
        <v>323</v>
      </c>
      <c r="F420" s="36" t="s">
        <v>328</v>
      </c>
      <c r="G420" s="36"/>
      <c r="H420" s="36"/>
      <c r="I420" s="36"/>
      <c r="J420" s="36"/>
      <c r="K420" s="36"/>
      <c r="L420" s="36"/>
      <c r="M420" s="36"/>
      <c r="N420" s="36"/>
      <c r="O420" s="36"/>
      <c r="P420" s="36"/>
      <c r="Q420" s="36"/>
      <c r="R420" s="36"/>
      <c r="S420" s="36"/>
      <c r="T420" s="36"/>
      <c r="U420" s="36"/>
      <c r="V420" s="36"/>
      <c r="W420" s="36"/>
      <c r="X420" s="36"/>
      <c r="Y420" s="36"/>
      <c r="Z420" s="36"/>
      <c r="AA420" s="36"/>
      <c r="AB420" s="36"/>
      <c r="AC420" s="36"/>
      <c r="AD420" s="36"/>
      <c r="AE420" s="36"/>
      <c r="AF420" s="36"/>
      <c r="AG420" s="36"/>
      <c r="AH420" s="36"/>
      <c r="AI420" s="36"/>
      <c r="AJ420" s="36"/>
      <c r="AK420" s="36"/>
      <c r="AL420" s="36"/>
      <c r="AM420" s="36"/>
    </row>
    <row r="421" spans="2:39" x14ac:dyDescent="0.3">
      <c r="B421" s="199" t="s">
        <v>48</v>
      </c>
      <c r="C421" s="37" t="s">
        <v>53</v>
      </c>
      <c r="D421" s="199" t="s">
        <v>54</v>
      </c>
      <c r="E421" s="36" t="s">
        <v>322</v>
      </c>
      <c r="F421" s="36" t="s">
        <v>329</v>
      </c>
      <c r="G421" s="36"/>
      <c r="H421" s="36"/>
      <c r="I421" s="36"/>
      <c r="J421" s="36"/>
      <c r="K421" s="36"/>
      <c r="L421" s="36"/>
      <c r="M421" s="36"/>
      <c r="N421" s="36"/>
      <c r="O421" s="36"/>
      <c r="P421" s="36"/>
      <c r="Q421" s="36"/>
      <c r="R421" s="36"/>
      <c r="S421" s="36"/>
      <c r="T421" s="36"/>
      <c r="U421" s="36"/>
      <c r="V421" s="36"/>
      <c r="W421" s="36"/>
      <c r="X421" s="36"/>
      <c r="Y421" s="36"/>
      <c r="Z421" s="36"/>
      <c r="AA421" s="36"/>
      <c r="AB421" s="36"/>
      <c r="AC421" s="36"/>
      <c r="AD421" s="36"/>
      <c r="AE421" s="36"/>
      <c r="AF421" s="36"/>
      <c r="AG421" s="36"/>
      <c r="AH421" s="36"/>
      <c r="AI421" s="36"/>
      <c r="AJ421" s="36"/>
      <c r="AK421" s="36"/>
      <c r="AL421" s="36"/>
      <c r="AM421" s="36"/>
    </row>
    <row r="422" spans="2:39" x14ac:dyDescent="0.3">
      <c r="B422" s="199" t="s">
        <v>48</v>
      </c>
      <c r="C422" s="37" t="s">
        <v>53</v>
      </c>
      <c r="D422" s="199" t="s">
        <v>54</v>
      </c>
      <c r="E422" s="36" t="s">
        <v>322</v>
      </c>
      <c r="F422" s="36" t="s">
        <v>328</v>
      </c>
      <c r="G422" s="36"/>
      <c r="H422" s="36"/>
      <c r="I422" s="36"/>
      <c r="J422" s="36"/>
      <c r="K422" s="36"/>
      <c r="L422" s="36"/>
      <c r="M422" s="36"/>
      <c r="N422" s="36"/>
      <c r="O422" s="36"/>
      <c r="P422" s="36"/>
      <c r="Q422" s="36"/>
      <c r="R422" s="36"/>
      <c r="S422" s="36"/>
      <c r="T422" s="36"/>
      <c r="U422" s="36"/>
      <c r="V422" s="36"/>
      <c r="W422" s="36"/>
      <c r="X422" s="36"/>
      <c r="Y422" s="36"/>
      <c r="Z422" s="36"/>
      <c r="AA422" s="36"/>
      <c r="AB422" s="36"/>
      <c r="AC422" s="36"/>
      <c r="AD422" s="36"/>
      <c r="AE422" s="36"/>
      <c r="AF422" s="36"/>
      <c r="AG422" s="36"/>
      <c r="AH422" s="36"/>
      <c r="AI422" s="36"/>
      <c r="AJ422" s="36"/>
      <c r="AK422" s="36"/>
      <c r="AL422" s="36"/>
      <c r="AM422" s="36"/>
    </row>
    <row r="423" spans="2:39" x14ac:dyDescent="0.3">
      <c r="B423" s="199" t="s">
        <v>48</v>
      </c>
      <c r="C423" s="37" t="s">
        <v>53</v>
      </c>
      <c r="D423" s="199" t="s">
        <v>54</v>
      </c>
      <c r="E423" s="36" t="s">
        <v>321</v>
      </c>
      <c r="F423" s="36" t="s">
        <v>329</v>
      </c>
      <c r="G423" s="36"/>
      <c r="H423" s="36"/>
      <c r="I423" s="36"/>
      <c r="J423" s="36"/>
      <c r="K423" s="36"/>
      <c r="L423" s="36"/>
      <c r="M423" s="36"/>
      <c r="N423" s="36"/>
      <c r="O423" s="36"/>
      <c r="P423" s="36"/>
      <c r="Q423" s="36"/>
      <c r="R423" s="36"/>
      <c r="S423" s="36"/>
      <c r="T423" s="36"/>
      <c r="U423" s="36"/>
      <c r="V423" s="36"/>
      <c r="W423" s="36"/>
      <c r="X423" s="36"/>
      <c r="Y423" s="36"/>
      <c r="Z423" s="36"/>
      <c r="AA423" s="36"/>
      <c r="AB423" s="36"/>
      <c r="AC423" s="36"/>
      <c r="AD423" s="36"/>
      <c r="AE423" s="36"/>
      <c r="AF423" s="36"/>
      <c r="AG423" s="36"/>
      <c r="AH423" s="36"/>
      <c r="AI423" s="36"/>
      <c r="AJ423" s="36"/>
      <c r="AK423" s="36"/>
      <c r="AL423" s="36"/>
      <c r="AM423" s="36"/>
    </row>
    <row r="424" spans="2:39" x14ac:dyDescent="0.3">
      <c r="B424" s="199" t="s">
        <v>48</v>
      </c>
      <c r="C424" s="37" t="s">
        <v>53</v>
      </c>
      <c r="D424" s="199" t="s">
        <v>54</v>
      </c>
      <c r="E424" s="36" t="s">
        <v>321</v>
      </c>
      <c r="F424" s="36" t="s">
        <v>328</v>
      </c>
      <c r="G424" s="36"/>
      <c r="H424" s="36"/>
      <c r="I424" s="36"/>
      <c r="J424" s="36"/>
      <c r="K424" s="36"/>
      <c r="L424" s="36"/>
      <c r="M424" s="36"/>
      <c r="N424" s="36"/>
      <c r="O424" s="36"/>
      <c r="P424" s="36"/>
      <c r="Q424" s="36"/>
      <c r="R424" s="36"/>
      <c r="S424" s="36"/>
      <c r="T424" s="36"/>
      <c r="U424" s="36"/>
      <c r="V424" s="36"/>
      <c r="W424" s="36"/>
      <c r="X424" s="36"/>
      <c r="Y424" s="36"/>
      <c r="Z424" s="36"/>
      <c r="AA424" s="36"/>
      <c r="AB424" s="36"/>
      <c r="AC424" s="36"/>
      <c r="AD424" s="36"/>
      <c r="AE424" s="36"/>
      <c r="AF424" s="36"/>
      <c r="AG424" s="36"/>
      <c r="AH424" s="36"/>
      <c r="AI424" s="36"/>
      <c r="AJ424" s="36"/>
      <c r="AK424" s="36"/>
      <c r="AL424" s="36"/>
      <c r="AM424" s="36"/>
    </row>
    <row r="425" spans="2:39" x14ac:dyDescent="0.3">
      <c r="B425" s="199" t="s">
        <v>48</v>
      </c>
      <c r="C425" s="37" t="s">
        <v>55</v>
      </c>
      <c r="D425" s="199" t="s">
        <v>54</v>
      </c>
      <c r="E425" s="36" t="s">
        <v>326</v>
      </c>
      <c r="F425" s="36" t="s">
        <v>329</v>
      </c>
      <c r="G425" s="36"/>
      <c r="H425" s="36"/>
      <c r="I425" s="36"/>
      <c r="J425" s="36"/>
      <c r="K425" s="36"/>
      <c r="L425" s="36"/>
      <c r="M425" s="36"/>
      <c r="N425" s="36"/>
      <c r="O425" s="36"/>
      <c r="P425" s="36"/>
      <c r="Q425" s="36"/>
      <c r="R425" s="36"/>
      <c r="S425" s="36"/>
      <c r="T425" s="36"/>
      <c r="U425" s="36"/>
      <c r="V425" s="36"/>
      <c r="W425" s="36"/>
      <c r="X425" s="36"/>
      <c r="Y425" s="36"/>
      <c r="Z425" s="36"/>
      <c r="AA425" s="36"/>
      <c r="AB425" s="36"/>
      <c r="AC425" s="36"/>
      <c r="AD425" s="36"/>
      <c r="AE425" s="36"/>
      <c r="AF425" s="36"/>
      <c r="AG425" s="36"/>
      <c r="AH425" s="36"/>
      <c r="AI425" s="36"/>
      <c r="AJ425" s="36"/>
      <c r="AK425" s="36"/>
      <c r="AL425" s="36"/>
      <c r="AM425" s="36"/>
    </row>
    <row r="426" spans="2:39" x14ac:dyDescent="0.3">
      <c r="B426" s="199" t="s">
        <v>48</v>
      </c>
      <c r="C426" s="37" t="s">
        <v>55</v>
      </c>
      <c r="D426" s="199" t="s">
        <v>54</v>
      </c>
      <c r="E426" s="36" t="s">
        <v>326</v>
      </c>
      <c r="F426" s="36" t="s">
        <v>328</v>
      </c>
      <c r="G426" s="36"/>
      <c r="H426" s="36"/>
      <c r="I426" s="36"/>
      <c r="J426" s="36"/>
      <c r="K426" s="36"/>
      <c r="L426" s="36"/>
      <c r="M426" s="36"/>
      <c r="N426" s="36"/>
      <c r="O426" s="36"/>
      <c r="P426" s="36"/>
      <c r="Q426" s="36"/>
      <c r="R426" s="36"/>
      <c r="S426" s="36"/>
      <c r="T426" s="36"/>
      <c r="U426" s="36"/>
      <c r="V426" s="36"/>
      <c r="W426" s="36"/>
      <c r="X426" s="36"/>
      <c r="Y426" s="36"/>
      <c r="Z426" s="36"/>
      <c r="AA426" s="36"/>
      <c r="AB426" s="36"/>
      <c r="AC426" s="36"/>
      <c r="AD426" s="36"/>
      <c r="AE426" s="36"/>
      <c r="AF426" s="36"/>
      <c r="AG426" s="36"/>
      <c r="AH426" s="36"/>
      <c r="AI426" s="36"/>
      <c r="AJ426" s="36"/>
      <c r="AK426" s="36"/>
      <c r="AL426" s="36"/>
      <c r="AM426" s="36"/>
    </row>
    <row r="427" spans="2:39" x14ac:dyDescent="0.3">
      <c r="B427" s="199" t="s">
        <v>48</v>
      </c>
      <c r="C427" s="37" t="s">
        <v>55</v>
      </c>
      <c r="D427" s="199" t="s">
        <v>54</v>
      </c>
      <c r="E427" s="36" t="s">
        <v>324</v>
      </c>
      <c r="F427" s="36" t="s">
        <v>329</v>
      </c>
      <c r="G427" s="36"/>
      <c r="H427" s="36"/>
      <c r="I427" s="36"/>
      <c r="J427" s="36"/>
      <c r="K427" s="36"/>
      <c r="L427" s="36"/>
      <c r="M427" s="36"/>
      <c r="N427" s="36"/>
      <c r="O427" s="36"/>
      <c r="P427" s="36"/>
      <c r="Q427" s="36"/>
      <c r="R427" s="36"/>
      <c r="S427" s="36"/>
      <c r="T427" s="36"/>
      <c r="U427" s="36"/>
      <c r="V427" s="36"/>
      <c r="W427" s="36"/>
      <c r="X427" s="36"/>
      <c r="Y427" s="36"/>
      <c r="Z427" s="36"/>
      <c r="AA427" s="36"/>
      <c r="AB427" s="36"/>
      <c r="AC427" s="36"/>
      <c r="AD427" s="36"/>
      <c r="AE427" s="36"/>
      <c r="AF427" s="36"/>
      <c r="AG427" s="36"/>
      <c r="AH427" s="36"/>
      <c r="AI427" s="36"/>
      <c r="AJ427" s="36"/>
      <c r="AK427" s="36"/>
      <c r="AL427" s="36"/>
      <c r="AM427" s="36"/>
    </row>
    <row r="428" spans="2:39" x14ac:dyDescent="0.3">
      <c r="B428" s="199" t="s">
        <v>48</v>
      </c>
      <c r="C428" s="37" t="s">
        <v>55</v>
      </c>
      <c r="D428" s="199" t="s">
        <v>54</v>
      </c>
      <c r="E428" s="36" t="s">
        <v>324</v>
      </c>
      <c r="F428" s="36" t="s">
        <v>328</v>
      </c>
      <c r="G428" s="36"/>
      <c r="H428" s="36"/>
      <c r="I428" s="36"/>
      <c r="J428" s="36"/>
      <c r="K428" s="36"/>
      <c r="L428" s="36"/>
      <c r="M428" s="36"/>
      <c r="N428" s="36"/>
      <c r="O428" s="36"/>
      <c r="P428" s="36"/>
      <c r="Q428" s="36"/>
      <c r="R428" s="36"/>
      <c r="S428" s="36"/>
      <c r="T428" s="36"/>
      <c r="U428" s="36"/>
      <c r="V428" s="36"/>
      <c r="W428" s="36"/>
      <c r="X428" s="36"/>
      <c r="Y428" s="36"/>
      <c r="Z428" s="36"/>
      <c r="AA428" s="36"/>
      <c r="AB428" s="36"/>
      <c r="AC428" s="36"/>
      <c r="AD428" s="36"/>
      <c r="AE428" s="36"/>
      <c r="AF428" s="36"/>
      <c r="AG428" s="36"/>
      <c r="AH428" s="36"/>
      <c r="AI428" s="36"/>
      <c r="AJ428" s="36"/>
      <c r="AK428" s="36"/>
      <c r="AL428" s="36"/>
      <c r="AM428" s="36"/>
    </row>
    <row r="429" spans="2:39" x14ac:dyDescent="0.3">
      <c r="B429" s="199" t="s">
        <v>48</v>
      </c>
      <c r="C429" s="37" t="s">
        <v>55</v>
      </c>
      <c r="D429" s="199" t="s">
        <v>54</v>
      </c>
      <c r="E429" s="36" t="s">
        <v>323</v>
      </c>
      <c r="F429" s="36" t="s">
        <v>329</v>
      </c>
      <c r="G429" s="36"/>
      <c r="H429" s="36"/>
      <c r="I429" s="36"/>
      <c r="J429" s="36"/>
      <c r="K429" s="36"/>
      <c r="L429" s="36"/>
      <c r="M429" s="36"/>
      <c r="N429" s="36"/>
      <c r="O429" s="36"/>
      <c r="P429" s="36"/>
      <c r="Q429" s="36"/>
      <c r="R429" s="36"/>
      <c r="S429" s="36"/>
      <c r="T429" s="36"/>
      <c r="U429" s="36"/>
      <c r="V429" s="36"/>
      <c r="W429" s="36"/>
      <c r="X429" s="36"/>
      <c r="Y429" s="36"/>
      <c r="Z429" s="36"/>
      <c r="AA429" s="36"/>
      <c r="AB429" s="36"/>
      <c r="AC429" s="36"/>
      <c r="AD429" s="36"/>
      <c r="AE429" s="36"/>
      <c r="AF429" s="36"/>
      <c r="AG429" s="36"/>
      <c r="AH429" s="36"/>
      <c r="AI429" s="36"/>
      <c r="AJ429" s="36"/>
      <c r="AK429" s="36"/>
      <c r="AL429" s="36"/>
      <c r="AM429" s="36"/>
    </row>
    <row r="430" spans="2:39" x14ac:dyDescent="0.3">
      <c r="B430" s="199" t="s">
        <v>48</v>
      </c>
      <c r="C430" s="37" t="s">
        <v>55</v>
      </c>
      <c r="D430" s="199" t="s">
        <v>54</v>
      </c>
      <c r="E430" s="36" t="s">
        <v>323</v>
      </c>
      <c r="F430" s="36" t="s">
        <v>328</v>
      </c>
      <c r="G430" s="36"/>
      <c r="H430" s="36"/>
      <c r="I430" s="36"/>
      <c r="J430" s="36"/>
      <c r="K430" s="36"/>
      <c r="L430" s="36"/>
      <c r="M430" s="36"/>
      <c r="N430" s="36"/>
      <c r="O430" s="36"/>
      <c r="P430" s="36"/>
      <c r="Q430" s="36"/>
      <c r="R430" s="36"/>
      <c r="S430" s="36"/>
      <c r="T430" s="36"/>
      <c r="U430" s="36"/>
      <c r="V430" s="36"/>
      <c r="W430" s="36"/>
      <c r="X430" s="36"/>
      <c r="Y430" s="36"/>
      <c r="Z430" s="36"/>
      <c r="AA430" s="36"/>
      <c r="AB430" s="36"/>
      <c r="AC430" s="36"/>
      <c r="AD430" s="36"/>
      <c r="AE430" s="36"/>
      <c r="AF430" s="36"/>
      <c r="AG430" s="36"/>
      <c r="AH430" s="36"/>
      <c r="AI430" s="36"/>
      <c r="AJ430" s="36"/>
      <c r="AK430" s="36"/>
      <c r="AL430" s="36"/>
      <c r="AM430" s="36"/>
    </row>
    <row r="431" spans="2:39" x14ac:dyDescent="0.3">
      <c r="B431" s="199" t="s">
        <v>48</v>
      </c>
      <c r="C431" s="37" t="s">
        <v>55</v>
      </c>
      <c r="D431" s="199" t="s">
        <v>54</v>
      </c>
      <c r="E431" s="36" t="s">
        <v>322</v>
      </c>
      <c r="F431" s="36" t="s">
        <v>329</v>
      </c>
      <c r="G431" s="36"/>
      <c r="H431" s="36"/>
      <c r="I431" s="36"/>
      <c r="J431" s="36"/>
      <c r="K431" s="36"/>
      <c r="L431" s="36"/>
      <c r="M431" s="36"/>
      <c r="N431" s="36"/>
      <c r="O431" s="36"/>
      <c r="P431" s="36"/>
      <c r="Q431" s="36"/>
      <c r="R431" s="36"/>
      <c r="S431" s="36"/>
      <c r="T431" s="36"/>
      <c r="U431" s="36"/>
      <c r="V431" s="36"/>
      <c r="W431" s="36"/>
      <c r="X431" s="36"/>
      <c r="Y431" s="36"/>
      <c r="Z431" s="36"/>
      <c r="AA431" s="36"/>
      <c r="AB431" s="36"/>
      <c r="AC431" s="36"/>
      <c r="AD431" s="36"/>
      <c r="AE431" s="36"/>
      <c r="AF431" s="36"/>
      <c r="AG431" s="36"/>
      <c r="AH431" s="36"/>
      <c r="AI431" s="36"/>
      <c r="AJ431" s="36"/>
      <c r="AK431" s="36"/>
      <c r="AL431" s="36"/>
      <c r="AM431" s="36"/>
    </row>
    <row r="432" spans="2:39" x14ac:dyDescent="0.3">
      <c r="B432" s="199" t="s">
        <v>48</v>
      </c>
      <c r="C432" s="37" t="s">
        <v>55</v>
      </c>
      <c r="D432" s="199" t="s">
        <v>54</v>
      </c>
      <c r="E432" s="36" t="s">
        <v>322</v>
      </c>
      <c r="F432" s="36" t="s">
        <v>328</v>
      </c>
      <c r="G432" s="36"/>
      <c r="H432" s="36"/>
      <c r="I432" s="36"/>
      <c r="J432" s="36"/>
      <c r="K432" s="36"/>
      <c r="L432" s="36"/>
      <c r="M432" s="36"/>
      <c r="N432" s="36"/>
      <c r="O432" s="36"/>
      <c r="P432" s="36"/>
      <c r="Q432" s="36"/>
      <c r="R432" s="36"/>
      <c r="S432" s="36"/>
      <c r="T432" s="36"/>
      <c r="U432" s="36"/>
      <c r="V432" s="36"/>
      <c r="W432" s="36"/>
      <c r="X432" s="36"/>
      <c r="Y432" s="36"/>
      <c r="Z432" s="36"/>
      <c r="AA432" s="36"/>
      <c r="AB432" s="36"/>
      <c r="AC432" s="36"/>
      <c r="AD432" s="36"/>
      <c r="AE432" s="36"/>
      <c r="AF432" s="36"/>
      <c r="AG432" s="36"/>
      <c r="AH432" s="36"/>
      <c r="AI432" s="36"/>
      <c r="AJ432" s="36"/>
      <c r="AK432" s="36"/>
      <c r="AL432" s="36"/>
      <c r="AM432" s="36"/>
    </row>
    <row r="433" spans="2:39" x14ac:dyDescent="0.3">
      <c r="B433" s="199" t="s">
        <v>48</v>
      </c>
      <c r="C433" s="37" t="s">
        <v>55</v>
      </c>
      <c r="D433" s="199" t="s">
        <v>54</v>
      </c>
      <c r="E433" s="36" t="s">
        <v>321</v>
      </c>
      <c r="F433" s="36" t="s">
        <v>329</v>
      </c>
      <c r="G433" s="36"/>
      <c r="H433" s="36"/>
      <c r="I433" s="36"/>
      <c r="J433" s="36"/>
      <c r="K433" s="36"/>
      <c r="L433" s="36"/>
      <c r="M433" s="36"/>
      <c r="N433" s="36"/>
      <c r="O433" s="36"/>
      <c r="P433" s="36"/>
      <c r="Q433" s="36"/>
      <c r="R433" s="36"/>
      <c r="S433" s="36"/>
      <c r="T433" s="36"/>
      <c r="U433" s="36"/>
      <c r="V433" s="36"/>
      <c r="W433" s="36"/>
      <c r="X433" s="36"/>
      <c r="Y433" s="36"/>
      <c r="Z433" s="36"/>
      <c r="AA433" s="36"/>
      <c r="AB433" s="36"/>
      <c r="AC433" s="36"/>
      <c r="AD433" s="36"/>
      <c r="AE433" s="36"/>
      <c r="AF433" s="36"/>
      <c r="AG433" s="36"/>
      <c r="AH433" s="36"/>
      <c r="AI433" s="36"/>
      <c r="AJ433" s="36"/>
      <c r="AK433" s="36"/>
      <c r="AL433" s="36"/>
      <c r="AM433" s="36"/>
    </row>
    <row r="434" spans="2:39" x14ac:dyDescent="0.3">
      <c r="B434" s="199" t="s">
        <v>48</v>
      </c>
      <c r="C434" s="37" t="s">
        <v>55</v>
      </c>
      <c r="D434" s="199" t="s">
        <v>54</v>
      </c>
      <c r="E434" s="36" t="s">
        <v>321</v>
      </c>
      <c r="F434" s="36" t="s">
        <v>328</v>
      </c>
      <c r="G434" s="36"/>
      <c r="H434" s="36"/>
      <c r="I434" s="36"/>
      <c r="J434" s="36"/>
      <c r="K434" s="36"/>
      <c r="L434" s="36"/>
      <c r="M434" s="36"/>
      <c r="N434" s="36"/>
      <c r="O434" s="36"/>
      <c r="P434" s="36"/>
      <c r="Q434" s="36"/>
      <c r="R434" s="36"/>
      <c r="S434" s="36"/>
      <c r="T434" s="36"/>
      <c r="U434" s="36"/>
      <c r="V434" s="36"/>
      <c r="W434" s="36"/>
      <c r="X434" s="36"/>
      <c r="Y434" s="36"/>
      <c r="Z434" s="36"/>
      <c r="AA434" s="36"/>
      <c r="AB434" s="36"/>
      <c r="AC434" s="36"/>
      <c r="AD434" s="36"/>
      <c r="AE434" s="36"/>
      <c r="AF434" s="36"/>
      <c r="AG434" s="36"/>
      <c r="AH434" s="36"/>
      <c r="AI434" s="36"/>
      <c r="AJ434" s="36"/>
      <c r="AK434" s="36"/>
      <c r="AL434" s="36"/>
      <c r="AM434" s="36"/>
    </row>
    <row r="435" spans="2:39" x14ac:dyDescent="0.3">
      <c r="B435" s="37" t="s">
        <v>56</v>
      </c>
      <c r="C435" s="199" t="s">
        <v>44</v>
      </c>
      <c r="D435" s="199" t="s">
        <v>54</v>
      </c>
      <c r="E435" s="36" t="s">
        <v>326</v>
      </c>
      <c r="F435" s="36" t="s">
        <v>329</v>
      </c>
      <c r="G435" s="36"/>
      <c r="H435" s="36"/>
      <c r="I435" s="36"/>
      <c r="J435" s="36"/>
      <c r="K435" s="36"/>
      <c r="L435" s="36"/>
      <c r="M435" s="36"/>
      <c r="N435" s="36"/>
      <c r="O435" s="36"/>
      <c r="P435" s="36"/>
      <c r="Q435" s="36"/>
      <c r="R435" s="36"/>
      <c r="S435" s="36"/>
      <c r="T435" s="36"/>
      <c r="U435" s="36"/>
      <c r="V435" s="36"/>
      <c r="W435" s="36"/>
      <c r="X435" s="36"/>
      <c r="Y435" s="36"/>
      <c r="Z435" s="36"/>
      <c r="AA435" s="36"/>
      <c r="AB435" s="36"/>
      <c r="AC435" s="36"/>
      <c r="AD435" s="36"/>
      <c r="AE435" s="36"/>
      <c r="AF435" s="36"/>
      <c r="AG435" s="36"/>
      <c r="AH435" s="36"/>
      <c r="AI435" s="36"/>
      <c r="AJ435" s="36"/>
      <c r="AK435" s="36"/>
      <c r="AL435" s="36"/>
      <c r="AM435" s="36"/>
    </row>
    <row r="436" spans="2:39" x14ac:dyDescent="0.3">
      <c r="B436" s="37" t="s">
        <v>56</v>
      </c>
      <c r="C436" s="199" t="s">
        <v>44</v>
      </c>
      <c r="D436" s="199" t="s">
        <v>54</v>
      </c>
      <c r="E436" s="36" t="s">
        <v>326</v>
      </c>
      <c r="F436" s="36" t="s">
        <v>328</v>
      </c>
      <c r="G436" s="36"/>
      <c r="H436" s="36"/>
      <c r="I436" s="36"/>
      <c r="J436" s="36"/>
      <c r="K436" s="36"/>
      <c r="L436" s="36"/>
      <c r="M436" s="36"/>
      <c r="N436" s="36"/>
      <c r="O436" s="36"/>
      <c r="P436" s="36"/>
      <c r="Q436" s="36"/>
      <c r="R436" s="36"/>
      <c r="S436" s="36"/>
      <c r="T436" s="36"/>
      <c r="U436" s="36"/>
      <c r="V436" s="36"/>
      <c r="W436" s="36"/>
      <c r="X436" s="36"/>
      <c r="Y436" s="36"/>
      <c r="Z436" s="36"/>
      <c r="AA436" s="36"/>
      <c r="AB436" s="36"/>
      <c r="AC436" s="36"/>
      <c r="AD436" s="36"/>
      <c r="AE436" s="36"/>
      <c r="AF436" s="36"/>
      <c r="AG436" s="36"/>
      <c r="AH436" s="36"/>
      <c r="AI436" s="36"/>
      <c r="AJ436" s="36"/>
      <c r="AK436" s="36"/>
      <c r="AL436" s="36"/>
      <c r="AM436" s="36"/>
    </row>
    <row r="437" spans="2:39" x14ac:dyDescent="0.3">
      <c r="B437" s="37" t="s">
        <v>56</v>
      </c>
      <c r="C437" s="199" t="s">
        <v>44</v>
      </c>
      <c r="D437" s="199" t="s">
        <v>54</v>
      </c>
      <c r="E437" s="36" t="s">
        <v>324</v>
      </c>
      <c r="F437" s="36" t="s">
        <v>329</v>
      </c>
      <c r="G437" s="36"/>
      <c r="H437" s="36"/>
      <c r="I437" s="36"/>
      <c r="J437" s="36"/>
      <c r="K437" s="36"/>
      <c r="L437" s="36"/>
      <c r="M437" s="36"/>
      <c r="N437" s="36"/>
      <c r="O437" s="36"/>
      <c r="P437" s="36"/>
      <c r="Q437" s="36"/>
      <c r="R437" s="36"/>
      <c r="S437" s="36"/>
      <c r="T437" s="36"/>
      <c r="U437" s="36"/>
      <c r="V437" s="36"/>
      <c r="W437" s="36"/>
      <c r="X437" s="36"/>
      <c r="Y437" s="36"/>
      <c r="Z437" s="36"/>
      <c r="AA437" s="36"/>
      <c r="AB437" s="36"/>
      <c r="AC437" s="36"/>
      <c r="AD437" s="36"/>
      <c r="AE437" s="36"/>
      <c r="AF437" s="36"/>
      <c r="AG437" s="36"/>
      <c r="AH437" s="36"/>
      <c r="AI437" s="36"/>
      <c r="AJ437" s="36"/>
      <c r="AK437" s="36"/>
      <c r="AL437" s="36"/>
      <c r="AM437" s="36"/>
    </row>
    <row r="438" spans="2:39" x14ac:dyDescent="0.3">
      <c r="B438" s="37" t="s">
        <v>56</v>
      </c>
      <c r="C438" s="199" t="s">
        <v>44</v>
      </c>
      <c r="D438" s="199" t="s">
        <v>54</v>
      </c>
      <c r="E438" s="36" t="s">
        <v>324</v>
      </c>
      <c r="F438" s="36" t="s">
        <v>328</v>
      </c>
      <c r="G438" s="36"/>
      <c r="H438" s="36"/>
      <c r="I438" s="36"/>
      <c r="J438" s="36"/>
      <c r="K438" s="36"/>
      <c r="L438" s="36"/>
      <c r="M438" s="36"/>
      <c r="N438" s="36"/>
      <c r="O438" s="36"/>
      <c r="P438" s="36"/>
      <c r="Q438" s="36"/>
      <c r="R438" s="36"/>
      <c r="S438" s="36"/>
      <c r="T438" s="36"/>
      <c r="U438" s="36"/>
      <c r="V438" s="36"/>
      <c r="W438" s="36"/>
      <c r="X438" s="36"/>
      <c r="Y438" s="36"/>
      <c r="Z438" s="36"/>
      <c r="AA438" s="36"/>
      <c r="AB438" s="36"/>
      <c r="AC438" s="36"/>
      <c r="AD438" s="36"/>
      <c r="AE438" s="36"/>
      <c r="AF438" s="36"/>
      <c r="AG438" s="36"/>
      <c r="AH438" s="36"/>
      <c r="AI438" s="36"/>
      <c r="AJ438" s="36"/>
      <c r="AK438" s="36"/>
      <c r="AL438" s="36"/>
      <c r="AM438" s="36"/>
    </row>
    <row r="439" spans="2:39" x14ac:dyDescent="0.3">
      <c r="B439" s="37" t="s">
        <v>56</v>
      </c>
      <c r="C439" s="199" t="s">
        <v>44</v>
      </c>
      <c r="D439" s="199" t="s">
        <v>54</v>
      </c>
      <c r="E439" s="36" t="s">
        <v>323</v>
      </c>
      <c r="F439" s="36" t="s">
        <v>329</v>
      </c>
      <c r="G439" s="36"/>
      <c r="H439" s="36"/>
      <c r="I439" s="36"/>
      <c r="J439" s="36"/>
      <c r="K439" s="36"/>
      <c r="L439" s="36"/>
      <c r="M439" s="36"/>
      <c r="N439" s="36"/>
      <c r="O439" s="36"/>
      <c r="P439" s="36"/>
      <c r="Q439" s="36"/>
      <c r="R439" s="36"/>
      <c r="S439" s="36"/>
      <c r="T439" s="36"/>
      <c r="U439" s="36"/>
      <c r="V439" s="36"/>
      <c r="W439" s="36"/>
      <c r="X439" s="36"/>
      <c r="Y439" s="36"/>
      <c r="Z439" s="36"/>
      <c r="AA439" s="36"/>
      <c r="AB439" s="36"/>
      <c r="AC439" s="36"/>
      <c r="AD439" s="36"/>
      <c r="AE439" s="36"/>
      <c r="AF439" s="36"/>
      <c r="AG439" s="36"/>
      <c r="AH439" s="36"/>
      <c r="AI439" s="36"/>
      <c r="AJ439" s="36"/>
      <c r="AK439" s="36"/>
      <c r="AL439" s="36"/>
      <c r="AM439" s="36"/>
    </row>
    <row r="440" spans="2:39" x14ac:dyDescent="0.3">
      <c r="B440" s="37" t="s">
        <v>56</v>
      </c>
      <c r="C440" s="199" t="s">
        <v>44</v>
      </c>
      <c r="D440" s="199" t="s">
        <v>54</v>
      </c>
      <c r="E440" s="36" t="s">
        <v>323</v>
      </c>
      <c r="F440" s="36" t="s">
        <v>328</v>
      </c>
      <c r="G440" s="36"/>
      <c r="H440" s="36"/>
      <c r="I440" s="36"/>
      <c r="J440" s="36"/>
      <c r="K440" s="36"/>
      <c r="L440" s="36"/>
      <c r="M440" s="36"/>
      <c r="N440" s="36"/>
      <c r="O440" s="36"/>
      <c r="P440" s="36"/>
      <c r="Q440" s="36"/>
      <c r="R440" s="36"/>
      <c r="S440" s="36"/>
      <c r="T440" s="36"/>
      <c r="U440" s="36"/>
      <c r="V440" s="36"/>
      <c r="W440" s="36"/>
      <c r="X440" s="36"/>
      <c r="Y440" s="36"/>
      <c r="Z440" s="36"/>
      <c r="AA440" s="36"/>
      <c r="AB440" s="36"/>
      <c r="AC440" s="36"/>
      <c r="AD440" s="36"/>
      <c r="AE440" s="36"/>
      <c r="AF440" s="36"/>
      <c r="AG440" s="36"/>
      <c r="AH440" s="36"/>
      <c r="AI440" s="36"/>
      <c r="AJ440" s="36"/>
      <c r="AK440" s="36"/>
      <c r="AL440" s="36"/>
      <c r="AM440" s="36"/>
    </row>
    <row r="441" spans="2:39" x14ac:dyDescent="0.3">
      <c r="B441" s="37" t="s">
        <v>56</v>
      </c>
      <c r="C441" s="199" t="s">
        <v>44</v>
      </c>
      <c r="D441" s="199" t="s">
        <v>54</v>
      </c>
      <c r="E441" s="36" t="s">
        <v>322</v>
      </c>
      <c r="F441" s="36" t="s">
        <v>329</v>
      </c>
      <c r="G441" s="36"/>
      <c r="H441" s="36"/>
      <c r="I441" s="36"/>
      <c r="J441" s="36"/>
      <c r="K441" s="36"/>
      <c r="L441" s="36"/>
      <c r="M441" s="36"/>
      <c r="N441" s="36"/>
      <c r="O441" s="36"/>
      <c r="P441" s="36"/>
      <c r="Q441" s="36"/>
      <c r="R441" s="36"/>
      <c r="S441" s="36"/>
      <c r="T441" s="36"/>
      <c r="U441" s="36"/>
      <c r="V441" s="36"/>
      <c r="W441" s="36"/>
      <c r="X441" s="36"/>
      <c r="Y441" s="36"/>
      <c r="Z441" s="36"/>
      <c r="AA441" s="36"/>
      <c r="AB441" s="36"/>
      <c r="AC441" s="36"/>
      <c r="AD441" s="36"/>
      <c r="AE441" s="36"/>
      <c r="AF441" s="36"/>
      <c r="AG441" s="36"/>
      <c r="AH441" s="36"/>
      <c r="AI441" s="36"/>
      <c r="AJ441" s="36"/>
      <c r="AK441" s="36"/>
      <c r="AL441" s="36"/>
      <c r="AM441" s="36"/>
    </row>
    <row r="442" spans="2:39" x14ac:dyDescent="0.3">
      <c r="B442" s="37" t="s">
        <v>56</v>
      </c>
      <c r="C442" s="199" t="s">
        <v>44</v>
      </c>
      <c r="D442" s="199" t="s">
        <v>54</v>
      </c>
      <c r="E442" s="36" t="s">
        <v>322</v>
      </c>
      <c r="F442" s="36" t="s">
        <v>328</v>
      </c>
      <c r="G442" s="36"/>
      <c r="H442" s="36"/>
      <c r="I442" s="36"/>
      <c r="J442" s="36"/>
      <c r="K442" s="36"/>
      <c r="L442" s="36"/>
      <c r="M442" s="36"/>
      <c r="N442" s="36"/>
      <c r="O442" s="36"/>
      <c r="P442" s="36"/>
      <c r="Q442" s="36"/>
      <c r="R442" s="36"/>
      <c r="S442" s="36"/>
      <c r="T442" s="36"/>
      <c r="U442" s="36"/>
      <c r="V442" s="36"/>
      <c r="W442" s="36"/>
      <c r="X442" s="36"/>
      <c r="Y442" s="36"/>
      <c r="Z442" s="36"/>
      <c r="AA442" s="36"/>
      <c r="AB442" s="36"/>
      <c r="AC442" s="36"/>
      <c r="AD442" s="36"/>
      <c r="AE442" s="36"/>
      <c r="AF442" s="36"/>
      <c r="AG442" s="36"/>
      <c r="AH442" s="36"/>
      <c r="AI442" s="36"/>
      <c r="AJ442" s="36"/>
      <c r="AK442" s="36"/>
      <c r="AL442" s="36"/>
      <c r="AM442" s="36"/>
    </row>
    <row r="443" spans="2:39" x14ac:dyDescent="0.3">
      <c r="B443" s="37" t="s">
        <v>56</v>
      </c>
      <c r="C443" s="199" t="s">
        <v>44</v>
      </c>
      <c r="D443" s="199" t="s">
        <v>54</v>
      </c>
      <c r="E443" s="36" t="s">
        <v>321</v>
      </c>
      <c r="F443" s="36" t="s">
        <v>329</v>
      </c>
      <c r="G443" s="36"/>
      <c r="H443" s="36"/>
      <c r="I443" s="36"/>
      <c r="J443" s="36"/>
      <c r="K443" s="36"/>
      <c r="L443" s="36"/>
      <c r="M443" s="36"/>
      <c r="N443" s="36"/>
      <c r="O443" s="36"/>
      <c r="P443" s="36"/>
      <c r="Q443" s="36"/>
      <c r="R443" s="36"/>
      <c r="S443" s="36"/>
      <c r="T443" s="36"/>
      <c r="U443" s="36"/>
      <c r="V443" s="36"/>
      <c r="W443" s="36"/>
      <c r="X443" s="36"/>
      <c r="Y443" s="36"/>
      <c r="Z443" s="36"/>
      <c r="AA443" s="36"/>
      <c r="AB443" s="36"/>
      <c r="AC443" s="36"/>
      <c r="AD443" s="36"/>
      <c r="AE443" s="36"/>
      <c r="AF443" s="36"/>
      <c r="AG443" s="36"/>
      <c r="AH443" s="36"/>
      <c r="AI443" s="36"/>
      <c r="AJ443" s="36"/>
      <c r="AK443" s="36"/>
      <c r="AL443" s="36"/>
      <c r="AM443" s="36"/>
    </row>
    <row r="444" spans="2:39" x14ac:dyDescent="0.3">
      <c r="B444" s="37" t="s">
        <v>56</v>
      </c>
      <c r="C444" s="199" t="s">
        <v>44</v>
      </c>
      <c r="D444" s="199" t="s">
        <v>54</v>
      </c>
      <c r="E444" s="36" t="s">
        <v>321</v>
      </c>
      <c r="F444" s="36" t="s">
        <v>328</v>
      </c>
      <c r="G444" s="36"/>
      <c r="H444" s="36"/>
      <c r="I444" s="36"/>
      <c r="J444" s="36"/>
      <c r="K444" s="36"/>
      <c r="L444" s="36"/>
      <c r="M444" s="36"/>
      <c r="N444" s="36"/>
      <c r="O444" s="36"/>
      <c r="P444" s="36"/>
      <c r="Q444" s="36"/>
      <c r="R444" s="36"/>
      <c r="S444" s="36"/>
      <c r="T444" s="36"/>
      <c r="U444" s="36"/>
      <c r="V444" s="36"/>
      <c r="W444" s="36"/>
      <c r="X444" s="36"/>
      <c r="Y444" s="36"/>
      <c r="Z444" s="36"/>
      <c r="AA444" s="36"/>
      <c r="AB444" s="36"/>
      <c r="AC444" s="36"/>
      <c r="AD444" s="36"/>
      <c r="AE444" s="36"/>
      <c r="AF444" s="36"/>
      <c r="AG444" s="36"/>
      <c r="AH444" s="36"/>
      <c r="AI444" s="36"/>
      <c r="AJ444" s="36"/>
      <c r="AK444" s="36"/>
      <c r="AL444" s="36"/>
      <c r="AM444" s="36"/>
    </row>
    <row r="445" spans="2:39" x14ac:dyDescent="0.3">
      <c r="B445" s="37" t="s">
        <v>57</v>
      </c>
      <c r="C445" s="199" t="s">
        <v>44</v>
      </c>
      <c r="D445" s="199" t="s">
        <v>54</v>
      </c>
      <c r="E445" s="36" t="s">
        <v>326</v>
      </c>
      <c r="F445" s="36" t="s">
        <v>329</v>
      </c>
      <c r="G445" s="36"/>
      <c r="H445" s="36"/>
      <c r="I445" s="36"/>
      <c r="J445" s="36"/>
      <c r="K445" s="36"/>
      <c r="L445" s="36"/>
      <c r="M445" s="36"/>
      <c r="N445" s="36"/>
      <c r="O445" s="36"/>
      <c r="P445" s="36"/>
      <c r="Q445" s="36"/>
      <c r="R445" s="36"/>
      <c r="S445" s="36"/>
      <c r="T445" s="36"/>
      <c r="U445" s="36"/>
      <c r="V445" s="36"/>
      <c r="W445" s="36"/>
      <c r="X445" s="36"/>
      <c r="Y445" s="36"/>
      <c r="Z445" s="36"/>
      <c r="AA445" s="36"/>
      <c r="AB445" s="36"/>
      <c r="AC445" s="36"/>
      <c r="AD445" s="36"/>
      <c r="AE445" s="36"/>
      <c r="AF445" s="36"/>
      <c r="AG445" s="36"/>
      <c r="AH445" s="36"/>
      <c r="AI445" s="36"/>
      <c r="AJ445" s="36"/>
      <c r="AK445" s="36"/>
      <c r="AL445" s="36"/>
      <c r="AM445" s="36"/>
    </row>
    <row r="446" spans="2:39" x14ac:dyDescent="0.3">
      <c r="B446" s="37" t="s">
        <v>57</v>
      </c>
      <c r="C446" s="199" t="s">
        <v>44</v>
      </c>
      <c r="D446" s="199" t="s">
        <v>54</v>
      </c>
      <c r="E446" s="36" t="s">
        <v>326</v>
      </c>
      <c r="F446" s="36" t="s">
        <v>328</v>
      </c>
      <c r="G446" s="36"/>
      <c r="H446" s="36"/>
      <c r="I446" s="36"/>
      <c r="J446" s="36"/>
      <c r="K446" s="36"/>
      <c r="L446" s="36"/>
      <c r="M446" s="36"/>
      <c r="N446" s="36"/>
      <c r="O446" s="36"/>
      <c r="P446" s="36"/>
      <c r="Q446" s="36"/>
      <c r="R446" s="36"/>
      <c r="S446" s="36"/>
      <c r="T446" s="36"/>
      <c r="U446" s="36"/>
      <c r="V446" s="36"/>
      <c r="W446" s="36"/>
      <c r="X446" s="36"/>
      <c r="Y446" s="36"/>
      <c r="Z446" s="36"/>
      <c r="AA446" s="36"/>
      <c r="AB446" s="36"/>
      <c r="AC446" s="36"/>
      <c r="AD446" s="36"/>
      <c r="AE446" s="36"/>
      <c r="AF446" s="36"/>
      <c r="AG446" s="36"/>
      <c r="AH446" s="36"/>
      <c r="AI446" s="36"/>
      <c r="AJ446" s="36"/>
      <c r="AK446" s="36"/>
      <c r="AL446" s="36"/>
      <c r="AM446" s="36"/>
    </row>
    <row r="447" spans="2:39" x14ac:dyDescent="0.3">
      <c r="B447" s="37" t="s">
        <v>57</v>
      </c>
      <c r="C447" s="199" t="s">
        <v>44</v>
      </c>
      <c r="D447" s="199" t="s">
        <v>54</v>
      </c>
      <c r="E447" s="36" t="s">
        <v>324</v>
      </c>
      <c r="F447" s="36" t="s">
        <v>329</v>
      </c>
      <c r="G447" s="36"/>
      <c r="H447" s="36"/>
      <c r="I447" s="36"/>
      <c r="J447" s="36"/>
      <c r="K447" s="36"/>
      <c r="L447" s="36"/>
      <c r="M447" s="36"/>
      <c r="N447" s="36"/>
      <c r="O447" s="36"/>
      <c r="P447" s="36"/>
      <c r="Q447" s="36"/>
      <c r="R447" s="36"/>
      <c r="S447" s="36"/>
      <c r="T447" s="36"/>
      <c r="U447" s="36"/>
      <c r="V447" s="36"/>
      <c r="W447" s="36"/>
      <c r="X447" s="36"/>
      <c r="Y447" s="36"/>
      <c r="Z447" s="36"/>
      <c r="AA447" s="36"/>
      <c r="AB447" s="36"/>
      <c r="AC447" s="36"/>
      <c r="AD447" s="36"/>
      <c r="AE447" s="36"/>
      <c r="AF447" s="36"/>
      <c r="AG447" s="36"/>
      <c r="AH447" s="36"/>
      <c r="AI447" s="36"/>
      <c r="AJ447" s="36"/>
      <c r="AK447" s="36"/>
      <c r="AL447" s="36"/>
      <c r="AM447" s="36"/>
    </row>
    <row r="448" spans="2:39" x14ac:dyDescent="0.3">
      <c r="B448" s="37" t="s">
        <v>57</v>
      </c>
      <c r="C448" s="199" t="s">
        <v>44</v>
      </c>
      <c r="D448" s="199" t="s">
        <v>54</v>
      </c>
      <c r="E448" s="36" t="s">
        <v>324</v>
      </c>
      <c r="F448" s="36" t="s">
        <v>328</v>
      </c>
      <c r="G448" s="36"/>
      <c r="H448" s="36"/>
      <c r="I448" s="36"/>
      <c r="J448" s="36"/>
      <c r="K448" s="36"/>
      <c r="L448" s="36"/>
      <c r="M448" s="36"/>
      <c r="N448" s="36"/>
      <c r="O448" s="36"/>
      <c r="P448" s="36"/>
      <c r="Q448" s="36"/>
      <c r="R448" s="36"/>
      <c r="S448" s="36"/>
      <c r="T448" s="36"/>
      <c r="U448" s="36"/>
      <c r="V448" s="36"/>
      <c r="W448" s="36"/>
      <c r="X448" s="36"/>
      <c r="Y448" s="36"/>
      <c r="Z448" s="36"/>
      <c r="AA448" s="36"/>
      <c r="AB448" s="36"/>
      <c r="AC448" s="36"/>
      <c r="AD448" s="36"/>
      <c r="AE448" s="36"/>
      <c r="AF448" s="36"/>
      <c r="AG448" s="36"/>
      <c r="AH448" s="36"/>
      <c r="AI448" s="36"/>
      <c r="AJ448" s="36"/>
      <c r="AK448" s="36"/>
      <c r="AL448" s="36"/>
      <c r="AM448" s="36"/>
    </row>
    <row r="449" spans="2:39" x14ac:dyDescent="0.3">
      <c r="B449" s="37" t="s">
        <v>57</v>
      </c>
      <c r="C449" s="199" t="s">
        <v>44</v>
      </c>
      <c r="D449" s="199" t="s">
        <v>54</v>
      </c>
      <c r="E449" s="36" t="s">
        <v>323</v>
      </c>
      <c r="F449" s="36" t="s">
        <v>329</v>
      </c>
      <c r="G449" s="36"/>
      <c r="H449" s="36"/>
      <c r="I449" s="36"/>
      <c r="J449" s="36"/>
      <c r="K449" s="36"/>
      <c r="L449" s="36"/>
      <c r="M449" s="36"/>
      <c r="N449" s="36"/>
      <c r="O449" s="36"/>
      <c r="P449" s="36"/>
      <c r="Q449" s="36"/>
      <c r="R449" s="36"/>
      <c r="S449" s="36"/>
      <c r="T449" s="36"/>
      <c r="U449" s="36"/>
      <c r="V449" s="36"/>
      <c r="W449" s="36"/>
      <c r="X449" s="36"/>
      <c r="Y449" s="36"/>
      <c r="Z449" s="36"/>
      <c r="AA449" s="36"/>
      <c r="AB449" s="36"/>
      <c r="AC449" s="36"/>
      <c r="AD449" s="36"/>
      <c r="AE449" s="36"/>
      <c r="AF449" s="36"/>
      <c r="AG449" s="36"/>
      <c r="AH449" s="36"/>
      <c r="AI449" s="36"/>
      <c r="AJ449" s="36"/>
      <c r="AK449" s="36"/>
      <c r="AL449" s="36"/>
      <c r="AM449" s="36"/>
    </row>
    <row r="450" spans="2:39" x14ac:dyDescent="0.3">
      <c r="B450" s="37" t="s">
        <v>57</v>
      </c>
      <c r="C450" s="199" t="s">
        <v>44</v>
      </c>
      <c r="D450" s="199" t="s">
        <v>54</v>
      </c>
      <c r="E450" s="36" t="s">
        <v>323</v>
      </c>
      <c r="F450" s="36" t="s">
        <v>328</v>
      </c>
      <c r="G450" s="36"/>
      <c r="H450" s="36"/>
      <c r="I450" s="36"/>
      <c r="J450" s="36"/>
      <c r="K450" s="36"/>
      <c r="L450" s="36"/>
      <c r="M450" s="36"/>
      <c r="N450" s="36"/>
      <c r="O450" s="36"/>
      <c r="P450" s="36"/>
      <c r="Q450" s="36"/>
      <c r="R450" s="36"/>
      <c r="S450" s="36"/>
      <c r="T450" s="36"/>
      <c r="U450" s="36"/>
      <c r="V450" s="36"/>
      <c r="W450" s="36"/>
      <c r="X450" s="36"/>
      <c r="Y450" s="36"/>
      <c r="Z450" s="36"/>
      <c r="AA450" s="36"/>
      <c r="AB450" s="36"/>
      <c r="AC450" s="36"/>
      <c r="AD450" s="36"/>
      <c r="AE450" s="36"/>
      <c r="AF450" s="36"/>
      <c r="AG450" s="36"/>
      <c r="AH450" s="36"/>
      <c r="AI450" s="36"/>
      <c r="AJ450" s="36"/>
      <c r="AK450" s="36"/>
      <c r="AL450" s="36"/>
      <c r="AM450" s="36"/>
    </row>
    <row r="451" spans="2:39" x14ac:dyDescent="0.3">
      <c r="B451" s="37" t="s">
        <v>57</v>
      </c>
      <c r="C451" s="199" t="s">
        <v>44</v>
      </c>
      <c r="D451" s="199" t="s">
        <v>54</v>
      </c>
      <c r="E451" s="36" t="s">
        <v>322</v>
      </c>
      <c r="F451" s="36" t="s">
        <v>329</v>
      </c>
      <c r="G451" s="36"/>
      <c r="H451" s="36"/>
      <c r="I451" s="36"/>
      <c r="J451" s="36"/>
      <c r="K451" s="36"/>
      <c r="L451" s="36"/>
      <c r="M451" s="36"/>
      <c r="N451" s="36"/>
      <c r="O451" s="36"/>
      <c r="P451" s="36"/>
      <c r="Q451" s="36"/>
      <c r="R451" s="36"/>
      <c r="S451" s="36"/>
      <c r="T451" s="36"/>
      <c r="U451" s="36"/>
      <c r="V451" s="36"/>
      <c r="W451" s="36"/>
      <c r="X451" s="36"/>
      <c r="Y451" s="36"/>
      <c r="Z451" s="36"/>
      <c r="AA451" s="36"/>
      <c r="AB451" s="36"/>
      <c r="AC451" s="36"/>
      <c r="AD451" s="36"/>
      <c r="AE451" s="36"/>
      <c r="AF451" s="36"/>
      <c r="AG451" s="36"/>
      <c r="AH451" s="36"/>
      <c r="AI451" s="36"/>
      <c r="AJ451" s="36"/>
      <c r="AK451" s="36"/>
      <c r="AL451" s="36"/>
      <c r="AM451" s="36"/>
    </row>
    <row r="452" spans="2:39" x14ac:dyDescent="0.3">
      <c r="B452" s="37" t="s">
        <v>57</v>
      </c>
      <c r="C452" s="199" t="s">
        <v>44</v>
      </c>
      <c r="D452" s="199" t="s">
        <v>54</v>
      </c>
      <c r="E452" s="36" t="s">
        <v>322</v>
      </c>
      <c r="F452" s="36" t="s">
        <v>328</v>
      </c>
      <c r="G452" s="36"/>
      <c r="H452" s="36"/>
      <c r="I452" s="36"/>
      <c r="J452" s="36"/>
      <c r="K452" s="36"/>
      <c r="L452" s="36"/>
      <c r="M452" s="36"/>
      <c r="N452" s="36"/>
      <c r="O452" s="36"/>
      <c r="P452" s="36"/>
      <c r="Q452" s="36"/>
      <c r="R452" s="36"/>
      <c r="S452" s="36"/>
      <c r="T452" s="36"/>
      <c r="U452" s="36"/>
      <c r="V452" s="36"/>
      <c r="W452" s="36"/>
      <c r="X452" s="36"/>
      <c r="Y452" s="36"/>
      <c r="Z452" s="36"/>
      <c r="AA452" s="36"/>
      <c r="AB452" s="36"/>
      <c r="AC452" s="36"/>
      <c r="AD452" s="36"/>
      <c r="AE452" s="36"/>
      <c r="AF452" s="36"/>
      <c r="AG452" s="36"/>
      <c r="AH452" s="36"/>
      <c r="AI452" s="36"/>
      <c r="AJ452" s="36"/>
      <c r="AK452" s="36"/>
      <c r="AL452" s="36"/>
      <c r="AM452" s="36"/>
    </row>
    <row r="453" spans="2:39" x14ac:dyDescent="0.3">
      <c r="B453" s="37" t="s">
        <v>57</v>
      </c>
      <c r="C453" s="199" t="s">
        <v>44</v>
      </c>
      <c r="D453" s="199" t="s">
        <v>54</v>
      </c>
      <c r="E453" s="36" t="s">
        <v>321</v>
      </c>
      <c r="F453" s="36" t="s">
        <v>329</v>
      </c>
      <c r="G453" s="36"/>
      <c r="H453" s="36"/>
      <c r="I453" s="36"/>
      <c r="J453" s="36"/>
      <c r="K453" s="36"/>
      <c r="L453" s="36"/>
      <c r="M453" s="36"/>
      <c r="N453" s="36"/>
      <c r="O453" s="36"/>
      <c r="P453" s="36"/>
      <c r="Q453" s="36"/>
      <c r="R453" s="36"/>
      <c r="S453" s="36"/>
      <c r="T453" s="36"/>
      <c r="U453" s="36"/>
      <c r="V453" s="36"/>
      <c r="W453" s="36"/>
      <c r="X453" s="36"/>
      <c r="Y453" s="36"/>
      <c r="Z453" s="36"/>
      <c r="AA453" s="36"/>
      <c r="AB453" s="36"/>
      <c r="AC453" s="36"/>
      <c r="AD453" s="36"/>
      <c r="AE453" s="36"/>
      <c r="AF453" s="36"/>
      <c r="AG453" s="36"/>
      <c r="AH453" s="36"/>
      <c r="AI453" s="36"/>
      <c r="AJ453" s="36"/>
      <c r="AK453" s="36"/>
      <c r="AL453" s="36"/>
      <c r="AM453" s="36"/>
    </row>
    <row r="454" spans="2:39" x14ac:dyDescent="0.3">
      <c r="B454" s="37" t="s">
        <v>57</v>
      </c>
      <c r="C454" s="199" t="s">
        <v>44</v>
      </c>
      <c r="D454" s="199" t="s">
        <v>54</v>
      </c>
      <c r="E454" s="36" t="s">
        <v>321</v>
      </c>
      <c r="F454" s="36" t="s">
        <v>328</v>
      </c>
      <c r="G454" s="36"/>
      <c r="H454" s="36"/>
      <c r="I454" s="36"/>
      <c r="J454" s="36"/>
      <c r="K454" s="36"/>
      <c r="L454" s="36"/>
      <c r="M454" s="36"/>
      <c r="N454" s="36"/>
      <c r="O454" s="36"/>
      <c r="P454" s="36"/>
      <c r="Q454" s="36"/>
      <c r="R454" s="36"/>
      <c r="S454" s="36"/>
      <c r="T454" s="36"/>
      <c r="U454" s="36"/>
      <c r="V454" s="36"/>
      <c r="W454" s="36"/>
      <c r="X454" s="36"/>
      <c r="Y454" s="36"/>
      <c r="Z454" s="36"/>
      <c r="AA454" s="36"/>
      <c r="AB454" s="36"/>
      <c r="AC454" s="36"/>
      <c r="AD454" s="36"/>
      <c r="AE454" s="36"/>
      <c r="AF454" s="36"/>
      <c r="AG454" s="36"/>
      <c r="AH454" s="36"/>
      <c r="AI454" s="36"/>
      <c r="AJ454" s="36"/>
      <c r="AK454" s="36"/>
      <c r="AL454" s="36"/>
      <c r="AM454" s="36"/>
    </row>
    <row r="455" spans="2:39" x14ac:dyDescent="0.3">
      <c r="B455" s="37" t="s">
        <v>58</v>
      </c>
      <c r="C455" s="199" t="s">
        <v>44</v>
      </c>
      <c r="D455" s="199" t="s">
        <v>54</v>
      </c>
      <c r="E455" s="36" t="s">
        <v>326</v>
      </c>
      <c r="F455" s="36" t="s">
        <v>329</v>
      </c>
      <c r="G455" s="36"/>
      <c r="H455" s="36"/>
      <c r="I455" s="36"/>
      <c r="J455" s="36"/>
      <c r="K455" s="36"/>
      <c r="L455" s="36"/>
      <c r="M455" s="36"/>
      <c r="N455" s="36"/>
      <c r="O455" s="36"/>
      <c r="P455" s="36"/>
      <c r="Q455" s="36"/>
      <c r="R455" s="36"/>
      <c r="S455" s="36"/>
      <c r="T455" s="36"/>
      <c r="U455" s="36"/>
      <c r="V455" s="36"/>
      <c r="W455" s="36"/>
      <c r="X455" s="36"/>
      <c r="Y455" s="36"/>
      <c r="Z455" s="36"/>
      <c r="AA455" s="36"/>
      <c r="AB455" s="36"/>
      <c r="AC455" s="36"/>
      <c r="AD455" s="36"/>
      <c r="AE455" s="36"/>
      <c r="AF455" s="36"/>
      <c r="AG455" s="36"/>
      <c r="AH455" s="36"/>
      <c r="AI455" s="36"/>
      <c r="AJ455" s="36"/>
      <c r="AK455" s="36"/>
      <c r="AL455" s="36"/>
      <c r="AM455" s="36"/>
    </row>
    <row r="456" spans="2:39" x14ac:dyDescent="0.3">
      <c r="B456" s="37" t="s">
        <v>58</v>
      </c>
      <c r="C456" s="199" t="s">
        <v>44</v>
      </c>
      <c r="D456" s="199" t="s">
        <v>54</v>
      </c>
      <c r="E456" s="36" t="s">
        <v>326</v>
      </c>
      <c r="F456" s="36" t="s">
        <v>328</v>
      </c>
      <c r="G456" s="36"/>
      <c r="H456" s="36"/>
      <c r="I456" s="36"/>
      <c r="J456" s="36"/>
      <c r="K456" s="36"/>
      <c r="L456" s="36"/>
      <c r="M456" s="36"/>
      <c r="N456" s="36"/>
      <c r="O456" s="36"/>
      <c r="P456" s="36"/>
      <c r="Q456" s="36"/>
      <c r="R456" s="36"/>
      <c r="S456" s="36"/>
      <c r="T456" s="36"/>
      <c r="U456" s="36"/>
      <c r="V456" s="36"/>
      <c r="W456" s="36"/>
      <c r="X456" s="36"/>
      <c r="Y456" s="36"/>
      <c r="Z456" s="36"/>
      <c r="AA456" s="36"/>
      <c r="AB456" s="36"/>
      <c r="AC456" s="36"/>
      <c r="AD456" s="36"/>
      <c r="AE456" s="36"/>
      <c r="AF456" s="36"/>
      <c r="AG456" s="36"/>
      <c r="AH456" s="36"/>
      <c r="AI456" s="36"/>
      <c r="AJ456" s="36"/>
      <c r="AK456" s="36"/>
      <c r="AL456" s="36"/>
      <c r="AM456" s="36"/>
    </row>
    <row r="457" spans="2:39" x14ac:dyDescent="0.3">
      <c r="B457" s="37" t="s">
        <v>58</v>
      </c>
      <c r="C457" s="199" t="s">
        <v>44</v>
      </c>
      <c r="D457" s="199" t="s">
        <v>54</v>
      </c>
      <c r="E457" s="36" t="s">
        <v>324</v>
      </c>
      <c r="F457" s="36" t="s">
        <v>329</v>
      </c>
      <c r="G457" s="36"/>
      <c r="H457" s="36"/>
      <c r="I457" s="36"/>
      <c r="J457" s="36"/>
      <c r="K457" s="36"/>
      <c r="L457" s="36"/>
      <c r="M457" s="36"/>
      <c r="N457" s="36"/>
      <c r="O457" s="36"/>
      <c r="P457" s="36"/>
      <c r="Q457" s="36"/>
      <c r="R457" s="36"/>
      <c r="S457" s="36"/>
      <c r="T457" s="36"/>
      <c r="U457" s="36"/>
      <c r="V457" s="36"/>
      <c r="W457" s="36"/>
      <c r="X457" s="36"/>
      <c r="Y457" s="36"/>
      <c r="Z457" s="36"/>
      <c r="AA457" s="36"/>
      <c r="AB457" s="36"/>
      <c r="AC457" s="36"/>
      <c r="AD457" s="36"/>
      <c r="AE457" s="36"/>
      <c r="AF457" s="36"/>
      <c r="AG457" s="36"/>
      <c r="AH457" s="36"/>
      <c r="AI457" s="36"/>
      <c r="AJ457" s="36"/>
      <c r="AK457" s="36"/>
      <c r="AL457" s="36"/>
      <c r="AM457" s="36"/>
    </row>
    <row r="458" spans="2:39" x14ac:dyDescent="0.3">
      <c r="B458" s="37" t="s">
        <v>58</v>
      </c>
      <c r="C458" s="199" t="s">
        <v>44</v>
      </c>
      <c r="D458" s="199" t="s">
        <v>54</v>
      </c>
      <c r="E458" s="36" t="s">
        <v>324</v>
      </c>
      <c r="F458" s="36" t="s">
        <v>328</v>
      </c>
      <c r="G458" s="36"/>
      <c r="H458" s="36"/>
      <c r="I458" s="36"/>
      <c r="J458" s="36"/>
      <c r="K458" s="36"/>
      <c r="L458" s="36"/>
      <c r="M458" s="36"/>
      <c r="N458" s="36"/>
      <c r="O458" s="36"/>
      <c r="P458" s="36"/>
      <c r="Q458" s="36"/>
      <c r="R458" s="36"/>
      <c r="S458" s="36"/>
      <c r="T458" s="36"/>
      <c r="U458" s="36"/>
      <c r="V458" s="36"/>
      <c r="W458" s="36"/>
      <c r="X458" s="36"/>
      <c r="Y458" s="36"/>
      <c r="Z458" s="36"/>
      <c r="AA458" s="36"/>
      <c r="AB458" s="36"/>
      <c r="AC458" s="36"/>
      <c r="AD458" s="36"/>
      <c r="AE458" s="36"/>
      <c r="AF458" s="36"/>
      <c r="AG458" s="36"/>
      <c r="AH458" s="36"/>
      <c r="AI458" s="36"/>
      <c r="AJ458" s="36"/>
      <c r="AK458" s="36"/>
      <c r="AL458" s="36"/>
      <c r="AM458" s="36"/>
    </row>
    <row r="459" spans="2:39" x14ac:dyDescent="0.3">
      <c r="B459" s="37" t="s">
        <v>58</v>
      </c>
      <c r="C459" s="199" t="s">
        <v>44</v>
      </c>
      <c r="D459" s="199" t="s">
        <v>54</v>
      </c>
      <c r="E459" s="36" t="s">
        <v>323</v>
      </c>
      <c r="F459" s="36" t="s">
        <v>329</v>
      </c>
      <c r="G459" s="36"/>
      <c r="H459" s="36"/>
      <c r="I459" s="36"/>
      <c r="J459" s="36"/>
      <c r="K459" s="36"/>
      <c r="L459" s="36"/>
      <c r="M459" s="36"/>
      <c r="N459" s="36"/>
      <c r="O459" s="36"/>
      <c r="P459" s="36"/>
      <c r="Q459" s="36"/>
      <c r="R459" s="36"/>
      <c r="S459" s="36"/>
      <c r="T459" s="36"/>
      <c r="U459" s="36"/>
      <c r="V459" s="36"/>
      <c r="W459" s="36"/>
      <c r="X459" s="36"/>
      <c r="Y459" s="36"/>
      <c r="Z459" s="36"/>
      <c r="AA459" s="36"/>
      <c r="AB459" s="36"/>
      <c r="AC459" s="36"/>
      <c r="AD459" s="36"/>
      <c r="AE459" s="36"/>
      <c r="AF459" s="36"/>
      <c r="AG459" s="36"/>
      <c r="AH459" s="36"/>
      <c r="AI459" s="36"/>
      <c r="AJ459" s="36"/>
      <c r="AK459" s="36"/>
      <c r="AL459" s="36"/>
      <c r="AM459" s="36"/>
    </row>
    <row r="460" spans="2:39" x14ac:dyDescent="0.3">
      <c r="B460" s="37" t="s">
        <v>58</v>
      </c>
      <c r="C460" s="199" t="s">
        <v>44</v>
      </c>
      <c r="D460" s="199" t="s">
        <v>54</v>
      </c>
      <c r="E460" s="36" t="s">
        <v>323</v>
      </c>
      <c r="F460" s="36" t="s">
        <v>328</v>
      </c>
      <c r="G460" s="36"/>
      <c r="H460" s="36"/>
      <c r="I460" s="36"/>
      <c r="J460" s="36"/>
      <c r="K460" s="36"/>
      <c r="L460" s="36"/>
      <c r="M460" s="36"/>
      <c r="N460" s="36"/>
      <c r="O460" s="36"/>
      <c r="P460" s="36"/>
      <c r="Q460" s="36"/>
      <c r="R460" s="36"/>
      <c r="S460" s="36"/>
      <c r="T460" s="36"/>
      <c r="U460" s="36"/>
      <c r="V460" s="36"/>
      <c r="W460" s="36"/>
      <c r="X460" s="36"/>
      <c r="Y460" s="36"/>
      <c r="Z460" s="36"/>
      <c r="AA460" s="36"/>
      <c r="AB460" s="36"/>
      <c r="AC460" s="36"/>
      <c r="AD460" s="36"/>
      <c r="AE460" s="36"/>
      <c r="AF460" s="36"/>
      <c r="AG460" s="36"/>
      <c r="AH460" s="36"/>
      <c r="AI460" s="36"/>
      <c r="AJ460" s="36"/>
      <c r="AK460" s="36"/>
      <c r="AL460" s="36"/>
      <c r="AM460" s="36"/>
    </row>
    <row r="461" spans="2:39" x14ac:dyDescent="0.3">
      <c r="B461" s="37" t="s">
        <v>58</v>
      </c>
      <c r="C461" s="199" t="s">
        <v>44</v>
      </c>
      <c r="D461" s="199" t="s">
        <v>54</v>
      </c>
      <c r="E461" s="36" t="s">
        <v>322</v>
      </c>
      <c r="F461" s="36" t="s">
        <v>329</v>
      </c>
      <c r="G461" s="36"/>
      <c r="H461" s="36"/>
      <c r="I461" s="36"/>
      <c r="J461" s="36"/>
      <c r="K461" s="36"/>
      <c r="L461" s="36"/>
      <c r="M461" s="36"/>
      <c r="N461" s="36"/>
      <c r="O461" s="36"/>
      <c r="P461" s="36"/>
      <c r="Q461" s="36"/>
      <c r="R461" s="36"/>
      <c r="S461" s="36"/>
      <c r="T461" s="36"/>
      <c r="U461" s="36"/>
      <c r="V461" s="36"/>
      <c r="W461" s="36"/>
      <c r="X461" s="36"/>
      <c r="Y461" s="36"/>
      <c r="Z461" s="36"/>
      <c r="AA461" s="36"/>
      <c r="AB461" s="36"/>
      <c r="AC461" s="36"/>
      <c r="AD461" s="36"/>
      <c r="AE461" s="36"/>
      <c r="AF461" s="36"/>
      <c r="AG461" s="36"/>
      <c r="AH461" s="36"/>
      <c r="AI461" s="36"/>
      <c r="AJ461" s="36"/>
      <c r="AK461" s="36"/>
      <c r="AL461" s="36"/>
      <c r="AM461" s="36"/>
    </row>
    <row r="462" spans="2:39" x14ac:dyDescent="0.3">
      <c r="B462" s="37" t="s">
        <v>58</v>
      </c>
      <c r="C462" s="199" t="s">
        <v>44</v>
      </c>
      <c r="D462" s="199" t="s">
        <v>54</v>
      </c>
      <c r="E462" s="36" t="s">
        <v>322</v>
      </c>
      <c r="F462" s="36" t="s">
        <v>328</v>
      </c>
      <c r="G462" s="36"/>
      <c r="H462" s="36"/>
      <c r="I462" s="36"/>
      <c r="J462" s="36"/>
      <c r="K462" s="36"/>
      <c r="L462" s="36"/>
      <c r="M462" s="36"/>
      <c r="N462" s="36"/>
      <c r="O462" s="36"/>
      <c r="P462" s="36"/>
      <c r="Q462" s="36"/>
      <c r="R462" s="36"/>
      <c r="S462" s="36"/>
      <c r="T462" s="36"/>
      <c r="U462" s="36"/>
      <c r="V462" s="36"/>
      <c r="W462" s="36"/>
      <c r="X462" s="36"/>
      <c r="Y462" s="36"/>
      <c r="Z462" s="36"/>
      <c r="AA462" s="36"/>
      <c r="AB462" s="36"/>
      <c r="AC462" s="36"/>
      <c r="AD462" s="36"/>
      <c r="AE462" s="36"/>
      <c r="AF462" s="36"/>
      <c r="AG462" s="36"/>
      <c r="AH462" s="36"/>
      <c r="AI462" s="36"/>
      <c r="AJ462" s="36"/>
      <c r="AK462" s="36"/>
      <c r="AL462" s="36"/>
      <c r="AM462" s="36"/>
    </row>
    <row r="463" spans="2:39" x14ac:dyDescent="0.3">
      <c r="B463" s="37" t="s">
        <v>58</v>
      </c>
      <c r="C463" s="199" t="s">
        <v>44</v>
      </c>
      <c r="D463" s="199" t="s">
        <v>54</v>
      </c>
      <c r="E463" s="36" t="s">
        <v>321</v>
      </c>
      <c r="F463" s="36" t="s">
        <v>329</v>
      </c>
      <c r="G463" s="36"/>
      <c r="H463" s="36"/>
      <c r="I463" s="36"/>
      <c r="J463" s="36"/>
      <c r="K463" s="36"/>
      <c r="L463" s="36"/>
      <c r="M463" s="36"/>
      <c r="N463" s="36"/>
      <c r="O463" s="36"/>
      <c r="P463" s="36"/>
      <c r="Q463" s="36"/>
      <c r="R463" s="36"/>
      <c r="S463" s="36"/>
      <c r="T463" s="36"/>
      <c r="U463" s="36"/>
      <c r="V463" s="36"/>
      <c r="W463" s="36"/>
      <c r="X463" s="36"/>
      <c r="Y463" s="36"/>
      <c r="Z463" s="36"/>
      <c r="AA463" s="36"/>
      <c r="AB463" s="36"/>
      <c r="AC463" s="36"/>
      <c r="AD463" s="36"/>
      <c r="AE463" s="36"/>
      <c r="AF463" s="36"/>
      <c r="AG463" s="36"/>
      <c r="AH463" s="36"/>
      <c r="AI463" s="36"/>
      <c r="AJ463" s="36"/>
      <c r="AK463" s="36"/>
      <c r="AL463" s="36"/>
      <c r="AM463" s="36"/>
    </row>
    <row r="464" spans="2:39" x14ac:dyDescent="0.3">
      <c r="B464" s="37" t="s">
        <v>58</v>
      </c>
      <c r="C464" s="199" t="s">
        <v>44</v>
      </c>
      <c r="D464" s="199" t="s">
        <v>54</v>
      </c>
      <c r="E464" s="36" t="s">
        <v>321</v>
      </c>
      <c r="F464" s="36" t="s">
        <v>328</v>
      </c>
      <c r="G464" s="36"/>
      <c r="H464" s="36"/>
      <c r="I464" s="36"/>
      <c r="J464" s="36"/>
      <c r="K464" s="36"/>
      <c r="L464" s="36"/>
      <c r="M464" s="36"/>
      <c r="N464" s="36"/>
      <c r="O464" s="36"/>
      <c r="P464" s="36"/>
      <c r="Q464" s="36"/>
      <c r="R464" s="36"/>
      <c r="S464" s="36"/>
      <c r="T464" s="36"/>
      <c r="U464" s="36"/>
      <c r="V464" s="36"/>
      <c r="W464" s="36"/>
      <c r="X464" s="36"/>
      <c r="Y464" s="36"/>
      <c r="Z464" s="36"/>
      <c r="AA464" s="36"/>
      <c r="AB464" s="36"/>
      <c r="AC464" s="36"/>
      <c r="AD464" s="36"/>
      <c r="AE464" s="36"/>
      <c r="AF464" s="36"/>
      <c r="AG464" s="36"/>
      <c r="AH464" s="36"/>
      <c r="AI464" s="36"/>
      <c r="AJ464" s="36"/>
      <c r="AK464" s="36"/>
      <c r="AL464" s="36"/>
      <c r="AM464" s="36"/>
    </row>
    <row r="465" spans="2:39" x14ac:dyDescent="0.3">
      <c r="B465" s="15" t="s">
        <v>48</v>
      </c>
      <c r="C465" s="57" t="s">
        <v>49</v>
      </c>
      <c r="D465" s="44" t="s">
        <v>45</v>
      </c>
      <c r="E465" s="15" t="s">
        <v>313</v>
      </c>
      <c r="F465" s="15" t="s">
        <v>312</v>
      </c>
      <c r="G465" s="220">
        <v>30</v>
      </c>
      <c r="H465" s="220">
        <v>8760</v>
      </c>
      <c r="I465" s="220">
        <v>5.1112112674865865E-5</v>
      </c>
      <c r="J465" s="220">
        <v>7078</v>
      </c>
      <c r="K465" s="220">
        <v>6715</v>
      </c>
      <c r="L465" s="221">
        <v>0.94871432608081374</v>
      </c>
      <c r="M465" s="221">
        <v>2.6218659507757829E-3</v>
      </c>
      <c r="N465" s="221">
        <v>0.94357546881729326</v>
      </c>
      <c r="O465" s="221">
        <v>0.95385318334433422</v>
      </c>
      <c r="P465" s="220">
        <v>2084</v>
      </c>
      <c r="Q465" s="220">
        <v>1918</v>
      </c>
      <c r="R465" s="221">
        <v>0.92034548944337813</v>
      </c>
      <c r="S465" s="221">
        <v>5.9310525709303551E-3</v>
      </c>
      <c r="T465" s="221">
        <v>0.90872062640435458</v>
      </c>
      <c r="U465" s="221">
        <v>0.93197035248240168</v>
      </c>
      <c r="V465" s="220">
        <v>442</v>
      </c>
      <c r="W465" s="220">
        <v>347</v>
      </c>
      <c r="X465" s="221">
        <v>0.78506787330316741</v>
      </c>
      <c r="Y465" s="221">
        <v>1.9538586234928809E-2</v>
      </c>
      <c r="Z465" s="221">
        <v>0.74677224428270694</v>
      </c>
      <c r="AA465" s="221">
        <v>0.82336350232362787</v>
      </c>
      <c r="AB465" s="220">
        <v>9604</v>
      </c>
      <c r="AC465" s="220">
        <v>8980</v>
      </c>
      <c r="AD465" s="221">
        <v>0.93502707205331115</v>
      </c>
      <c r="AE465" s="221">
        <v>2.5150825040458941E-3</v>
      </c>
      <c r="AF465" s="221">
        <v>0.93009751034538124</v>
      </c>
      <c r="AG465" s="221">
        <v>0.93995663376124106</v>
      </c>
      <c r="AH465" s="220">
        <v>468</v>
      </c>
      <c r="AI465" s="220">
        <v>231</v>
      </c>
      <c r="AJ465" s="221">
        <v>0.49358974358974361</v>
      </c>
      <c r="AK465" s="221">
        <v>2.311060864794642E-2</v>
      </c>
      <c r="AL465" s="221">
        <v>0.44829295063976865</v>
      </c>
      <c r="AM465" s="221">
        <v>0.53888653653971863</v>
      </c>
    </row>
    <row r="466" spans="2:39" x14ac:dyDescent="0.3">
      <c r="B466" s="15" t="s">
        <v>48</v>
      </c>
      <c r="C466" s="57" t="s">
        <v>49</v>
      </c>
      <c r="D466" s="44" t="s">
        <v>52</v>
      </c>
      <c r="E466" s="15" t="s">
        <v>313</v>
      </c>
      <c r="F466" s="15" t="s">
        <v>312</v>
      </c>
      <c r="G466" s="220">
        <v>30</v>
      </c>
      <c r="H466" s="220">
        <v>1048</v>
      </c>
      <c r="I466" s="220">
        <v>9.5171161315212277E-6</v>
      </c>
      <c r="J466" s="220">
        <v>737</v>
      </c>
      <c r="K466" s="220">
        <v>631</v>
      </c>
      <c r="L466" s="221">
        <v>0.85617367706919945</v>
      </c>
      <c r="M466" s="221">
        <v>1.2926066338781501E-2</v>
      </c>
      <c r="N466" s="221">
        <v>0.83083858704518776</v>
      </c>
      <c r="O466" s="221">
        <v>0.88150876709321113</v>
      </c>
      <c r="P466" s="220">
        <v>143</v>
      </c>
      <c r="Q466" s="220">
        <v>115</v>
      </c>
      <c r="R466" s="221">
        <v>0.80419580419580416</v>
      </c>
      <c r="S466" s="221">
        <v>3.3183629031978169E-2</v>
      </c>
      <c r="T466" s="221">
        <v>0.73915589129312698</v>
      </c>
      <c r="U466" s="221">
        <v>0.86923571709848135</v>
      </c>
      <c r="V466" s="220">
        <v>9</v>
      </c>
      <c r="W466" s="220">
        <v>7</v>
      </c>
      <c r="X466" s="221">
        <v>0.77777777777777779</v>
      </c>
      <c r="Y466" s="221">
        <v>0.13857990321384966</v>
      </c>
      <c r="Z466" s="221">
        <v>0.50616116747863238</v>
      </c>
      <c r="AA466" s="221">
        <v>1.0493943880769232</v>
      </c>
      <c r="AB466" s="220">
        <v>889</v>
      </c>
      <c r="AC466" s="220">
        <v>753</v>
      </c>
      <c r="AD466" s="221">
        <v>0.84701912260967382</v>
      </c>
      <c r="AE466" s="221">
        <v>1.2072974986327364E-2</v>
      </c>
      <c r="AF466" s="221">
        <v>0.82335609163647216</v>
      </c>
      <c r="AG466" s="221">
        <v>0.87068215358287548</v>
      </c>
      <c r="AH466" s="220">
        <v>5</v>
      </c>
      <c r="AI466" s="220">
        <v>2</v>
      </c>
      <c r="AJ466" s="221">
        <v>0.4</v>
      </c>
      <c r="AK466" s="221">
        <v>0.21908902300206645</v>
      </c>
      <c r="AL466" s="221">
        <v>-2.9414485084050201E-2</v>
      </c>
      <c r="AM466" s="221">
        <v>0.82941448508405025</v>
      </c>
    </row>
    <row r="467" spans="2:39" x14ac:dyDescent="0.3">
      <c r="B467" s="15" t="s">
        <v>48</v>
      </c>
      <c r="C467" s="57" t="s">
        <v>50</v>
      </c>
      <c r="D467" s="44" t="s">
        <v>45</v>
      </c>
      <c r="E467" s="15" t="s">
        <v>313</v>
      </c>
      <c r="F467" s="15" t="s">
        <v>312</v>
      </c>
      <c r="G467" s="220">
        <v>30</v>
      </c>
      <c r="H467" s="220">
        <v>6776</v>
      </c>
      <c r="I467" s="220">
        <v>1.9213833637849957E-5</v>
      </c>
      <c r="J467" s="220">
        <v>6120</v>
      </c>
      <c r="K467" s="220">
        <v>6023</v>
      </c>
      <c r="L467" s="221">
        <v>0.98415032679738557</v>
      </c>
      <c r="M467" s="221">
        <v>1.5964861876581104E-3</v>
      </c>
      <c r="N467" s="221">
        <v>0.98102121386957564</v>
      </c>
      <c r="O467" s="221">
        <v>0.9872794397251955</v>
      </c>
      <c r="P467" s="220">
        <v>3195</v>
      </c>
      <c r="Q467" s="220">
        <v>3137</v>
      </c>
      <c r="R467" s="221">
        <v>0.98184663536776218</v>
      </c>
      <c r="S467" s="221">
        <v>2.3619187966816219E-3</v>
      </c>
      <c r="T467" s="221">
        <v>0.97721727452626617</v>
      </c>
      <c r="U467" s="221">
        <v>0.98647599620925819</v>
      </c>
      <c r="V467" s="220">
        <v>853</v>
      </c>
      <c r="W467" s="220">
        <v>769</v>
      </c>
      <c r="X467" s="221">
        <v>0.90152403282532234</v>
      </c>
      <c r="Y467" s="221">
        <v>1.0201857809783031E-2</v>
      </c>
      <c r="Z467" s="221">
        <v>0.88152839151814755</v>
      </c>
      <c r="AA467" s="221">
        <v>0.92151967413249714</v>
      </c>
      <c r="AB467" s="220">
        <v>10168</v>
      </c>
      <c r="AC467" s="220">
        <v>9929</v>
      </c>
      <c r="AD467" s="221">
        <v>0.97649488591660105</v>
      </c>
      <c r="AE467" s="221">
        <v>1.5024443660596502E-3</v>
      </c>
      <c r="AF467" s="221">
        <v>0.97355009495912415</v>
      </c>
      <c r="AG467" s="221">
        <v>0.97943967687407796</v>
      </c>
      <c r="AH467" s="220">
        <v>863</v>
      </c>
      <c r="AI467" s="220">
        <v>260</v>
      </c>
      <c r="AJ467" s="221">
        <v>0.30127462340672073</v>
      </c>
      <c r="AK467" s="221">
        <v>1.5618133706080855E-2</v>
      </c>
      <c r="AL467" s="221">
        <v>0.27066308134280226</v>
      </c>
      <c r="AM467" s="221">
        <v>0.33188616547063921</v>
      </c>
    </row>
    <row r="468" spans="2:39" x14ac:dyDescent="0.3">
      <c r="B468" s="15" t="s">
        <v>48</v>
      </c>
      <c r="C468" s="57" t="s">
        <v>50</v>
      </c>
      <c r="D468" s="44" t="s">
        <v>52</v>
      </c>
      <c r="E468" s="15" t="s">
        <v>313</v>
      </c>
      <c r="F468" s="15" t="s">
        <v>312</v>
      </c>
      <c r="G468" s="220">
        <v>30</v>
      </c>
      <c r="H468" s="220">
        <v>461</v>
      </c>
      <c r="I468" s="220">
        <v>2.608662390122989E-6</v>
      </c>
      <c r="J468" s="220">
        <v>497</v>
      </c>
      <c r="K468" s="220">
        <v>442</v>
      </c>
      <c r="L468" s="221">
        <v>0.88933601609657953</v>
      </c>
      <c r="M468" s="221">
        <v>1.4072067068114227E-2</v>
      </c>
      <c r="N468" s="221">
        <v>0.86175476464307565</v>
      </c>
      <c r="O468" s="221">
        <v>0.9169172675500834</v>
      </c>
      <c r="P468" s="220">
        <v>179</v>
      </c>
      <c r="Q468" s="220">
        <v>165</v>
      </c>
      <c r="R468" s="221">
        <v>0.92178770949720668</v>
      </c>
      <c r="S468" s="221">
        <v>2.0069032833359965E-2</v>
      </c>
      <c r="T468" s="221">
        <v>0.88245240514382117</v>
      </c>
      <c r="U468" s="221">
        <v>0.96112301385059218</v>
      </c>
      <c r="V468" s="220">
        <v>31</v>
      </c>
      <c r="W468" s="220">
        <v>29</v>
      </c>
      <c r="X468" s="221">
        <v>0.93548387096774188</v>
      </c>
      <c r="Y468" s="221">
        <v>4.4123652543421842E-2</v>
      </c>
      <c r="Z468" s="221">
        <v>0.84900151198263507</v>
      </c>
      <c r="AA468" s="221">
        <v>1.0219662299528487</v>
      </c>
      <c r="AB468" s="220">
        <v>707</v>
      </c>
      <c r="AC468" s="220">
        <v>636</v>
      </c>
      <c r="AD468" s="221">
        <v>0.89957567185289955</v>
      </c>
      <c r="AE468" s="221">
        <v>1.1303907928681951E-2</v>
      </c>
      <c r="AF468" s="221">
        <v>0.87742001231268296</v>
      </c>
      <c r="AG468" s="221">
        <v>0.92173133139311614</v>
      </c>
      <c r="AH468" s="220">
        <v>13</v>
      </c>
      <c r="AI468" s="220">
        <v>2</v>
      </c>
      <c r="AJ468" s="221">
        <v>0.15384615384615385</v>
      </c>
      <c r="AK468" s="221">
        <v>0.10006825162892169</v>
      </c>
      <c r="AL468" s="221">
        <v>-4.2287619346532662E-2</v>
      </c>
      <c r="AM468" s="221">
        <v>0.3499799270388404</v>
      </c>
    </row>
    <row r="469" spans="2:39" x14ac:dyDescent="0.3">
      <c r="B469" s="15" t="s">
        <v>48</v>
      </c>
      <c r="C469" s="57" t="s">
        <v>49</v>
      </c>
      <c r="D469" s="15" t="s">
        <v>54</v>
      </c>
      <c r="E469" s="44" t="s">
        <v>320</v>
      </c>
      <c r="F469" s="15" t="s">
        <v>312</v>
      </c>
      <c r="G469" s="16"/>
      <c r="H469" s="16"/>
      <c r="I469" s="16"/>
      <c r="J469" s="16"/>
      <c r="K469" s="16"/>
      <c r="L469" s="16"/>
      <c r="M469" s="16"/>
      <c r="N469" s="16"/>
      <c r="O469" s="16"/>
      <c r="P469" s="16"/>
      <c r="Q469" s="16"/>
      <c r="R469" s="16"/>
      <c r="S469" s="16"/>
      <c r="T469" s="16"/>
      <c r="U469" s="16"/>
      <c r="V469" s="16"/>
      <c r="W469" s="16"/>
      <c r="X469" s="16"/>
      <c r="Y469" s="16"/>
      <c r="Z469" s="16"/>
      <c r="AA469" s="16"/>
      <c r="AB469" s="16"/>
      <c r="AC469" s="16"/>
      <c r="AD469" s="16"/>
      <c r="AE469" s="16"/>
      <c r="AF469" s="16"/>
      <c r="AG469" s="16"/>
      <c r="AH469" s="16"/>
      <c r="AI469" s="16"/>
      <c r="AJ469" s="16"/>
      <c r="AK469" s="16"/>
      <c r="AL469" s="16"/>
      <c r="AM469" s="16"/>
    </row>
    <row r="470" spans="2:39" x14ac:dyDescent="0.3">
      <c r="B470" s="15" t="s">
        <v>48</v>
      </c>
      <c r="C470" s="57" t="s">
        <v>49</v>
      </c>
      <c r="D470" s="15" t="s">
        <v>54</v>
      </c>
      <c r="E470" s="44" t="s">
        <v>319</v>
      </c>
      <c r="F470" s="15" t="s">
        <v>312</v>
      </c>
      <c r="G470" s="16"/>
      <c r="H470" s="16"/>
      <c r="I470" s="16"/>
      <c r="J470" s="16"/>
      <c r="K470" s="16"/>
      <c r="L470" s="16"/>
      <c r="M470" s="16"/>
      <c r="N470" s="16"/>
      <c r="O470" s="16"/>
      <c r="P470" s="16"/>
      <c r="Q470" s="16"/>
      <c r="R470" s="16"/>
      <c r="S470" s="16"/>
      <c r="T470" s="16"/>
      <c r="U470" s="16"/>
      <c r="V470" s="16"/>
      <c r="W470" s="16"/>
      <c r="X470" s="16"/>
      <c r="Y470" s="16"/>
      <c r="Z470" s="16"/>
      <c r="AA470" s="16"/>
      <c r="AB470" s="16"/>
      <c r="AC470" s="16"/>
      <c r="AD470" s="16"/>
      <c r="AE470" s="16"/>
      <c r="AF470" s="16"/>
      <c r="AG470" s="16"/>
      <c r="AH470" s="16"/>
      <c r="AI470" s="16"/>
      <c r="AJ470" s="16"/>
      <c r="AK470" s="16"/>
      <c r="AL470" s="16"/>
      <c r="AM470" s="16"/>
    </row>
    <row r="471" spans="2:39" x14ac:dyDescent="0.3">
      <c r="B471" s="15" t="s">
        <v>48</v>
      </c>
      <c r="C471" s="57" t="s">
        <v>49</v>
      </c>
      <c r="D471" s="15" t="s">
        <v>54</v>
      </c>
      <c r="E471" s="44" t="s">
        <v>318</v>
      </c>
      <c r="F471" s="15" t="s">
        <v>312</v>
      </c>
      <c r="G471" s="16"/>
      <c r="H471" s="16"/>
      <c r="I471" s="16"/>
      <c r="J471" s="16"/>
      <c r="K471" s="16"/>
      <c r="L471" s="16"/>
      <c r="M471" s="16"/>
      <c r="N471" s="16"/>
      <c r="O471" s="16"/>
      <c r="P471" s="16"/>
      <c r="Q471" s="16"/>
      <c r="R471" s="16"/>
      <c r="S471" s="16"/>
      <c r="T471" s="16"/>
      <c r="U471" s="16"/>
      <c r="V471" s="16"/>
      <c r="W471" s="16"/>
      <c r="X471" s="16"/>
      <c r="Y471" s="16"/>
      <c r="Z471" s="16"/>
      <c r="AA471" s="16"/>
      <c r="AB471" s="16"/>
      <c r="AC471" s="16"/>
      <c r="AD471" s="16"/>
      <c r="AE471" s="16"/>
      <c r="AF471" s="16"/>
      <c r="AG471" s="16"/>
      <c r="AH471" s="16"/>
      <c r="AI471" s="16"/>
      <c r="AJ471" s="16"/>
      <c r="AK471" s="16"/>
      <c r="AL471" s="16"/>
      <c r="AM471" s="16"/>
    </row>
    <row r="472" spans="2:39" x14ac:dyDescent="0.3">
      <c r="B472" s="15" t="s">
        <v>48</v>
      </c>
      <c r="C472" s="57" t="s">
        <v>49</v>
      </c>
      <c r="D472" s="15" t="s">
        <v>54</v>
      </c>
      <c r="E472" s="44" t="s">
        <v>317</v>
      </c>
      <c r="F472" s="15" t="s">
        <v>312</v>
      </c>
      <c r="G472" s="16"/>
      <c r="H472" s="16"/>
      <c r="I472" s="16"/>
      <c r="J472" s="16"/>
      <c r="K472" s="16"/>
      <c r="L472" s="16"/>
      <c r="M472" s="16"/>
      <c r="N472" s="16"/>
      <c r="O472" s="16"/>
      <c r="P472" s="16"/>
      <c r="Q472" s="16"/>
      <c r="R472" s="16"/>
      <c r="S472" s="16"/>
      <c r="T472" s="16"/>
      <c r="U472" s="16"/>
      <c r="V472" s="16"/>
      <c r="W472" s="16"/>
      <c r="X472" s="16"/>
      <c r="Y472" s="16"/>
      <c r="Z472" s="16"/>
      <c r="AA472" s="16"/>
      <c r="AB472" s="16"/>
      <c r="AC472" s="16"/>
      <c r="AD472" s="16"/>
      <c r="AE472" s="16"/>
      <c r="AF472" s="16"/>
      <c r="AG472" s="16"/>
      <c r="AH472" s="16"/>
      <c r="AI472" s="16"/>
      <c r="AJ472" s="16"/>
      <c r="AK472" s="16"/>
      <c r="AL472" s="16"/>
      <c r="AM472" s="16"/>
    </row>
    <row r="473" spans="2:39" x14ac:dyDescent="0.3">
      <c r="B473" s="15" t="s">
        <v>48</v>
      </c>
      <c r="C473" s="57" t="s">
        <v>49</v>
      </c>
      <c r="D473" s="15" t="s">
        <v>54</v>
      </c>
      <c r="E473" s="44" t="s">
        <v>316</v>
      </c>
      <c r="F473" s="15" t="s">
        <v>312</v>
      </c>
      <c r="G473" s="16"/>
      <c r="H473" s="16"/>
      <c r="I473" s="16"/>
      <c r="J473" s="16"/>
      <c r="K473" s="16"/>
      <c r="L473" s="16"/>
      <c r="M473" s="16"/>
      <c r="N473" s="16"/>
      <c r="O473" s="16"/>
      <c r="P473" s="16"/>
      <c r="Q473" s="16"/>
      <c r="R473" s="16"/>
      <c r="S473" s="16"/>
      <c r="T473" s="16"/>
      <c r="U473" s="16"/>
      <c r="V473" s="16"/>
      <c r="W473" s="16"/>
      <c r="X473" s="16"/>
      <c r="Y473" s="16"/>
      <c r="Z473" s="16"/>
      <c r="AA473" s="16"/>
      <c r="AB473" s="16"/>
      <c r="AC473" s="16"/>
      <c r="AD473" s="16"/>
      <c r="AE473" s="16"/>
      <c r="AF473" s="16"/>
      <c r="AG473" s="16"/>
      <c r="AH473" s="16"/>
      <c r="AI473" s="16"/>
      <c r="AJ473" s="16"/>
      <c r="AK473" s="16"/>
      <c r="AL473" s="16"/>
      <c r="AM473" s="16"/>
    </row>
    <row r="474" spans="2:39" x14ac:dyDescent="0.3">
      <c r="B474" s="15" t="s">
        <v>48</v>
      </c>
      <c r="C474" s="57" t="s">
        <v>50</v>
      </c>
      <c r="D474" s="15" t="s">
        <v>54</v>
      </c>
      <c r="E474" s="44" t="s">
        <v>320</v>
      </c>
      <c r="F474" s="15" t="s">
        <v>312</v>
      </c>
      <c r="G474" s="16"/>
      <c r="H474" s="16"/>
      <c r="I474" s="16"/>
      <c r="J474" s="16"/>
      <c r="K474" s="16"/>
      <c r="L474" s="16"/>
      <c r="M474" s="16"/>
      <c r="N474" s="16"/>
      <c r="O474" s="16"/>
      <c r="P474" s="16"/>
      <c r="Q474" s="16"/>
      <c r="R474" s="16"/>
      <c r="S474" s="16"/>
      <c r="T474" s="16"/>
      <c r="U474" s="16"/>
      <c r="V474" s="16"/>
      <c r="W474" s="16"/>
      <c r="X474" s="16"/>
      <c r="Y474" s="16"/>
      <c r="Z474" s="16"/>
      <c r="AA474" s="16"/>
      <c r="AB474" s="16"/>
      <c r="AC474" s="16"/>
      <c r="AD474" s="16"/>
      <c r="AE474" s="16"/>
      <c r="AF474" s="16"/>
      <c r="AG474" s="16"/>
      <c r="AH474" s="16"/>
      <c r="AI474" s="16"/>
      <c r="AJ474" s="16"/>
      <c r="AK474" s="16"/>
      <c r="AL474" s="16"/>
      <c r="AM474" s="16"/>
    </row>
    <row r="475" spans="2:39" x14ac:dyDescent="0.3">
      <c r="B475" s="15" t="s">
        <v>48</v>
      </c>
      <c r="C475" s="57" t="s">
        <v>50</v>
      </c>
      <c r="D475" s="15" t="s">
        <v>54</v>
      </c>
      <c r="E475" s="44" t="s">
        <v>319</v>
      </c>
      <c r="F475" s="15" t="s">
        <v>312</v>
      </c>
      <c r="G475" s="16"/>
      <c r="H475" s="16"/>
      <c r="I475" s="16"/>
      <c r="J475" s="16"/>
      <c r="K475" s="16"/>
      <c r="L475" s="16"/>
      <c r="M475" s="16"/>
      <c r="N475" s="16"/>
      <c r="O475" s="16"/>
      <c r="P475" s="16"/>
      <c r="Q475" s="16"/>
      <c r="R475" s="16"/>
      <c r="S475" s="16"/>
      <c r="T475" s="16"/>
      <c r="U475" s="16"/>
      <c r="V475" s="16"/>
      <c r="W475" s="16"/>
      <c r="X475" s="16"/>
      <c r="Y475" s="16"/>
      <c r="Z475" s="16"/>
      <c r="AA475" s="16"/>
      <c r="AB475" s="16"/>
      <c r="AC475" s="16"/>
      <c r="AD475" s="16"/>
      <c r="AE475" s="16"/>
      <c r="AF475" s="16"/>
      <c r="AG475" s="16"/>
      <c r="AH475" s="16"/>
      <c r="AI475" s="16"/>
      <c r="AJ475" s="16"/>
      <c r="AK475" s="16"/>
      <c r="AL475" s="16"/>
      <c r="AM475" s="16"/>
    </row>
    <row r="476" spans="2:39" x14ac:dyDescent="0.3">
      <c r="B476" s="15" t="s">
        <v>48</v>
      </c>
      <c r="C476" s="57" t="s">
        <v>50</v>
      </c>
      <c r="D476" s="15" t="s">
        <v>54</v>
      </c>
      <c r="E476" s="44" t="s">
        <v>318</v>
      </c>
      <c r="F476" s="15" t="s">
        <v>312</v>
      </c>
      <c r="G476" s="16"/>
      <c r="H476" s="16"/>
      <c r="I476" s="16"/>
      <c r="J476" s="16"/>
      <c r="K476" s="16"/>
      <c r="L476" s="16"/>
      <c r="M476" s="16"/>
      <c r="N476" s="16"/>
      <c r="O476" s="16"/>
      <c r="P476" s="16"/>
      <c r="Q476" s="16"/>
      <c r="R476" s="16"/>
      <c r="S476" s="16"/>
      <c r="T476" s="16"/>
      <c r="U476" s="16"/>
      <c r="V476" s="16"/>
      <c r="W476" s="16"/>
      <c r="X476" s="16"/>
      <c r="Y476" s="16"/>
      <c r="Z476" s="16"/>
      <c r="AA476" s="16"/>
      <c r="AB476" s="16"/>
      <c r="AC476" s="16"/>
      <c r="AD476" s="16"/>
      <c r="AE476" s="16"/>
      <c r="AF476" s="16"/>
      <c r="AG476" s="16"/>
      <c r="AH476" s="16"/>
      <c r="AI476" s="16"/>
      <c r="AJ476" s="16"/>
      <c r="AK476" s="16"/>
      <c r="AL476" s="16"/>
      <c r="AM476" s="16"/>
    </row>
    <row r="477" spans="2:39" x14ac:dyDescent="0.3">
      <c r="B477" s="15" t="s">
        <v>48</v>
      </c>
      <c r="C477" s="57" t="s">
        <v>50</v>
      </c>
      <c r="D477" s="15" t="s">
        <v>54</v>
      </c>
      <c r="E477" s="44" t="s">
        <v>317</v>
      </c>
      <c r="F477" s="15" t="s">
        <v>312</v>
      </c>
      <c r="G477" s="16"/>
      <c r="H477" s="16"/>
      <c r="I477" s="16"/>
      <c r="J477" s="16"/>
      <c r="K477" s="16"/>
      <c r="L477" s="16"/>
      <c r="M477" s="16"/>
      <c r="N477" s="16"/>
      <c r="O477" s="16"/>
      <c r="P477" s="16"/>
      <c r="Q477" s="16"/>
      <c r="R477" s="16"/>
      <c r="S477" s="16"/>
      <c r="T477" s="16"/>
      <c r="U477" s="16"/>
      <c r="V477" s="16"/>
      <c r="W477" s="16"/>
      <c r="X477" s="16"/>
      <c r="Y477" s="16"/>
      <c r="Z477" s="16"/>
      <c r="AA477" s="16"/>
      <c r="AB477" s="16"/>
      <c r="AC477" s="16"/>
      <c r="AD477" s="16"/>
      <c r="AE477" s="16"/>
      <c r="AF477" s="16"/>
      <c r="AG477" s="16"/>
      <c r="AH477" s="16"/>
      <c r="AI477" s="16"/>
      <c r="AJ477" s="16"/>
      <c r="AK477" s="16"/>
      <c r="AL477" s="16"/>
      <c r="AM477" s="16"/>
    </row>
    <row r="478" spans="2:39" x14ac:dyDescent="0.3">
      <c r="B478" s="15" t="s">
        <v>48</v>
      </c>
      <c r="C478" s="57" t="s">
        <v>50</v>
      </c>
      <c r="D478" s="15" t="s">
        <v>54</v>
      </c>
      <c r="E478" s="44" t="s">
        <v>316</v>
      </c>
      <c r="F478" s="15" t="s">
        <v>312</v>
      </c>
      <c r="G478" s="16"/>
      <c r="H478" s="16"/>
      <c r="I478" s="16"/>
      <c r="J478" s="16"/>
      <c r="K478" s="16"/>
      <c r="L478" s="16"/>
      <c r="M478" s="16"/>
      <c r="N478" s="16"/>
      <c r="O478" s="16"/>
      <c r="P478" s="16"/>
      <c r="Q478" s="16"/>
      <c r="R478" s="16"/>
      <c r="S478" s="16"/>
      <c r="T478" s="16"/>
      <c r="U478" s="16"/>
      <c r="V478" s="16"/>
      <c r="W478" s="16"/>
      <c r="X478" s="16"/>
      <c r="Y478" s="16"/>
      <c r="Z478" s="16"/>
      <c r="AA478" s="16"/>
      <c r="AB478" s="16"/>
      <c r="AC478" s="16"/>
      <c r="AD478" s="16"/>
      <c r="AE478" s="16"/>
      <c r="AF478" s="16"/>
      <c r="AG478" s="16"/>
      <c r="AH478" s="16"/>
      <c r="AI478" s="16"/>
      <c r="AJ478" s="16"/>
      <c r="AK478" s="16"/>
      <c r="AL478" s="16"/>
      <c r="AM478" s="16"/>
    </row>
    <row r="479" spans="2:39" x14ac:dyDescent="0.3">
      <c r="B479" s="15" t="s">
        <v>48</v>
      </c>
      <c r="C479" s="57" t="s">
        <v>49</v>
      </c>
      <c r="D479" s="15" t="s">
        <v>54</v>
      </c>
      <c r="E479" s="15" t="s">
        <v>313</v>
      </c>
      <c r="F479" s="44" t="s">
        <v>315</v>
      </c>
      <c r="G479" s="220">
        <v>30</v>
      </c>
      <c r="H479" s="220">
        <v>7772</v>
      </c>
      <c r="I479" s="220">
        <v>2.3522799100486482E-5</v>
      </c>
      <c r="J479" s="220">
        <v>6137</v>
      </c>
      <c r="K479" s="220">
        <v>5717</v>
      </c>
      <c r="L479" s="221">
        <v>0.93156265276193584</v>
      </c>
      <c r="M479" s="221">
        <v>3.2231057607282503E-3</v>
      </c>
      <c r="N479" s="221">
        <v>0.92524536547090852</v>
      </c>
      <c r="O479" s="221">
        <v>0.93787994005296316</v>
      </c>
      <c r="P479" s="220">
        <v>880</v>
      </c>
      <c r="Q479" s="220">
        <v>722</v>
      </c>
      <c r="R479" s="221">
        <v>0.82045454545454544</v>
      </c>
      <c r="S479" s="221">
        <v>1.293817836594475E-2</v>
      </c>
      <c r="T479" s="221">
        <v>0.79509571585729377</v>
      </c>
      <c r="U479" s="221">
        <v>0.8458133750517971</v>
      </c>
      <c r="V479" s="220">
        <v>128</v>
      </c>
      <c r="W479" s="220">
        <v>77</v>
      </c>
      <c r="X479" s="221">
        <v>0.6015625</v>
      </c>
      <c r="Y479" s="221">
        <v>4.3272849689657278E-2</v>
      </c>
      <c r="Z479" s="221">
        <v>0.51674771460827174</v>
      </c>
      <c r="AA479" s="221">
        <v>0.68637728539172826</v>
      </c>
      <c r="AB479" s="220">
        <v>7145</v>
      </c>
      <c r="AC479" s="220">
        <v>6516</v>
      </c>
      <c r="AD479" s="221">
        <v>0.91196641007697687</v>
      </c>
      <c r="AE479" s="221">
        <v>3.3520656127824545E-3</v>
      </c>
      <c r="AF479" s="221">
        <v>0.90539636147592328</v>
      </c>
      <c r="AG479" s="221">
        <v>0.91853645867803047</v>
      </c>
      <c r="AH479" s="220"/>
      <c r="AI479" s="220"/>
      <c r="AJ479" s="221"/>
      <c r="AK479" s="221"/>
      <c r="AL479" s="221"/>
      <c r="AM479" s="221"/>
    </row>
    <row r="480" spans="2:39" x14ac:dyDescent="0.3">
      <c r="B480" s="15" t="s">
        <v>48</v>
      </c>
      <c r="C480" s="57" t="s">
        <v>49</v>
      </c>
      <c r="D480" s="15" t="s">
        <v>54</v>
      </c>
      <c r="E480" s="15" t="s">
        <v>313</v>
      </c>
      <c r="F480" s="44" t="s">
        <v>314</v>
      </c>
      <c r="G480" s="220">
        <v>30</v>
      </c>
      <c r="H480" s="220">
        <v>2036</v>
      </c>
      <c r="I480" s="220">
        <v>2.3728133163272378E-5</v>
      </c>
      <c r="J480" s="220">
        <v>1678</v>
      </c>
      <c r="K480" s="220">
        <v>1629</v>
      </c>
      <c r="L480" s="221">
        <v>0.97079856972586409</v>
      </c>
      <c r="M480" s="221">
        <v>4.1102728032735908E-3</v>
      </c>
      <c r="N480" s="221">
        <v>0.96274243503144785</v>
      </c>
      <c r="O480" s="221">
        <v>0.97885470442028033</v>
      </c>
      <c r="P480" s="220">
        <v>1255</v>
      </c>
      <c r="Q480" s="220">
        <v>1221</v>
      </c>
      <c r="R480" s="221">
        <v>0.97290836653386459</v>
      </c>
      <c r="S480" s="221">
        <v>4.5828084138425E-3</v>
      </c>
      <c r="T480" s="221">
        <v>0.96392606204273323</v>
      </c>
      <c r="U480" s="221">
        <v>0.98189067102499594</v>
      </c>
      <c r="V480" s="220">
        <v>175</v>
      </c>
      <c r="W480" s="220">
        <v>139</v>
      </c>
      <c r="X480" s="221">
        <v>0.79428571428571426</v>
      </c>
      <c r="Y480" s="221">
        <v>3.0556357147067205E-2</v>
      </c>
      <c r="Z480" s="221">
        <v>0.73439525427746255</v>
      </c>
      <c r="AA480" s="221">
        <v>0.85417617429396597</v>
      </c>
      <c r="AB480" s="220">
        <v>3108</v>
      </c>
      <c r="AC480" s="220">
        <v>2989</v>
      </c>
      <c r="AD480" s="221">
        <v>0.96171171171171166</v>
      </c>
      <c r="AE480" s="221">
        <v>3.4420321541412092E-3</v>
      </c>
      <c r="AF480" s="221">
        <v>0.95496532868959494</v>
      </c>
      <c r="AG480" s="221">
        <v>0.96845809473382838</v>
      </c>
      <c r="AH480" s="220"/>
      <c r="AI480" s="220"/>
      <c r="AJ480" s="221"/>
      <c r="AK480" s="221"/>
      <c r="AL480" s="221"/>
      <c r="AM480" s="221"/>
    </row>
    <row r="481" spans="2:39" x14ac:dyDescent="0.3">
      <c r="B481" s="15" t="s">
        <v>48</v>
      </c>
      <c r="C481" s="57" t="s">
        <v>50</v>
      </c>
      <c r="D481" s="15" t="s">
        <v>54</v>
      </c>
      <c r="E481" s="15" t="s">
        <v>313</v>
      </c>
      <c r="F481" s="44" t="s">
        <v>315</v>
      </c>
      <c r="G481" s="220">
        <v>30</v>
      </c>
      <c r="H481" s="220">
        <v>5666</v>
      </c>
      <c r="I481" s="220">
        <v>8.5472074097990131E-6</v>
      </c>
      <c r="J481" s="220">
        <v>5174</v>
      </c>
      <c r="K481" s="220">
        <v>5073</v>
      </c>
      <c r="L481" s="221">
        <v>0.98047931967529955</v>
      </c>
      <c r="M481" s="221">
        <v>1.9233285638865785E-3</v>
      </c>
      <c r="N481" s="221">
        <v>0.97670959569008187</v>
      </c>
      <c r="O481" s="221">
        <v>0.98424904366051724</v>
      </c>
      <c r="P481" s="220">
        <v>861</v>
      </c>
      <c r="Q481" s="220">
        <v>813</v>
      </c>
      <c r="R481" s="221">
        <v>0.94425087108013939</v>
      </c>
      <c r="S481" s="221">
        <v>7.8191791621306066E-3</v>
      </c>
      <c r="T481" s="221">
        <v>0.9289252799223634</v>
      </c>
      <c r="U481" s="221">
        <v>0.95957646223791537</v>
      </c>
      <c r="V481" s="220">
        <v>175</v>
      </c>
      <c r="W481" s="220">
        <v>147</v>
      </c>
      <c r="X481" s="221">
        <v>0.84</v>
      </c>
      <c r="Y481" s="221">
        <v>2.7712812921102038E-2</v>
      </c>
      <c r="Z481" s="221">
        <v>0.78568288667463992</v>
      </c>
      <c r="AA481" s="221">
        <v>0.89431711332536001</v>
      </c>
      <c r="AB481" s="220">
        <v>6210</v>
      </c>
      <c r="AC481" s="220">
        <v>6033</v>
      </c>
      <c r="AD481" s="221">
        <v>0.97149758454106283</v>
      </c>
      <c r="AE481" s="221">
        <v>2.1116206264857854E-3</v>
      </c>
      <c r="AF481" s="221">
        <v>0.96735880811315067</v>
      </c>
      <c r="AG481" s="221">
        <v>0.97563636096897499</v>
      </c>
      <c r="AH481" s="220"/>
      <c r="AI481" s="220"/>
      <c r="AJ481" s="221"/>
      <c r="AK481" s="221"/>
      <c r="AL481" s="221"/>
      <c r="AM481" s="221"/>
    </row>
    <row r="482" spans="2:39" x14ac:dyDescent="0.3">
      <c r="B482" s="15" t="s">
        <v>48</v>
      </c>
      <c r="C482" s="57" t="s">
        <v>50</v>
      </c>
      <c r="D482" s="15" t="s">
        <v>54</v>
      </c>
      <c r="E482" s="15" t="s">
        <v>313</v>
      </c>
      <c r="F482" s="44" t="s">
        <v>314</v>
      </c>
      <c r="G482" s="220">
        <v>30</v>
      </c>
      <c r="H482" s="220">
        <v>1571</v>
      </c>
      <c r="I482" s="220">
        <v>9.0530762772597139E-6</v>
      </c>
      <c r="J482" s="220">
        <v>1426</v>
      </c>
      <c r="K482" s="220">
        <v>1412</v>
      </c>
      <c r="L482" s="221">
        <v>0.99018232819074337</v>
      </c>
      <c r="M482" s="221">
        <v>2.6109711789958929E-3</v>
      </c>
      <c r="N482" s="221">
        <v>0.98506482467991141</v>
      </c>
      <c r="O482" s="221">
        <v>0.99529983170157532</v>
      </c>
      <c r="P482" s="220">
        <v>2364</v>
      </c>
      <c r="Q482" s="220">
        <v>2349</v>
      </c>
      <c r="R482" s="221">
        <v>0.99365482233502533</v>
      </c>
      <c r="S482" s="221">
        <v>1.6331118481396445E-3</v>
      </c>
      <c r="T482" s="221">
        <v>0.99045392311267166</v>
      </c>
      <c r="U482" s="221">
        <v>0.996855721557379</v>
      </c>
      <c r="V482" s="220">
        <v>271</v>
      </c>
      <c r="W482" s="220">
        <v>236</v>
      </c>
      <c r="X482" s="221">
        <v>0.87084870848708484</v>
      </c>
      <c r="Y482" s="221">
        <v>2.0372113511016979E-2</v>
      </c>
      <c r="Z482" s="221">
        <v>0.83091936600549154</v>
      </c>
      <c r="AA482" s="221">
        <v>0.91077805096867814</v>
      </c>
      <c r="AB482" s="220">
        <v>4061</v>
      </c>
      <c r="AC482" s="220">
        <v>3997</v>
      </c>
      <c r="AD482" s="221">
        <v>0.98424033489288354</v>
      </c>
      <c r="AE482" s="221">
        <v>1.9543735523133215E-3</v>
      </c>
      <c r="AF482" s="221">
        <v>0.98040976273034941</v>
      </c>
      <c r="AG482" s="221">
        <v>0.98807090705541767</v>
      </c>
      <c r="AH482" s="220"/>
      <c r="AI482" s="220"/>
      <c r="AJ482" s="221"/>
      <c r="AK482" s="221"/>
      <c r="AL482" s="221"/>
      <c r="AM482" s="221"/>
    </row>
    <row r="483" spans="2:39" x14ac:dyDescent="0.3">
      <c r="B483" s="15" t="s">
        <v>48</v>
      </c>
      <c r="C483" s="196" t="s">
        <v>44</v>
      </c>
      <c r="D483" s="16" t="s">
        <v>82</v>
      </c>
      <c r="E483" s="44" t="s">
        <v>320</v>
      </c>
      <c r="F483" s="15" t="s">
        <v>312</v>
      </c>
      <c r="G483" s="16"/>
      <c r="H483" s="16"/>
      <c r="I483" s="16"/>
      <c r="J483" s="16"/>
      <c r="K483" s="16"/>
      <c r="L483" s="16"/>
      <c r="M483" s="16"/>
      <c r="N483" s="16"/>
      <c r="O483" s="16"/>
      <c r="P483" s="16"/>
      <c r="Q483" s="16"/>
      <c r="R483" s="16"/>
      <c r="S483" s="16"/>
      <c r="T483" s="16"/>
      <c r="U483" s="16"/>
      <c r="V483" s="16"/>
      <c r="W483" s="16"/>
      <c r="X483" s="16"/>
      <c r="Y483" s="16"/>
      <c r="Z483" s="16"/>
      <c r="AA483" s="16"/>
      <c r="AB483" s="16"/>
      <c r="AC483" s="16"/>
      <c r="AD483" s="16"/>
      <c r="AE483" s="16"/>
      <c r="AF483" s="16"/>
      <c r="AG483" s="16"/>
      <c r="AH483" s="16"/>
      <c r="AI483" s="16"/>
      <c r="AJ483" s="16"/>
      <c r="AK483" s="16"/>
      <c r="AL483" s="16"/>
      <c r="AM483" s="16"/>
    </row>
    <row r="484" spans="2:39" x14ac:dyDescent="0.3">
      <c r="B484" s="15" t="s">
        <v>48</v>
      </c>
      <c r="C484" s="196" t="s">
        <v>44</v>
      </c>
      <c r="D484" s="16" t="s">
        <v>82</v>
      </c>
      <c r="E484" s="44" t="s">
        <v>319</v>
      </c>
      <c r="F484" s="15" t="s">
        <v>312</v>
      </c>
      <c r="G484" s="16"/>
      <c r="H484" s="16"/>
      <c r="I484" s="16"/>
      <c r="J484" s="16"/>
      <c r="K484" s="16"/>
      <c r="L484" s="16"/>
      <c r="M484" s="16"/>
      <c r="N484" s="16"/>
      <c r="O484" s="16"/>
      <c r="P484" s="16"/>
      <c r="Q484" s="16"/>
      <c r="R484" s="16"/>
      <c r="S484" s="16"/>
      <c r="T484" s="16"/>
      <c r="U484" s="16"/>
      <c r="V484" s="16"/>
      <c r="W484" s="16"/>
      <c r="X484" s="16"/>
      <c r="Y484" s="16"/>
      <c r="Z484" s="16"/>
      <c r="AA484" s="16"/>
      <c r="AB484" s="16"/>
      <c r="AC484" s="16"/>
      <c r="AD484" s="16"/>
      <c r="AE484" s="16"/>
      <c r="AF484" s="16"/>
      <c r="AG484" s="16"/>
      <c r="AH484" s="16"/>
      <c r="AI484" s="16"/>
      <c r="AJ484" s="16"/>
      <c r="AK484" s="16"/>
      <c r="AL484" s="16"/>
      <c r="AM484" s="16"/>
    </row>
    <row r="485" spans="2:39" x14ac:dyDescent="0.3">
      <c r="B485" s="15" t="s">
        <v>48</v>
      </c>
      <c r="C485" s="196" t="s">
        <v>44</v>
      </c>
      <c r="D485" s="16" t="s">
        <v>82</v>
      </c>
      <c r="E485" s="44" t="s">
        <v>318</v>
      </c>
      <c r="F485" s="15" t="s">
        <v>312</v>
      </c>
      <c r="G485" s="16"/>
      <c r="H485" s="16"/>
      <c r="I485" s="16"/>
      <c r="J485" s="16"/>
      <c r="K485" s="16"/>
      <c r="L485" s="16"/>
      <c r="M485" s="16"/>
      <c r="N485" s="16"/>
      <c r="O485" s="16"/>
      <c r="P485" s="16"/>
      <c r="Q485" s="16"/>
      <c r="R485" s="16"/>
      <c r="S485" s="16"/>
      <c r="T485" s="16"/>
      <c r="U485" s="16"/>
      <c r="V485" s="16"/>
      <c r="W485" s="16"/>
      <c r="X485" s="16"/>
      <c r="Y485" s="16"/>
      <c r="Z485" s="16"/>
      <c r="AA485" s="16"/>
      <c r="AB485" s="16"/>
      <c r="AC485" s="16"/>
      <c r="AD485" s="16"/>
      <c r="AE485" s="16"/>
      <c r="AF485" s="16"/>
      <c r="AG485" s="16"/>
      <c r="AH485" s="16"/>
      <c r="AI485" s="16"/>
      <c r="AJ485" s="16"/>
      <c r="AK485" s="16"/>
      <c r="AL485" s="16"/>
      <c r="AM485" s="16"/>
    </row>
    <row r="486" spans="2:39" x14ac:dyDescent="0.3">
      <c r="B486" s="15" t="s">
        <v>48</v>
      </c>
      <c r="C486" s="196" t="s">
        <v>44</v>
      </c>
      <c r="D486" s="16" t="s">
        <v>82</v>
      </c>
      <c r="E486" s="44" t="s">
        <v>317</v>
      </c>
      <c r="F486" s="15" t="s">
        <v>312</v>
      </c>
      <c r="G486" s="16"/>
      <c r="H486" s="16"/>
      <c r="I486" s="16"/>
      <c r="J486" s="16"/>
      <c r="K486" s="16"/>
      <c r="L486" s="16"/>
      <c r="M486" s="16"/>
      <c r="N486" s="16"/>
      <c r="O486" s="16"/>
      <c r="P486" s="16"/>
      <c r="Q486" s="16"/>
      <c r="R486" s="16"/>
      <c r="S486" s="16"/>
      <c r="T486" s="16"/>
      <c r="U486" s="16"/>
      <c r="V486" s="16"/>
      <c r="W486" s="16"/>
      <c r="X486" s="16"/>
      <c r="Y486" s="16"/>
      <c r="Z486" s="16"/>
      <c r="AA486" s="16"/>
      <c r="AB486" s="16"/>
      <c r="AC486" s="16"/>
      <c r="AD486" s="16"/>
      <c r="AE486" s="16"/>
      <c r="AF486" s="16"/>
      <c r="AG486" s="16"/>
      <c r="AH486" s="16"/>
      <c r="AI486" s="16"/>
      <c r="AJ486" s="16"/>
      <c r="AK486" s="16"/>
      <c r="AL486" s="16"/>
      <c r="AM486" s="16"/>
    </row>
    <row r="487" spans="2:39" x14ac:dyDescent="0.3">
      <c r="B487" s="15" t="s">
        <v>48</v>
      </c>
      <c r="C487" s="196" t="s">
        <v>44</v>
      </c>
      <c r="D487" s="16" t="s">
        <v>82</v>
      </c>
      <c r="E487" s="44" t="s">
        <v>316</v>
      </c>
      <c r="F487" s="15" t="s">
        <v>312</v>
      </c>
      <c r="G487" s="16"/>
      <c r="H487" s="16"/>
      <c r="I487" s="16"/>
      <c r="J487" s="16"/>
      <c r="K487" s="16"/>
      <c r="L487" s="16"/>
      <c r="M487" s="16"/>
      <c r="N487" s="16"/>
      <c r="O487" s="16"/>
      <c r="P487" s="16"/>
      <c r="Q487" s="16"/>
      <c r="R487" s="16"/>
      <c r="S487" s="16"/>
      <c r="T487" s="16"/>
      <c r="U487" s="16"/>
      <c r="V487" s="16"/>
      <c r="W487" s="16"/>
      <c r="X487" s="16"/>
      <c r="Y487" s="16"/>
      <c r="Z487" s="16"/>
      <c r="AA487" s="16"/>
      <c r="AB487" s="16"/>
      <c r="AC487" s="16"/>
      <c r="AD487" s="16"/>
      <c r="AE487" s="16"/>
      <c r="AF487" s="16"/>
      <c r="AG487" s="16"/>
      <c r="AH487" s="16"/>
      <c r="AI487" s="16"/>
      <c r="AJ487" s="16"/>
      <c r="AK487" s="16"/>
      <c r="AL487" s="16"/>
      <c r="AM487" s="16"/>
    </row>
    <row r="488" spans="2:39" x14ac:dyDescent="0.3">
      <c r="B488" s="15" t="s">
        <v>48</v>
      </c>
      <c r="C488" s="196" t="s">
        <v>44</v>
      </c>
      <c r="D488" s="16" t="s">
        <v>327</v>
      </c>
      <c r="E488" s="44" t="s">
        <v>320</v>
      </c>
      <c r="F488" s="15" t="s">
        <v>312</v>
      </c>
      <c r="G488" s="16"/>
      <c r="H488" s="16"/>
      <c r="I488" s="16"/>
      <c r="J488" s="16"/>
      <c r="K488" s="16"/>
      <c r="L488" s="16"/>
      <c r="M488" s="16"/>
      <c r="N488" s="16"/>
      <c r="O488" s="16"/>
      <c r="P488" s="16"/>
      <c r="Q488" s="16"/>
      <c r="R488" s="16"/>
      <c r="S488" s="16"/>
      <c r="T488" s="16"/>
      <c r="U488" s="16"/>
      <c r="V488" s="16"/>
      <c r="W488" s="16"/>
      <c r="X488" s="16"/>
      <c r="Y488" s="16"/>
      <c r="Z488" s="16"/>
      <c r="AA488" s="16"/>
      <c r="AB488" s="16"/>
      <c r="AC488" s="16"/>
      <c r="AD488" s="16"/>
      <c r="AE488" s="16"/>
      <c r="AF488" s="16"/>
      <c r="AG488" s="16"/>
      <c r="AH488" s="16"/>
      <c r="AI488" s="16"/>
      <c r="AJ488" s="16"/>
      <c r="AK488" s="16"/>
      <c r="AL488" s="16"/>
      <c r="AM488" s="16"/>
    </row>
    <row r="489" spans="2:39" x14ac:dyDescent="0.3">
      <c r="B489" s="15" t="s">
        <v>48</v>
      </c>
      <c r="C489" s="196" t="s">
        <v>44</v>
      </c>
      <c r="D489" s="16" t="s">
        <v>327</v>
      </c>
      <c r="E489" s="44" t="s">
        <v>319</v>
      </c>
      <c r="F489" s="15" t="s">
        <v>312</v>
      </c>
      <c r="G489" s="16"/>
      <c r="H489" s="16"/>
      <c r="I489" s="16"/>
      <c r="J489" s="16"/>
      <c r="K489" s="16"/>
      <c r="L489" s="16"/>
      <c r="M489" s="16"/>
      <c r="N489" s="16"/>
      <c r="O489" s="16"/>
      <c r="P489" s="16"/>
      <c r="Q489" s="16"/>
      <c r="R489" s="16"/>
      <c r="S489" s="16"/>
      <c r="T489" s="16"/>
      <c r="U489" s="16"/>
      <c r="V489" s="16"/>
      <c r="W489" s="16"/>
      <c r="X489" s="16"/>
      <c r="Y489" s="16"/>
      <c r="Z489" s="16"/>
      <c r="AA489" s="16"/>
      <c r="AB489" s="16"/>
      <c r="AC489" s="16"/>
      <c r="AD489" s="16"/>
      <c r="AE489" s="16"/>
      <c r="AF489" s="16"/>
      <c r="AG489" s="16"/>
      <c r="AH489" s="16"/>
      <c r="AI489" s="16"/>
      <c r="AJ489" s="16"/>
      <c r="AK489" s="16"/>
      <c r="AL489" s="16"/>
      <c r="AM489" s="16"/>
    </row>
    <row r="490" spans="2:39" x14ac:dyDescent="0.3">
      <c r="B490" s="15" t="s">
        <v>48</v>
      </c>
      <c r="C490" s="196" t="s">
        <v>44</v>
      </c>
      <c r="D490" s="16" t="s">
        <v>327</v>
      </c>
      <c r="E490" s="44" t="s">
        <v>318</v>
      </c>
      <c r="F490" s="15" t="s">
        <v>312</v>
      </c>
      <c r="G490" s="16"/>
      <c r="H490" s="16"/>
      <c r="I490" s="16"/>
      <c r="J490" s="16"/>
      <c r="K490" s="16"/>
      <c r="L490" s="16"/>
      <c r="M490" s="16"/>
      <c r="N490" s="16"/>
      <c r="O490" s="16"/>
      <c r="P490" s="16"/>
      <c r="Q490" s="16"/>
      <c r="R490" s="16"/>
      <c r="S490" s="16"/>
      <c r="T490" s="16"/>
      <c r="U490" s="16"/>
      <c r="V490" s="16"/>
      <c r="W490" s="16"/>
      <c r="X490" s="16"/>
      <c r="Y490" s="16"/>
      <c r="Z490" s="16"/>
      <c r="AA490" s="16"/>
      <c r="AB490" s="16"/>
      <c r="AC490" s="16"/>
      <c r="AD490" s="16"/>
      <c r="AE490" s="16"/>
      <c r="AF490" s="16"/>
      <c r="AG490" s="16"/>
      <c r="AH490" s="16"/>
      <c r="AI490" s="16"/>
      <c r="AJ490" s="16"/>
      <c r="AK490" s="16"/>
      <c r="AL490" s="16"/>
      <c r="AM490" s="16"/>
    </row>
    <row r="491" spans="2:39" x14ac:dyDescent="0.3">
      <c r="B491" s="15" t="s">
        <v>48</v>
      </c>
      <c r="C491" s="196" t="s">
        <v>44</v>
      </c>
      <c r="D491" s="16" t="s">
        <v>327</v>
      </c>
      <c r="E491" s="44" t="s">
        <v>317</v>
      </c>
      <c r="F491" s="15" t="s">
        <v>312</v>
      </c>
      <c r="G491" s="16"/>
      <c r="H491" s="16"/>
      <c r="I491" s="16"/>
      <c r="J491" s="16"/>
      <c r="K491" s="16"/>
      <c r="L491" s="16"/>
      <c r="M491" s="16"/>
      <c r="N491" s="16"/>
      <c r="O491" s="16"/>
      <c r="P491" s="16"/>
      <c r="Q491" s="16"/>
      <c r="R491" s="16"/>
      <c r="S491" s="16"/>
      <c r="T491" s="16"/>
      <c r="U491" s="16"/>
      <c r="V491" s="16"/>
      <c r="W491" s="16"/>
      <c r="X491" s="16"/>
      <c r="Y491" s="16"/>
      <c r="Z491" s="16"/>
      <c r="AA491" s="16"/>
      <c r="AB491" s="16"/>
      <c r="AC491" s="16"/>
      <c r="AD491" s="16"/>
      <c r="AE491" s="16"/>
      <c r="AF491" s="16"/>
      <c r="AG491" s="16"/>
      <c r="AH491" s="16"/>
      <c r="AI491" s="16"/>
      <c r="AJ491" s="16"/>
      <c r="AK491" s="16"/>
      <c r="AL491" s="16"/>
      <c r="AM491" s="16"/>
    </row>
    <row r="492" spans="2:39" x14ac:dyDescent="0.3">
      <c r="B492" s="15" t="s">
        <v>48</v>
      </c>
      <c r="C492" s="196" t="s">
        <v>44</v>
      </c>
      <c r="D492" s="16" t="s">
        <v>327</v>
      </c>
      <c r="E492" s="44" t="s">
        <v>316</v>
      </c>
      <c r="F492" s="15" t="s">
        <v>312</v>
      </c>
      <c r="G492" s="16"/>
      <c r="H492" s="16"/>
      <c r="I492" s="16"/>
      <c r="J492" s="16"/>
      <c r="K492" s="16"/>
      <c r="L492" s="16"/>
      <c r="M492" s="16"/>
      <c r="N492" s="16"/>
      <c r="O492" s="16"/>
      <c r="P492" s="16"/>
      <c r="Q492" s="16"/>
      <c r="R492" s="16"/>
      <c r="S492" s="16"/>
      <c r="T492" s="16"/>
      <c r="U492" s="16"/>
      <c r="V492" s="16"/>
      <c r="W492" s="16"/>
      <c r="X492" s="16"/>
      <c r="Y492" s="16"/>
      <c r="Z492" s="16"/>
      <c r="AA492" s="16"/>
      <c r="AB492" s="16"/>
      <c r="AC492" s="16"/>
      <c r="AD492" s="16"/>
      <c r="AE492" s="16"/>
      <c r="AF492" s="16"/>
      <c r="AG492" s="16"/>
      <c r="AH492" s="16"/>
      <c r="AI492" s="16"/>
      <c r="AJ492" s="16"/>
      <c r="AK492" s="16"/>
      <c r="AL492" s="16"/>
      <c r="AM492" s="16"/>
    </row>
    <row r="493" spans="2:39" x14ac:dyDescent="0.3">
      <c r="B493" s="15" t="s">
        <v>48</v>
      </c>
      <c r="C493" s="196" t="s">
        <v>44</v>
      </c>
      <c r="D493" s="16" t="s">
        <v>82</v>
      </c>
      <c r="E493" s="15" t="s">
        <v>313</v>
      </c>
      <c r="F493" s="44" t="s">
        <v>315</v>
      </c>
      <c r="G493" s="220">
        <v>30</v>
      </c>
      <c r="H493" s="220">
        <v>11959</v>
      </c>
      <c r="I493" s="220">
        <v>6.7755304990607454E-6</v>
      </c>
      <c r="J493" s="220">
        <v>10119</v>
      </c>
      <c r="K493" s="220">
        <v>9720</v>
      </c>
      <c r="L493" s="221">
        <v>0.96056922620812335</v>
      </c>
      <c r="M493" s="221">
        <v>1.9346980166575654E-3</v>
      </c>
      <c r="N493" s="221">
        <v>0.95677721809547456</v>
      </c>
      <c r="O493" s="221">
        <v>0.96436123432077214</v>
      </c>
      <c r="P493" s="220">
        <v>1511</v>
      </c>
      <c r="Q493" s="220">
        <v>1339</v>
      </c>
      <c r="R493" s="221">
        <v>0.886168100595632</v>
      </c>
      <c r="S493" s="221">
        <v>8.1706727287746885E-3</v>
      </c>
      <c r="T493" s="221">
        <v>0.87015358204723359</v>
      </c>
      <c r="U493" s="221">
        <v>0.90218261914403042</v>
      </c>
      <c r="V493" s="220">
        <v>268</v>
      </c>
      <c r="W493" s="220">
        <v>191</v>
      </c>
      <c r="X493" s="221">
        <v>0.71268656716417911</v>
      </c>
      <c r="Y493" s="221">
        <v>2.7641388510002259E-2</v>
      </c>
      <c r="Z493" s="221">
        <v>0.6585094456845747</v>
      </c>
      <c r="AA493" s="221">
        <v>0.76686368864378351</v>
      </c>
      <c r="AB493" s="220">
        <v>11898</v>
      </c>
      <c r="AC493" s="220">
        <v>11250</v>
      </c>
      <c r="AD493" s="221">
        <v>0.9455370650529501</v>
      </c>
      <c r="AE493" s="221">
        <v>2.08042860868416E-3</v>
      </c>
      <c r="AF493" s="221">
        <v>0.94145942497992918</v>
      </c>
      <c r="AG493" s="221">
        <v>0.94961470512597101</v>
      </c>
      <c r="AH493" s="220"/>
      <c r="AI493" s="220"/>
      <c r="AJ493" s="221"/>
      <c r="AK493" s="221"/>
      <c r="AL493" s="221"/>
      <c r="AM493" s="221"/>
    </row>
    <row r="494" spans="2:39" x14ac:dyDescent="0.3">
      <c r="B494" s="15" t="s">
        <v>48</v>
      </c>
      <c r="C494" s="196" t="s">
        <v>44</v>
      </c>
      <c r="D494" s="16" t="s">
        <v>82</v>
      </c>
      <c r="E494" s="15" t="s">
        <v>313</v>
      </c>
      <c r="F494" s="44" t="s">
        <v>314</v>
      </c>
      <c r="G494" s="220">
        <v>30</v>
      </c>
      <c r="H494" s="220">
        <v>3577</v>
      </c>
      <c r="I494" s="220">
        <v>7.0123035684996571E-6</v>
      </c>
      <c r="J494" s="220">
        <v>3079</v>
      </c>
      <c r="K494" s="220">
        <v>3018</v>
      </c>
      <c r="L494" s="221">
        <v>0.98018837284832738</v>
      </c>
      <c r="M494" s="221">
        <v>2.5113659513557557E-3</v>
      </c>
      <c r="N494" s="221">
        <v>0.97526609558367006</v>
      </c>
      <c r="O494" s="221">
        <v>0.98511065011298471</v>
      </c>
      <c r="P494" s="220">
        <v>3515</v>
      </c>
      <c r="Q494" s="220">
        <v>3468</v>
      </c>
      <c r="R494" s="221">
        <v>0.98662873399715501</v>
      </c>
      <c r="S494" s="221">
        <v>1.937316062820438E-3</v>
      </c>
      <c r="T494" s="221">
        <v>0.98283159451402691</v>
      </c>
      <c r="U494" s="221">
        <v>0.9904258734802831</v>
      </c>
      <c r="V494" s="220">
        <v>440</v>
      </c>
      <c r="W494" s="220">
        <v>369</v>
      </c>
      <c r="X494" s="221">
        <v>0.83863636363636362</v>
      </c>
      <c r="Y494" s="221">
        <v>1.7537324691221275E-2</v>
      </c>
      <c r="Z494" s="221">
        <v>0.80426320724156997</v>
      </c>
      <c r="AA494" s="221">
        <v>0.87300952003115728</v>
      </c>
      <c r="AB494" s="220">
        <v>7034</v>
      </c>
      <c r="AC494" s="220">
        <v>6855</v>
      </c>
      <c r="AD494" s="221">
        <v>0.97455217514927495</v>
      </c>
      <c r="AE494" s="221">
        <v>1.8777021306897413E-3</v>
      </c>
      <c r="AF494" s="221">
        <v>0.9708718789731231</v>
      </c>
      <c r="AG494" s="221">
        <v>0.97823247132542679</v>
      </c>
      <c r="AH494" s="220"/>
      <c r="AI494" s="220"/>
      <c r="AJ494" s="221"/>
      <c r="AK494" s="221"/>
      <c r="AL494" s="221"/>
      <c r="AM494" s="221"/>
    </row>
    <row r="495" spans="2:39" x14ac:dyDescent="0.3">
      <c r="B495" s="15" t="s">
        <v>48</v>
      </c>
      <c r="C495" s="196" t="s">
        <v>44</v>
      </c>
      <c r="D495" s="16" t="s">
        <v>327</v>
      </c>
      <c r="E495" s="15" t="s">
        <v>313</v>
      </c>
      <c r="F495" s="44" t="s">
        <v>315</v>
      </c>
      <c r="G495" s="220">
        <v>30</v>
      </c>
      <c r="H495" s="220">
        <v>1479</v>
      </c>
      <c r="I495" s="220">
        <v>1.1528140013068911E-6</v>
      </c>
      <c r="J495" s="220">
        <v>1192</v>
      </c>
      <c r="K495" s="220">
        <v>1070</v>
      </c>
      <c r="L495" s="221">
        <v>0.8976510067114094</v>
      </c>
      <c r="M495" s="221">
        <v>8.7792500970343343E-3</v>
      </c>
      <c r="N495" s="221">
        <v>0.88044367652122213</v>
      </c>
      <c r="O495" s="221">
        <v>0.91485833690159668</v>
      </c>
      <c r="P495" s="220">
        <v>230</v>
      </c>
      <c r="Q495" s="220">
        <v>196</v>
      </c>
      <c r="R495" s="221">
        <v>0.85217391304347823</v>
      </c>
      <c r="S495" s="221">
        <v>2.3403226735128776E-2</v>
      </c>
      <c r="T495" s="221">
        <v>0.80630358864262586</v>
      </c>
      <c r="U495" s="221">
        <v>0.8980442374443306</v>
      </c>
      <c r="V495" s="220">
        <v>35</v>
      </c>
      <c r="W495" s="220">
        <v>33</v>
      </c>
      <c r="X495" s="221">
        <v>0.94285714285714284</v>
      </c>
      <c r="Y495" s="221">
        <v>3.9234660704319753E-2</v>
      </c>
      <c r="Z495" s="221">
        <v>0.86595720787667618</v>
      </c>
      <c r="AA495" s="221">
        <v>1.0197570778376095</v>
      </c>
      <c r="AB495" s="220">
        <v>1457</v>
      </c>
      <c r="AC495" s="220">
        <v>1299</v>
      </c>
      <c r="AD495" s="221">
        <v>0.89155799588194917</v>
      </c>
      <c r="AE495" s="221">
        <v>8.1459884759588243E-3</v>
      </c>
      <c r="AF495" s="221">
        <v>0.87559185846906984</v>
      </c>
      <c r="AG495" s="221">
        <v>0.90752413329482851</v>
      </c>
      <c r="AH495" s="220"/>
      <c r="AI495" s="220"/>
      <c r="AJ495" s="221"/>
      <c r="AK495" s="221"/>
      <c r="AL495" s="221"/>
      <c r="AM495" s="221"/>
    </row>
    <row r="496" spans="2:39" x14ac:dyDescent="0.3">
      <c r="B496" s="15" t="s">
        <v>48</v>
      </c>
      <c r="C496" s="196" t="s">
        <v>44</v>
      </c>
      <c r="D496" s="16" t="s">
        <v>327</v>
      </c>
      <c r="E496" s="15" t="s">
        <v>313</v>
      </c>
      <c r="F496" s="44" t="s">
        <v>314</v>
      </c>
      <c r="G496" s="220">
        <v>30</v>
      </c>
      <c r="H496" s="220">
        <v>30</v>
      </c>
      <c r="I496" s="220">
        <v>1.1738537533685357E-6</v>
      </c>
      <c r="J496" s="220">
        <v>25</v>
      </c>
      <c r="K496" s="220">
        <v>23</v>
      </c>
      <c r="L496" s="221">
        <v>0.92</v>
      </c>
      <c r="M496" s="221">
        <v>5.4258639865002144E-2</v>
      </c>
      <c r="N496" s="221">
        <v>0.81365306586459585</v>
      </c>
      <c r="O496" s="221">
        <v>1.0263469341354043</v>
      </c>
      <c r="P496" s="220">
        <v>104</v>
      </c>
      <c r="Q496" s="220">
        <v>102</v>
      </c>
      <c r="R496" s="221">
        <v>0.98076923076923073</v>
      </c>
      <c r="S496" s="221">
        <v>1.3466820603574833E-2</v>
      </c>
      <c r="T496" s="221">
        <v>0.95437426238622403</v>
      </c>
      <c r="U496" s="221">
        <v>1.0071641991522373</v>
      </c>
      <c r="V496" s="220">
        <v>6</v>
      </c>
      <c r="W496" s="220">
        <v>6</v>
      </c>
      <c r="X496" s="221">
        <v>1</v>
      </c>
      <c r="Y496" s="221">
        <v>0</v>
      </c>
      <c r="Z496" s="221">
        <v>1</v>
      </c>
      <c r="AA496" s="221">
        <v>1</v>
      </c>
      <c r="AB496" s="220">
        <v>135</v>
      </c>
      <c r="AC496" s="220">
        <v>131</v>
      </c>
      <c r="AD496" s="221">
        <v>0.97037037037037033</v>
      </c>
      <c r="AE496" s="221">
        <v>1.4593685767441316E-2</v>
      </c>
      <c r="AF496" s="221">
        <v>0.94176674626618539</v>
      </c>
      <c r="AG496" s="221">
        <v>0.99897399447455526</v>
      </c>
      <c r="AH496" s="220"/>
      <c r="AI496" s="220"/>
      <c r="AJ496" s="221"/>
      <c r="AK496" s="221"/>
      <c r="AL496" s="221"/>
      <c r="AM496" s="221"/>
    </row>
    <row r="497" spans="2:39" x14ac:dyDescent="0.3">
      <c r="B497" s="15" t="s">
        <v>48</v>
      </c>
      <c r="C497" s="196" t="s">
        <v>44</v>
      </c>
      <c r="D497" s="15" t="s">
        <v>54</v>
      </c>
      <c r="E497" s="16" t="s">
        <v>326</v>
      </c>
      <c r="F497" s="44" t="s">
        <v>315</v>
      </c>
      <c r="G497" s="16"/>
      <c r="H497" s="16"/>
      <c r="I497" s="16"/>
      <c r="J497" s="16"/>
      <c r="K497" s="16"/>
      <c r="L497" s="16"/>
      <c r="M497" s="16"/>
      <c r="N497" s="16"/>
      <c r="O497" s="16"/>
      <c r="P497" s="16"/>
      <c r="Q497" s="16"/>
      <c r="R497" s="16"/>
      <c r="S497" s="16"/>
      <c r="T497" s="16"/>
      <c r="U497" s="16"/>
      <c r="V497" s="16"/>
      <c r="W497" s="16"/>
      <c r="X497" s="16"/>
      <c r="Y497" s="16"/>
      <c r="Z497" s="16"/>
      <c r="AA497" s="16"/>
      <c r="AB497" s="16"/>
      <c r="AC497" s="16"/>
      <c r="AD497" s="16"/>
      <c r="AE497" s="16"/>
      <c r="AF497" s="16"/>
      <c r="AG497" s="16"/>
      <c r="AH497" s="16"/>
      <c r="AI497" s="16"/>
      <c r="AJ497" s="16"/>
      <c r="AK497" s="16"/>
      <c r="AL497" s="16"/>
      <c r="AM497" s="16"/>
    </row>
    <row r="498" spans="2:39" x14ac:dyDescent="0.3">
      <c r="B498" s="15" t="s">
        <v>48</v>
      </c>
      <c r="C498" s="196" t="s">
        <v>44</v>
      </c>
      <c r="D498" s="15" t="s">
        <v>54</v>
      </c>
      <c r="E498" s="16" t="s">
        <v>325</v>
      </c>
      <c r="F498" s="44" t="s">
        <v>314</v>
      </c>
      <c r="G498" s="16"/>
      <c r="H498" s="16"/>
      <c r="I498" s="16"/>
      <c r="J498" s="16"/>
      <c r="K498" s="16"/>
      <c r="L498" s="16"/>
      <c r="M498" s="16"/>
      <c r="N498" s="16"/>
      <c r="O498" s="16"/>
      <c r="P498" s="16"/>
      <c r="Q498" s="16"/>
      <c r="R498" s="16"/>
      <c r="S498" s="16"/>
      <c r="T498" s="16"/>
      <c r="U498" s="16"/>
      <c r="V498" s="16"/>
      <c r="W498" s="16"/>
      <c r="X498" s="16"/>
      <c r="Y498" s="16"/>
      <c r="Z498" s="16"/>
      <c r="AA498" s="16"/>
      <c r="AB498" s="16"/>
      <c r="AC498" s="16"/>
      <c r="AD498" s="16"/>
      <c r="AE498" s="16"/>
      <c r="AF498" s="16"/>
      <c r="AG498" s="16"/>
      <c r="AH498" s="16"/>
      <c r="AI498" s="16"/>
      <c r="AJ498" s="16"/>
      <c r="AK498" s="16"/>
      <c r="AL498" s="16"/>
      <c r="AM498" s="16"/>
    </row>
    <row r="499" spans="2:39" x14ac:dyDescent="0.3">
      <c r="B499" s="15" t="s">
        <v>48</v>
      </c>
      <c r="C499" s="196" t="s">
        <v>44</v>
      </c>
      <c r="D499" s="15" t="s">
        <v>54</v>
      </c>
      <c r="E499" s="16" t="s">
        <v>324</v>
      </c>
      <c r="F499" s="44" t="s">
        <v>315</v>
      </c>
      <c r="G499" s="16"/>
      <c r="H499" s="16"/>
      <c r="I499" s="16"/>
      <c r="J499" s="16"/>
      <c r="K499" s="16"/>
      <c r="L499" s="16"/>
      <c r="M499" s="16"/>
      <c r="N499" s="16"/>
      <c r="O499" s="16"/>
      <c r="P499" s="16"/>
      <c r="Q499" s="16"/>
      <c r="R499" s="16"/>
      <c r="S499" s="16"/>
      <c r="T499" s="16"/>
      <c r="U499" s="16"/>
      <c r="V499" s="16"/>
      <c r="W499" s="16"/>
      <c r="X499" s="16"/>
      <c r="Y499" s="16"/>
      <c r="Z499" s="16"/>
      <c r="AA499" s="16"/>
      <c r="AB499" s="16"/>
      <c r="AC499" s="16"/>
      <c r="AD499" s="16"/>
      <c r="AE499" s="16"/>
      <c r="AF499" s="16"/>
      <c r="AG499" s="16"/>
      <c r="AH499" s="16"/>
      <c r="AI499" s="16"/>
      <c r="AJ499" s="16"/>
      <c r="AK499" s="16"/>
      <c r="AL499" s="16"/>
      <c r="AM499" s="16"/>
    </row>
    <row r="500" spans="2:39" x14ac:dyDescent="0.3">
      <c r="B500" s="15" t="s">
        <v>48</v>
      </c>
      <c r="C500" s="196" t="s">
        <v>44</v>
      </c>
      <c r="D500" s="15" t="s">
        <v>54</v>
      </c>
      <c r="E500" s="16" t="s">
        <v>324</v>
      </c>
      <c r="F500" s="44" t="s">
        <v>314</v>
      </c>
      <c r="G500" s="16"/>
      <c r="H500" s="16"/>
      <c r="I500" s="16"/>
      <c r="J500" s="16"/>
      <c r="K500" s="16"/>
      <c r="L500" s="16"/>
      <c r="M500" s="16"/>
      <c r="N500" s="16"/>
      <c r="O500" s="16"/>
      <c r="P500" s="16"/>
      <c r="Q500" s="16"/>
      <c r="R500" s="16"/>
      <c r="S500" s="16"/>
      <c r="T500" s="16"/>
      <c r="U500" s="16"/>
      <c r="V500" s="16"/>
      <c r="W500" s="16"/>
      <c r="X500" s="16"/>
      <c r="Y500" s="16"/>
      <c r="Z500" s="16"/>
      <c r="AA500" s="16"/>
      <c r="AB500" s="16"/>
      <c r="AC500" s="16"/>
      <c r="AD500" s="16"/>
      <c r="AE500" s="16"/>
      <c r="AF500" s="16"/>
      <c r="AG500" s="16"/>
      <c r="AH500" s="16"/>
      <c r="AI500" s="16"/>
      <c r="AJ500" s="16"/>
      <c r="AK500" s="16"/>
      <c r="AL500" s="16"/>
      <c r="AM500" s="16"/>
    </row>
    <row r="501" spans="2:39" x14ac:dyDescent="0.3">
      <c r="B501" s="15" t="s">
        <v>48</v>
      </c>
      <c r="C501" s="196" t="s">
        <v>44</v>
      </c>
      <c r="D501" s="15" t="s">
        <v>54</v>
      </c>
      <c r="E501" s="16" t="s">
        <v>323</v>
      </c>
      <c r="F501" s="44" t="s">
        <v>315</v>
      </c>
      <c r="G501" s="16"/>
      <c r="H501" s="16"/>
      <c r="I501" s="16"/>
      <c r="J501" s="16"/>
      <c r="K501" s="16"/>
      <c r="L501" s="16"/>
      <c r="M501" s="16"/>
      <c r="N501" s="16"/>
      <c r="O501" s="16"/>
      <c r="P501" s="16"/>
      <c r="Q501" s="16"/>
      <c r="R501" s="16"/>
      <c r="S501" s="16"/>
      <c r="T501" s="16"/>
      <c r="U501" s="16"/>
      <c r="V501" s="16"/>
      <c r="W501" s="16"/>
      <c r="X501" s="16"/>
      <c r="Y501" s="16"/>
      <c r="Z501" s="16"/>
      <c r="AA501" s="16"/>
      <c r="AB501" s="16"/>
      <c r="AC501" s="16"/>
      <c r="AD501" s="16"/>
      <c r="AE501" s="16"/>
      <c r="AF501" s="16"/>
      <c r="AG501" s="16"/>
      <c r="AH501" s="16"/>
      <c r="AI501" s="16"/>
      <c r="AJ501" s="16"/>
      <c r="AK501" s="16"/>
      <c r="AL501" s="16"/>
      <c r="AM501" s="16"/>
    </row>
    <row r="502" spans="2:39" x14ac:dyDescent="0.3">
      <c r="B502" s="15" t="s">
        <v>48</v>
      </c>
      <c r="C502" s="196" t="s">
        <v>44</v>
      </c>
      <c r="D502" s="15" t="s">
        <v>54</v>
      </c>
      <c r="E502" s="16" t="s">
        <v>323</v>
      </c>
      <c r="F502" s="44" t="s">
        <v>314</v>
      </c>
      <c r="G502" s="16"/>
      <c r="H502" s="16"/>
      <c r="I502" s="16"/>
      <c r="J502" s="16"/>
      <c r="K502" s="16"/>
      <c r="L502" s="16"/>
      <c r="M502" s="16"/>
      <c r="N502" s="16"/>
      <c r="O502" s="16"/>
      <c r="P502" s="16"/>
      <c r="Q502" s="16"/>
      <c r="R502" s="16"/>
      <c r="S502" s="16"/>
      <c r="T502" s="16"/>
      <c r="U502" s="16"/>
      <c r="V502" s="16"/>
      <c r="W502" s="16"/>
      <c r="X502" s="16"/>
      <c r="Y502" s="16"/>
      <c r="Z502" s="16"/>
      <c r="AA502" s="16"/>
      <c r="AB502" s="16"/>
      <c r="AC502" s="16"/>
      <c r="AD502" s="16"/>
      <c r="AE502" s="16"/>
      <c r="AF502" s="16"/>
      <c r="AG502" s="16"/>
      <c r="AH502" s="16"/>
      <c r="AI502" s="16"/>
      <c r="AJ502" s="16"/>
      <c r="AK502" s="16"/>
      <c r="AL502" s="16"/>
      <c r="AM502" s="16"/>
    </row>
    <row r="503" spans="2:39" x14ac:dyDescent="0.3">
      <c r="B503" s="15" t="s">
        <v>48</v>
      </c>
      <c r="C503" s="196" t="s">
        <v>44</v>
      </c>
      <c r="D503" s="15" t="s">
        <v>54</v>
      </c>
      <c r="E503" s="16" t="s">
        <v>322</v>
      </c>
      <c r="F503" s="44" t="s">
        <v>315</v>
      </c>
      <c r="G503" s="16"/>
      <c r="H503" s="16"/>
      <c r="I503" s="16"/>
      <c r="J503" s="16"/>
      <c r="K503" s="16"/>
      <c r="L503" s="16"/>
      <c r="M503" s="16"/>
      <c r="N503" s="16"/>
      <c r="O503" s="16"/>
      <c r="P503" s="16"/>
      <c r="Q503" s="16"/>
      <c r="R503" s="16"/>
      <c r="S503" s="16"/>
      <c r="T503" s="16"/>
      <c r="U503" s="16"/>
      <c r="V503" s="16"/>
      <c r="W503" s="16"/>
      <c r="X503" s="16"/>
      <c r="Y503" s="16"/>
      <c r="Z503" s="16"/>
      <c r="AA503" s="16"/>
      <c r="AB503" s="16"/>
      <c r="AC503" s="16"/>
      <c r="AD503" s="16"/>
      <c r="AE503" s="16"/>
      <c r="AF503" s="16"/>
      <c r="AG503" s="16"/>
      <c r="AH503" s="16"/>
      <c r="AI503" s="16"/>
      <c r="AJ503" s="16"/>
      <c r="AK503" s="16"/>
      <c r="AL503" s="16"/>
      <c r="AM503" s="16"/>
    </row>
    <row r="504" spans="2:39" x14ac:dyDescent="0.3">
      <c r="B504" s="15" t="s">
        <v>48</v>
      </c>
      <c r="C504" s="196" t="s">
        <v>44</v>
      </c>
      <c r="D504" s="15" t="s">
        <v>54</v>
      </c>
      <c r="E504" s="16" t="s">
        <v>322</v>
      </c>
      <c r="F504" s="44" t="s">
        <v>314</v>
      </c>
      <c r="G504" s="16"/>
      <c r="H504" s="16"/>
      <c r="I504" s="16"/>
      <c r="J504" s="16"/>
      <c r="K504" s="16"/>
      <c r="L504" s="16"/>
      <c r="M504" s="16"/>
      <c r="N504" s="16"/>
      <c r="O504" s="16"/>
      <c r="P504" s="16"/>
      <c r="Q504" s="16"/>
      <c r="R504" s="16"/>
      <c r="S504" s="16"/>
      <c r="T504" s="16"/>
      <c r="U504" s="16"/>
      <c r="V504" s="16"/>
      <c r="W504" s="16"/>
      <c r="X504" s="16"/>
      <c r="Y504" s="16"/>
      <c r="Z504" s="16"/>
      <c r="AA504" s="16"/>
      <c r="AB504" s="16"/>
      <c r="AC504" s="16"/>
      <c r="AD504" s="16"/>
      <c r="AE504" s="16"/>
      <c r="AF504" s="16"/>
      <c r="AG504" s="16"/>
      <c r="AH504" s="16"/>
      <c r="AI504" s="16"/>
      <c r="AJ504" s="16"/>
      <c r="AK504" s="16"/>
      <c r="AL504" s="16"/>
      <c r="AM504" s="16"/>
    </row>
    <row r="505" spans="2:39" x14ac:dyDescent="0.3">
      <c r="B505" s="15" t="s">
        <v>48</v>
      </c>
      <c r="C505" s="196" t="s">
        <v>44</v>
      </c>
      <c r="D505" s="15" t="s">
        <v>54</v>
      </c>
      <c r="E505" s="16" t="s">
        <v>321</v>
      </c>
      <c r="F505" s="44" t="s">
        <v>315</v>
      </c>
      <c r="G505" s="16"/>
      <c r="H505" s="16"/>
      <c r="I505" s="16"/>
      <c r="J505" s="16"/>
      <c r="K505" s="16"/>
      <c r="L505" s="16"/>
      <c r="M505" s="16"/>
      <c r="N505" s="16"/>
      <c r="O505" s="16"/>
      <c r="P505" s="16"/>
      <c r="Q505" s="16"/>
      <c r="R505" s="16"/>
      <c r="S505" s="16"/>
      <c r="T505" s="16"/>
      <c r="U505" s="16"/>
      <c r="V505" s="16"/>
      <c r="W505" s="16"/>
      <c r="X505" s="16"/>
      <c r="Y505" s="16"/>
      <c r="Z505" s="16"/>
      <c r="AA505" s="16"/>
      <c r="AB505" s="16"/>
      <c r="AC505" s="16"/>
      <c r="AD505" s="16"/>
      <c r="AE505" s="16"/>
      <c r="AF505" s="16"/>
      <c r="AG505" s="16"/>
      <c r="AH505" s="16"/>
      <c r="AI505" s="16"/>
      <c r="AJ505" s="16"/>
      <c r="AK505" s="16"/>
      <c r="AL505" s="16"/>
      <c r="AM505" s="16"/>
    </row>
    <row r="506" spans="2:39" x14ac:dyDescent="0.3">
      <c r="B506" s="15" t="s">
        <v>48</v>
      </c>
      <c r="C506" s="196" t="s">
        <v>44</v>
      </c>
      <c r="D506" s="15" t="s">
        <v>54</v>
      </c>
      <c r="E506" s="16" t="s">
        <v>321</v>
      </c>
      <c r="F506" s="44" t="s">
        <v>314</v>
      </c>
      <c r="G506" s="16"/>
      <c r="H506" s="16"/>
      <c r="I506" s="16"/>
      <c r="J506" s="16"/>
      <c r="K506" s="16"/>
      <c r="L506" s="16"/>
      <c r="M506" s="16"/>
      <c r="N506" s="16"/>
      <c r="O506" s="16"/>
      <c r="P506" s="16"/>
      <c r="Q506" s="16"/>
      <c r="R506" s="16"/>
      <c r="S506" s="16"/>
      <c r="T506" s="16"/>
      <c r="U506" s="16"/>
      <c r="V506" s="16"/>
      <c r="W506" s="16"/>
      <c r="X506" s="16"/>
      <c r="Y506" s="16"/>
      <c r="Z506" s="16"/>
      <c r="AA506" s="16"/>
      <c r="AB506" s="16"/>
      <c r="AC506" s="16"/>
      <c r="AD506" s="16"/>
      <c r="AE506" s="16"/>
      <c r="AF506" s="16"/>
      <c r="AG506" s="16"/>
      <c r="AH506" s="16"/>
      <c r="AI506" s="16"/>
      <c r="AJ506" s="16"/>
      <c r="AK506" s="16"/>
      <c r="AL506" s="16"/>
      <c r="AM506" s="16"/>
    </row>
    <row r="507" spans="2:39" x14ac:dyDescent="0.3">
      <c r="B507" s="50" t="s">
        <v>48</v>
      </c>
      <c r="C507" s="59" t="s">
        <v>53</v>
      </c>
      <c r="D507" s="50" t="s">
        <v>54</v>
      </c>
      <c r="E507" s="50" t="s">
        <v>313</v>
      </c>
      <c r="F507" s="50" t="s">
        <v>312</v>
      </c>
      <c r="G507" s="222">
        <v>30</v>
      </c>
      <c r="H507" s="222">
        <v>9808</v>
      </c>
      <c r="I507" s="222">
        <v>6.0229751662733475E-5</v>
      </c>
      <c r="J507" s="222">
        <v>7815</v>
      </c>
      <c r="K507" s="222">
        <v>7346</v>
      </c>
      <c r="L507" s="223">
        <v>0.93998720409468972</v>
      </c>
      <c r="M507" s="223">
        <v>2.6866952644008669E-3</v>
      </c>
      <c r="N507" s="223">
        <v>0.93472128137646404</v>
      </c>
      <c r="O507" s="223">
        <v>0.9452531268129154</v>
      </c>
      <c r="P507" s="222">
        <v>2227</v>
      </c>
      <c r="Q507" s="222">
        <v>2033</v>
      </c>
      <c r="R507" s="223">
        <v>0.91288729232150878</v>
      </c>
      <c r="S507" s="223">
        <v>5.9757060872976386E-3</v>
      </c>
      <c r="T507" s="223">
        <v>0.90117490839040537</v>
      </c>
      <c r="U507" s="223">
        <v>0.92459967625261219</v>
      </c>
      <c r="V507" s="222">
        <v>451</v>
      </c>
      <c r="W507" s="222">
        <v>354</v>
      </c>
      <c r="X507" s="223">
        <v>0.78492239467849223</v>
      </c>
      <c r="Y507" s="223">
        <v>1.9347403328217733E-2</v>
      </c>
      <c r="Z507" s="223">
        <v>0.74700148415518552</v>
      </c>
      <c r="AA507" s="223">
        <v>0.82284330520179894</v>
      </c>
      <c r="AB507" s="222">
        <v>10493</v>
      </c>
      <c r="AC507" s="222">
        <v>9733</v>
      </c>
      <c r="AD507" s="223">
        <v>0.92757076146002093</v>
      </c>
      <c r="AE507" s="223">
        <v>2.5303502985975445E-3</v>
      </c>
      <c r="AF507" s="223">
        <v>0.92261127487476979</v>
      </c>
      <c r="AG507" s="223">
        <v>0.93253024804527207</v>
      </c>
      <c r="AH507" s="222">
        <v>473</v>
      </c>
      <c r="AI507" s="222">
        <v>233</v>
      </c>
      <c r="AJ507" s="223">
        <v>0.492600422832981</v>
      </c>
      <c r="AK507" s="223">
        <v>2.2987506775972215E-2</v>
      </c>
      <c r="AL507" s="223">
        <v>0.44754490955207549</v>
      </c>
      <c r="AM507" s="223">
        <v>0.53765593611388651</v>
      </c>
    </row>
    <row r="508" spans="2:39" x14ac:dyDescent="0.3">
      <c r="B508" s="50" t="s">
        <v>48</v>
      </c>
      <c r="C508" s="59" t="s">
        <v>55</v>
      </c>
      <c r="D508" s="50" t="s">
        <v>54</v>
      </c>
      <c r="E508" s="50" t="s">
        <v>313</v>
      </c>
      <c r="F508" s="50" t="s">
        <v>312</v>
      </c>
      <c r="G508" s="222">
        <v>30</v>
      </c>
      <c r="H508" s="222">
        <v>7237</v>
      </c>
      <c r="I508" s="222">
        <v>2.211240606505074E-5</v>
      </c>
      <c r="J508" s="222">
        <v>6600</v>
      </c>
      <c r="K508" s="222">
        <v>6485</v>
      </c>
      <c r="L508" s="223">
        <v>0.98257575757575755</v>
      </c>
      <c r="M508" s="223">
        <v>1.6106011582440042E-3</v>
      </c>
      <c r="N508" s="223">
        <v>0.97941897930559929</v>
      </c>
      <c r="O508" s="223">
        <v>0.9857325358459158</v>
      </c>
      <c r="P508" s="222">
        <v>3402</v>
      </c>
      <c r="Q508" s="222">
        <v>3336</v>
      </c>
      <c r="R508" s="223">
        <v>0.98059964726631388</v>
      </c>
      <c r="S508" s="223">
        <v>2.3647406928111818E-3</v>
      </c>
      <c r="T508" s="223">
        <v>0.975964755508404</v>
      </c>
      <c r="U508" s="223">
        <v>0.98523453902422375</v>
      </c>
      <c r="V508" s="222">
        <v>886</v>
      </c>
      <c r="W508" s="222">
        <v>802</v>
      </c>
      <c r="X508" s="223">
        <v>0.90519187358916475</v>
      </c>
      <c r="Y508" s="223">
        <v>9.8418387301679941E-3</v>
      </c>
      <c r="Z508" s="223">
        <v>0.88590186967803553</v>
      </c>
      <c r="AA508" s="223">
        <v>0.92448187750029398</v>
      </c>
      <c r="AB508" s="222">
        <v>10888</v>
      </c>
      <c r="AC508" s="222">
        <v>10623</v>
      </c>
      <c r="AD508" s="223">
        <v>0.97566127847171202</v>
      </c>
      <c r="AE508" s="223">
        <v>1.4768090987432418E-3</v>
      </c>
      <c r="AF508" s="223">
        <v>0.97276673263817526</v>
      </c>
      <c r="AG508" s="223">
        <v>0.97855582430524879</v>
      </c>
      <c r="AH508" s="222">
        <v>880</v>
      </c>
      <c r="AI508" s="222">
        <v>263</v>
      </c>
      <c r="AJ508" s="223">
        <v>0.29886363636363639</v>
      </c>
      <c r="AK508" s="223">
        <v>1.5431084449870116E-2</v>
      </c>
      <c r="AL508" s="223">
        <v>0.26861871084189098</v>
      </c>
      <c r="AM508" s="223">
        <v>0.32910856188538179</v>
      </c>
    </row>
    <row r="509" spans="2:39" x14ac:dyDescent="0.3">
      <c r="B509" s="50" t="s">
        <v>48</v>
      </c>
      <c r="C509" s="49" t="s">
        <v>44</v>
      </c>
      <c r="D509" s="60" t="s">
        <v>45</v>
      </c>
      <c r="E509" s="50" t="s">
        <v>313</v>
      </c>
      <c r="F509" s="50" t="s">
        <v>312</v>
      </c>
      <c r="G509" s="222">
        <v>30</v>
      </c>
      <c r="H509" s="222">
        <v>15536</v>
      </c>
      <c r="I509" s="222">
        <v>1.7436703791829364E-5</v>
      </c>
      <c r="J509" s="222">
        <v>13198</v>
      </c>
      <c r="K509" s="222">
        <v>12738</v>
      </c>
      <c r="L509" s="223">
        <v>0.9651462342779209</v>
      </c>
      <c r="M509" s="223">
        <v>1.5964942256321678E-3</v>
      </c>
      <c r="N509" s="223">
        <v>0.96201710559568188</v>
      </c>
      <c r="O509" s="223">
        <v>0.96827536296015992</v>
      </c>
      <c r="P509" s="222">
        <v>5279</v>
      </c>
      <c r="Q509" s="222">
        <v>5055</v>
      </c>
      <c r="R509" s="223">
        <v>0.95756772115931044</v>
      </c>
      <c r="S509" s="223">
        <v>2.7743234714438935E-3</v>
      </c>
      <c r="T509" s="223">
        <v>0.95213004715528038</v>
      </c>
      <c r="U509" s="223">
        <v>0.96300539516334049</v>
      </c>
      <c r="V509" s="222">
        <v>1295</v>
      </c>
      <c r="W509" s="222">
        <v>1116</v>
      </c>
      <c r="X509" s="223">
        <v>0.86177606177606181</v>
      </c>
      <c r="Y509" s="223">
        <v>9.5907806892045755E-3</v>
      </c>
      <c r="Z509" s="223">
        <v>0.84297813162522084</v>
      </c>
      <c r="AA509" s="223">
        <v>0.88057399192690278</v>
      </c>
      <c r="AB509" s="222">
        <v>19772</v>
      </c>
      <c r="AC509" s="222">
        <v>18909</v>
      </c>
      <c r="AD509" s="223">
        <v>0.95635241756018607</v>
      </c>
      <c r="AE509" s="223">
        <v>1.4529938500249335E-3</v>
      </c>
      <c r="AF509" s="223">
        <v>0.95350454961413722</v>
      </c>
      <c r="AG509" s="223">
        <v>0.95920028550623493</v>
      </c>
      <c r="AH509" s="222">
        <v>1331</v>
      </c>
      <c r="AI509" s="222">
        <v>491</v>
      </c>
      <c r="AJ509" s="223">
        <v>0.36889556724267469</v>
      </c>
      <c r="AK509" s="223">
        <v>1.322553672716339E-2</v>
      </c>
      <c r="AL509" s="223">
        <v>0.34297351525743447</v>
      </c>
      <c r="AM509" s="223">
        <v>0.39481761922791492</v>
      </c>
    </row>
    <row r="510" spans="2:39" x14ac:dyDescent="0.3">
      <c r="B510" s="50" t="s">
        <v>48</v>
      </c>
      <c r="C510" s="49" t="s">
        <v>44</v>
      </c>
      <c r="D510" s="60" t="s">
        <v>52</v>
      </c>
      <c r="E510" s="50" t="s">
        <v>313</v>
      </c>
      <c r="F510" s="50" t="s">
        <v>312</v>
      </c>
      <c r="G510" s="222">
        <v>30</v>
      </c>
      <c r="H510" s="222">
        <v>1509</v>
      </c>
      <c r="I510" s="222">
        <v>2.9765504805373094E-6</v>
      </c>
      <c r="J510" s="222">
        <v>1217</v>
      </c>
      <c r="K510" s="222">
        <v>1093</v>
      </c>
      <c r="L510" s="223">
        <v>0.89811010682004933</v>
      </c>
      <c r="M510" s="223">
        <v>8.6713168614419491E-3</v>
      </c>
      <c r="N510" s="223">
        <v>0.88111432577162307</v>
      </c>
      <c r="O510" s="223">
        <v>0.91510588786847558</v>
      </c>
      <c r="P510" s="222">
        <v>350</v>
      </c>
      <c r="Q510" s="222">
        <v>314</v>
      </c>
      <c r="R510" s="223">
        <v>0.89714285714285713</v>
      </c>
      <c r="S510" s="223">
        <v>1.6237307220490563E-2</v>
      </c>
      <c r="T510" s="223">
        <v>0.86531773499069564</v>
      </c>
      <c r="U510" s="223">
        <v>0.92896797929501862</v>
      </c>
      <c r="V510" s="222">
        <v>42</v>
      </c>
      <c r="W510" s="222">
        <v>40</v>
      </c>
      <c r="X510" s="223">
        <v>0.95238095238095233</v>
      </c>
      <c r="Y510" s="223">
        <v>3.2860264730588333E-2</v>
      </c>
      <c r="Z510" s="223">
        <v>0.8879748335089992</v>
      </c>
      <c r="AA510" s="223">
        <v>1.0167870712529055</v>
      </c>
      <c r="AB510" s="222">
        <v>1609</v>
      </c>
      <c r="AC510" s="222">
        <v>1447</v>
      </c>
      <c r="AD510" s="223">
        <v>0.89931634555624607</v>
      </c>
      <c r="AE510" s="223">
        <v>7.5016657015676341E-3</v>
      </c>
      <c r="AF510" s="223">
        <v>0.88461308078117351</v>
      </c>
      <c r="AG510" s="223">
        <v>0.91401961033131862</v>
      </c>
      <c r="AH510" s="222">
        <v>22</v>
      </c>
      <c r="AI510" s="222">
        <v>5</v>
      </c>
      <c r="AJ510" s="223">
        <v>0.22727272727272727</v>
      </c>
      <c r="AK510" s="223">
        <v>8.9346067398510962E-2</v>
      </c>
      <c r="AL510" s="223">
        <v>5.215443517164578E-2</v>
      </c>
      <c r="AM510" s="223">
        <v>0.40239101937380872</v>
      </c>
    </row>
    <row r="511" spans="2:39" x14ac:dyDescent="0.3">
      <c r="B511" s="50" t="s">
        <v>48</v>
      </c>
      <c r="C511" s="49" t="s">
        <v>44</v>
      </c>
      <c r="D511" s="80" t="s">
        <v>54</v>
      </c>
      <c r="E511" s="60" t="s">
        <v>320</v>
      </c>
      <c r="F511" s="50" t="s">
        <v>312</v>
      </c>
      <c r="G511" s="80"/>
      <c r="H511" s="80"/>
      <c r="I511" s="80"/>
      <c r="J511" s="80"/>
      <c r="K511" s="80"/>
      <c r="L511" s="80"/>
      <c r="M511" s="80"/>
      <c r="N511" s="80"/>
      <c r="O511" s="80"/>
      <c r="P511" s="80"/>
      <c r="Q511" s="80"/>
      <c r="R511" s="80"/>
      <c r="S511" s="80"/>
      <c r="T511" s="80"/>
      <c r="U511" s="80"/>
      <c r="V511" s="80"/>
      <c r="W511" s="80"/>
      <c r="X511" s="80"/>
      <c r="Y511" s="80"/>
      <c r="Z511" s="80"/>
      <c r="AA511" s="80"/>
      <c r="AB511" s="80"/>
      <c r="AC511" s="80"/>
      <c r="AD511" s="80"/>
      <c r="AE511" s="80"/>
      <c r="AF511" s="80"/>
      <c r="AG511" s="80"/>
      <c r="AH511" s="80"/>
      <c r="AI511" s="80"/>
      <c r="AJ511" s="80"/>
      <c r="AK511" s="80"/>
      <c r="AL511" s="80"/>
      <c r="AM511" s="80"/>
    </row>
    <row r="512" spans="2:39" x14ac:dyDescent="0.3">
      <c r="B512" s="50" t="s">
        <v>48</v>
      </c>
      <c r="C512" s="49" t="s">
        <v>44</v>
      </c>
      <c r="D512" s="80" t="s">
        <v>54</v>
      </c>
      <c r="E512" s="60" t="s">
        <v>319</v>
      </c>
      <c r="F512" s="50" t="s">
        <v>312</v>
      </c>
      <c r="G512" s="80"/>
      <c r="H512" s="80"/>
      <c r="I512" s="80"/>
      <c r="J512" s="80"/>
      <c r="K512" s="80"/>
      <c r="L512" s="80"/>
      <c r="M512" s="80"/>
      <c r="N512" s="80"/>
      <c r="O512" s="80"/>
      <c r="P512" s="80"/>
      <c r="Q512" s="80"/>
      <c r="R512" s="80"/>
      <c r="S512" s="80"/>
      <c r="T512" s="80"/>
      <c r="U512" s="80"/>
      <c r="V512" s="80"/>
      <c r="W512" s="80"/>
      <c r="X512" s="80"/>
      <c r="Y512" s="80"/>
      <c r="Z512" s="80"/>
      <c r="AA512" s="80"/>
      <c r="AB512" s="80"/>
      <c r="AC512" s="80"/>
      <c r="AD512" s="80"/>
      <c r="AE512" s="80"/>
      <c r="AF512" s="80"/>
      <c r="AG512" s="80"/>
      <c r="AH512" s="80"/>
      <c r="AI512" s="80"/>
      <c r="AJ512" s="80"/>
      <c r="AK512" s="80"/>
      <c r="AL512" s="80"/>
      <c r="AM512" s="80"/>
    </row>
    <row r="513" spans="2:39" x14ac:dyDescent="0.3">
      <c r="B513" s="50" t="s">
        <v>48</v>
      </c>
      <c r="C513" s="49" t="s">
        <v>44</v>
      </c>
      <c r="D513" s="80" t="s">
        <v>54</v>
      </c>
      <c r="E513" s="60" t="s">
        <v>318</v>
      </c>
      <c r="F513" s="50" t="s">
        <v>312</v>
      </c>
      <c r="G513" s="80"/>
      <c r="H513" s="80"/>
      <c r="I513" s="80"/>
      <c r="J513" s="80"/>
      <c r="K513" s="80"/>
      <c r="L513" s="80"/>
      <c r="M513" s="80"/>
      <c r="N513" s="80"/>
      <c r="O513" s="80"/>
      <c r="P513" s="80"/>
      <c r="Q513" s="80"/>
      <c r="R513" s="80"/>
      <c r="S513" s="80"/>
      <c r="T513" s="80"/>
      <c r="U513" s="80"/>
      <c r="V513" s="80"/>
      <c r="W513" s="80"/>
      <c r="X513" s="80"/>
      <c r="Y513" s="80"/>
      <c r="Z513" s="80"/>
      <c r="AA513" s="80"/>
      <c r="AB513" s="80"/>
      <c r="AC513" s="80"/>
      <c r="AD513" s="80"/>
      <c r="AE513" s="80"/>
      <c r="AF513" s="80"/>
      <c r="AG513" s="80"/>
      <c r="AH513" s="80"/>
      <c r="AI513" s="80"/>
      <c r="AJ513" s="80"/>
      <c r="AK513" s="80"/>
      <c r="AL513" s="80"/>
      <c r="AM513" s="80"/>
    </row>
    <row r="514" spans="2:39" x14ac:dyDescent="0.3">
      <c r="B514" s="50" t="s">
        <v>48</v>
      </c>
      <c r="C514" s="49" t="s">
        <v>44</v>
      </c>
      <c r="D514" s="80" t="s">
        <v>54</v>
      </c>
      <c r="E514" s="60" t="s">
        <v>317</v>
      </c>
      <c r="F514" s="50" t="s">
        <v>312</v>
      </c>
      <c r="G514" s="80"/>
      <c r="H514" s="80"/>
      <c r="I514" s="80"/>
      <c r="J514" s="80"/>
      <c r="K514" s="80"/>
      <c r="L514" s="80"/>
      <c r="M514" s="80"/>
      <c r="N514" s="80"/>
      <c r="O514" s="80"/>
      <c r="P514" s="80"/>
      <c r="Q514" s="80"/>
      <c r="R514" s="80"/>
      <c r="S514" s="80"/>
      <c r="T514" s="80"/>
      <c r="U514" s="80"/>
      <c r="V514" s="80"/>
      <c r="W514" s="80"/>
      <c r="X514" s="80"/>
      <c r="Y514" s="80"/>
      <c r="Z514" s="80"/>
      <c r="AA514" s="80"/>
      <c r="AB514" s="80"/>
      <c r="AC514" s="80"/>
      <c r="AD514" s="80"/>
      <c r="AE514" s="80"/>
      <c r="AF514" s="80"/>
      <c r="AG514" s="80"/>
      <c r="AH514" s="80"/>
      <c r="AI514" s="80"/>
      <c r="AJ514" s="80"/>
      <c r="AK514" s="80"/>
      <c r="AL514" s="80"/>
      <c r="AM514" s="80"/>
    </row>
    <row r="515" spans="2:39" x14ac:dyDescent="0.3">
      <c r="B515" s="50" t="s">
        <v>48</v>
      </c>
      <c r="C515" s="49" t="s">
        <v>44</v>
      </c>
      <c r="D515" s="80" t="s">
        <v>54</v>
      </c>
      <c r="E515" s="60" t="s">
        <v>316</v>
      </c>
      <c r="F515" s="50" t="s">
        <v>312</v>
      </c>
      <c r="G515" s="80"/>
      <c r="H515" s="80"/>
      <c r="I515" s="80"/>
      <c r="J515" s="80"/>
      <c r="K515" s="80"/>
      <c r="L515" s="80"/>
      <c r="M515" s="80"/>
      <c r="N515" s="80"/>
      <c r="O515" s="80"/>
      <c r="P515" s="80"/>
      <c r="Q515" s="80"/>
      <c r="R515" s="80"/>
      <c r="S515" s="80"/>
      <c r="T515" s="80"/>
      <c r="U515" s="80"/>
      <c r="V515" s="80"/>
      <c r="W515" s="80"/>
      <c r="X515" s="80"/>
      <c r="Y515" s="80"/>
      <c r="Z515" s="80"/>
      <c r="AA515" s="80"/>
      <c r="AB515" s="80"/>
      <c r="AC515" s="80"/>
      <c r="AD515" s="80"/>
      <c r="AE515" s="80"/>
      <c r="AF515" s="80"/>
      <c r="AG515" s="80"/>
      <c r="AH515" s="80"/>
      <c r="AI515" s="80"/>
      <c r="AJ515" s="80"/>
      <c r="AK515" s="80"/>
      <c r="AL515" s="80"/>
      <c r="AM515" s="80"/>
    </row>
    <row r="516" spans="2:39" x14ac:dyDescent="0.3">
      <c r="B516" s="50" t="s">
        <v>48</v>
      </c>
      <c r="C516" s="49" t="s">
        <v>44</v>
      </c>
      <c r="D516" s="80" t="s">
        <v>54</v>
      </c>
      <c r="E516" s="50" t="s">
        <v>313</v>
      </c>
      <c r="F516" s="60" t="s">
        <v>315</v>
      </c>
      <c r="G516" s="222">
        <v>30</v>
      </c>
      <c r="H516" s="222">
        <v>13438</v>
      </c>
      <c r="I516" s="222">
        <v>7.9149646940858829E-6</v>
      </c>
      <c r="J516" s="222">
        <v>11311</v>
      </c>
      <c r="K516" s="222">
        <v>10790</v>
      </c>
      <c r="L516" s="223">
        <v>0.95393864379807269</v>
      </c>
      <c r="M516" s="223">
        <v>1.9709612249324228E-3</v>
      </c>
      <c r="N516" s="223">
        <v>0.95007555979720515</v>
      </c>
      <c r="O516" s="223">
        <v>0.95780172779894024</v>
      </c>
      <c r="P516" s="222">
        <v>1741</v>
      </c>
      <c r="Q516" s="222">
        <v>1535</v>
      </c>
      <c r="R516" s="223">
        <v>0.88167719701321079</v>
      </c>
      <c r="S516" s="223">
        <v>7.7408676727049762E-3</v>
      </c>
      <c r="T516" s="223">
        <v>0.86650509637470907</v>
      </c>
      <c r="U516" s="223">
        <v>0.89684929765171251</v>
      </c>
      <c r="V516" s="222">
        <v>303</v>
      </c>
      <c r="W516" s="222">
        <v>224</v>
      </c>
      <c r="X516" s="223">
        <v>0.73927392739273923</v>
      </c>
      <c r="Y516" s="223">
        <v>2.5221656815293269E-2</v>
      </c>
      <c r="Z516" s="223">
        <v>0.68983948003476447</v>
      </c>
      <c r="AA516" s="223">
        <v>0.78870837475071398</v>
      </c>
      <c r="AB516" s="222">
        <v>13355</v>
      </c>
      <c r="AC516" s="222">
        <v>12549</v>
      </c>
      <c r="AD516" s="223">
        <v>0.93964807188318977</v>
      </c>
      <c r="AE516" s="223">
        <v>2.0606595304516724E-3</v>
      </c>
      <c r="AF516" s="223">
        <v>0.9356091792035045</v>
      </c>
      <c r="AG516" s="223">
        <v>0.94368696456287504</v>
      </c>
      <c r="AH516" s="222"/>
      <c r="AI516" s="222"/>
      <c r="AJ516" s="223"/>
      <c r="AK516" s="223"/>
      <c r="AL516" s="223"/>
      <c r="AM516" s="223"/>
    </row>
    <row r="517" spans="2:39" x14ac:dyDescent="0.3">
      <c r="B517" s="50" t="s">
        <v>48</v>
      </c>
      <c r="C517" s="49" t="s">
        <v>44</v>
      </c>
      <c r="D517" s="80" t="s">
        <v>54</v>
      </c>
      <c r="E517" s="50" t="s">
        <v>313</v>
      </c>
      <c r="F517" s="60" t="s">
        <v>314</v>
      </c>
      <c r="G517" s="222">
        <v>30</v>
      </c>
      <c r="H517" s="222">
        <v>3607</v>
      </c>
      <c r="I517" s="222">
        <v>8.1508931559504167E-6</v>
      </c>
      <c r="J517" s="222">
        <v>3104</v>
      </c>
      <c r="K517" s="222">
        <v>3041</v>
      </c>
      <c r="L517" s="223">
        <v>0.97970360824742264</v>
      </c>
      <c r="M517" s="223">
        <v>2.5310219755002106E-3</v>
      </c>
      <c r="N517" s="223">
        <v>0.97474280517544221</v>
      </c>
      <c r="O517" s="223">
        <v>0.98466441131940308</v>
      </c>
      <c r="P517" s="222">
        <v>3619</v>
      </c>
      <c r="Q517" s="222">
        <v>3570</v>
      </c>
      <c r="R517" s="223">
        <v>0.98646034816247585</v>
      </c>
      <c r="S517" s="223">
        <v>1.9210969097717824E-3</v>
      </c>
      <c r="T517" s="223">
        <v>0.98269499821932316</v>
      </c>
      <c r="U517" s="223">
        <v>0.99022569810562855</v>
      </c>
      <c r="V517" s="222">
        <v>446</v>
      </c>
      <c r="W517" s="222">
        <v>375</v>
      </c>
      <c r="X517" s="223">
        <v>0.84080717488789236</v>
      </c>
      <c r="Y517" s="223">
        <v>1.7323774427492677E-2</v>
      </c>
      <c r="Z517" s="223">
        <v>0.80685257701000668</v>
      </c>
      <c r="AA517" s="223">
        <v>0.87476177276577805</v>
      </c>
      <c r="AB517" s="222">
        <v>7169</v>
      </c>
      <c r="AC517" s="222">
        <v>6986</v>
      </c>
      <c r="AD517" s="223">
        <v>0.9744734272562422</v>
      </c>
      <c r="AE517" s="223">
        <v>1.8627388176756373E-3</v>
      </c>
      <c r="AF517" s="223">
        <v>0.970822459173598</v>
      </c>
      <c r="AG517" s="223">
        <v>0.9781243953388864</v>
      </c>
      <c r="AH517" s="222"/>
      <c r="AI517" s="222"/>
      <c r="AJ517" s="223"/>
      <c r="AK517" s="223"/>
      <c r="AL517" s="223"/>
      <c r="AM517" s="223"/>
    </row>
    <row r="518" spans="2:39" x14ac:dyDescent="0.3">
      <c r="B518" s="81" t="s">
        <v>48</v>
      </c>
      <c r="C518" s="192" t="s">
        <v>44</v>
      </c>
      <c r="D518" s="190" t="s">
        <v>54</v>
      </c>
      <c r="E518" s="81" t="s">
        <v>313</v>
      </c>
      <c r="F518" s="81" t="s">
        <v>312</v>
      </c>
      <c r="G518" s="226">
        <v>30</v>
      </c>
      <c r="H518" s="226">
        <v>17045</v>
      </c>
      <c r="I518" s="226">
        <v>2.0353775187906131E-5</v>
      </c>
      <c r="J518" s="226">
        <v>14415</v>
      </c>
      <c r="K518" s="226">
        <v>13831</v>
      </c>
      <c r="L518" s="227">
        <v>0.95948664585501209</v>
      </c>
      <c r="M518" s="227">
        <v>1.6421440237872761E-3</v>
      </c>
      <c r="N518" s="227">
        <v>0.95626804356838901</v>
      </c>
      <c r="O518" s="227">
        <v>0.96270524814163516</v>
      </c>
      <c r="P518" s="226">
        <v>5360</v>
      </c>
      <c r="Q518" s="226">
        <v>5105</v>
      </c>
      <c r="R518" s="227">
        <v>0.9524253731343284</v>
      </c>
      <c r="S518" s="227">
        <v>2.9075070662592929E-3</v>
      </c>
      <c r="T518" s="227">
        <v>0.9467266592844602</v>
      </c>
      <c r="U518" s="227">
        <v>0.9581240869841966</v>
      </c>
      <c r="V518" s="226">
        <v>749</v>
      </c>
      <c r="W518" s="226">
        <v>599</v>
      </c>
      <c r="X518" s="227">
        <v>0.7997329773030708</v>
      </c>
      <c r="Y518" s="227">
        <v>1.4622994416682569E-2</v>
      </c>
      <c r="Z518" s="227">
        <v>0.77107190824637295</v>
      </c>
      <c r="AA518" s="227">
        <v>0.82839404635976865</v>
      </c>
      <c r="AB518" s="226">
        <v>20524</v>
      </c>
      <c r="AC518" s="226">
        <v>19535</v>
      </c>
      <c r="AD518" s="227">
        <v>0.95181251218086138</v>
      </c>
      <c r="AE518" s="227">
        <v>1.494898976699391E-3</v>
      </c>
      <c r="AF518" s="227">
        <v>0.94888251018653058</v>
      </c>
      <c r="AG518" s="227">
        <v>0.95474251417519218</v>
      </c>
      <c r="AH518" s="226">
        <v>1353</v>
      </c>
      <c r="AI518" s="226">
        <v>496</v>
      </c>
      <c r="AJ518" s="227">
        <v>0.36659275683665926</v>
      </c>
      <c r="AK518" s="227">
        <v>1.3100399938365521E-2</v>
      </c>
      <c r="AL518" s="227">
        <v>0.34091597295746284</v>
      </c>
      <c r="AM518" s="227">
        <v>0.39226954071585568</v>
      </c>
    </row>
    <row r="519" spans="2:39" x14ac:dyDescent="0.3">
      <c r="D519" s="76"/>
      <c r="E519" s="70"/>
      <c r="F519" s="70"/>
    </row>
    <row r="520" spans="2:39" x14ac:dyDescent="0.3">
      <c r="B520" s="67" t="s">
        <v>59</v>
      </c>
      <c r="C520" s="68"/>
      <c r="D520" s="69"/>
      <c r="E520" s="70"/>
      <c r="F520" s="70"/>
    </row>
    <row r="521" spans="2:39" x14ac:dyDescent="0.3">
      <c r="B521" s="71"/>
      <c r="C521" s="68" t="s">
        <v>60</v>
      </c>
      <c r="D521" s="72" t="s">
        <v>61</v>
      </c>
    </row>
    <row r="522" spans="2:39" x14ac:dyDescent="0.3">
      <c r="B522" s="73"/>
      <c r="C522" s="68" t="s">
        <v>62</v>
      </c>
      <c r="D522" s="72" t="s">
        <v>63</v>
      </c>
    </row>
    <row r="523" spans="2:39" x14ac:dyDescent="0.3">
      <c r="B523" s="74"/>
      <c r="C523" s="68" t="s">
        <v>64</v>
      </c>
      <c r="D523" s="72" t="s">
        <v>65</v>
      </c>
    </row>
    <row r="524" spans="2:39" x14ac:dyDescent="0.3">
      <c r="B524" s="75"/>
      <c r="C524" s="68" t="s">
        <v>66</v>
      </c>
      <c r="D524" s="72" t="s">
        <v>67</v>
      </c>
    </row>
    <row r="525" spans="2:39" x14ac:dyDescent="0.3">
      <c r="B525" s="187"/>
      <c r="C525" s="68" t="s">
        <v>311</v>
      </c>
      <c r="D525" s="72" t="s">
        <v>310</v>
      </c>
    </row>
    <row r="526" spans="2:39" x14ac:dyDescent="0.3">
      <c r="B526" s="186"/>
      <c r="C526" s="68" t="s">
        <v>309</v>
      </c>
      <c r="D526" s="68" t="s">
        <v>308</v>
      </c>
    </row>
    <row r="527" spans="2:39" x14ac:dyDescent="0.3">
      <c r="D527" s="76"/>
      <c r="E527" s="70"/>
      <c r="F527" s="70"/>
    </row>
    <row r="528" spans="2:39" x14ac:dyDescent="0.3">
      <c r="B528" s="68" t="s">
        <v>68</v>
      </c>
      <c r="C528" s="68" t="s">
        <v>69</v>
      </c>
    </row>
    <row r="529" spans="2:10" x14ac:dyDescent="0.3">
      <c r="B529" s="68" t="s">
        <v>70</v>
      </c>
      <c r="C529" s="68" t="s">
        <v>71</v>
      </c>
      <c r="D529" s="76"/>
      <c r="E529" s="70"/>
      <c r="F529" s="70"/>
    </row>
    <row r="530" spans="2:10" x14ac:dyDescent="0.3">
      <c r="B530" s="68" t="s">
        <v>72</v>
      </c>
      <c r="C530" s="68" t="s">
        <v>73</v>
      </c>
      <c r="D530" s="76"/>
      <c r="E530" s="70"/>
      <c r="F530" s="70"/>
    </row>
    <row r="531" spans="2:10" x14ac:dyDescent="0.3">
      <c r="B531" s="68" t="s">
        <v>74</v>
      </c>
      <c r="C531" s="68" t="s">
        <v>75</v>
      </c>
      <c r="E531" s="77"/>
      <c r="F531" s="77"/>
      <c r="G531" s="77"/>
      <c r="H531" s="77"/>
      <c r="I531" s="77"/>
      <c r="J531" s="77"/>
    </row>
    <row r="532" spans="2:10" x14ac:dyDescent="0.3">
      <c r="B532" s="68" t="s">
        <v>76</v>
      </c>
      <c r="C532" s="68" t="s">
        <v>77</v>
      </c>
    </row>
  </sheetData>
  <autoFilter ref="B3:AM518" xr:uid="{00000000-0009-0000-0000-000002000000}"/>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3595B-4C81-4892-AA6F-F2E74F7A698B}">
  <dimension ref="A2:U92"/>
  <sheetViews>
    <sheetView zoomScale="70" zoomScaleNormal="70" workbookViewId="0">
      <pane xSplit="1" topLeftCell="B1" activePane="topRight" state="frozen"/>
      <selection pane="topRight" activeCell="A29" sqref="A29"/>
    </sheetView>
  </sheetViews>
  <sheetFormatPr defaultColWidth="9.21875" defaultRowHeight="15.6" x14ac:dyDescent="0.3"/>
  <cols>
    <col min="1" max="1" width="80.77734375" style="113" customWidth="1"/>
    <col min="2" max="2" width="45.77734375" style="87" hidden="1" customWidth="1"/>
    <col min="3" max="3" width="32.77734375" style="87" hidden="1" customWidth="1"/>
    <col min="4" max="4" width="45.77734375" style="87" customWidth="1"/>
    <col min="5" max="5" width="11.77734375" style="87" customWidth="1"/>
    <col min="6" max="6" width="45.77734375" style="87" customWidth="1"/>
    <col min="7" max="7" width="11.77734375" style="87" customWidth="1"/>
    <col min="8" max="8" width="45.77734375" style="87" hidden="1" customWidth="1"/>
    <col min="9" max="9" width="11.77734375" style="87" hidden="1" customWidth="1"/>
    <col min="10" max="10" width="45.77734375" style="87" hidden="1" customWidth="1"/>
    <col min="11" max="11" width="11.77734375" style="87" hidden="1" customWidth="1"/>
    <col min="12" max="12" width="45.77734375" style="87" hidden="1" customWidth="1"/>
    <col min="13" max="13" width="11.77734375" style="87" hidden="1" customWidth="1"/>
    <col min="14" max="14" width="45.77734375" style="87" hidden="1" customWidth="1"/>
    <col min="15" max="15" width="11.77734375" style="87" hidden="1" customWidth="1"/>
    <col min="16" max="16" width="45.77734375" style="87" hidden="1" customWidth="1"/>
    <col min="17" max="17" width="11.77734375" style="87" hidden="1" customWidth="1"/>
    <col min="18" max="18" width="0" style="87" hidden="1" customWidth="1"/>
    <col min="19" max="19" width="80.77734375" style="113" hidden="1" customWidth="1"/>
    <col min="20" max="20" width="47.21875" style="87" hidden="1" customWidth="1"/>
    <col min="21" max="21" width="19.44140625" style="87" hidden="1" customWidth="1"/>
    <col min="22" max="23" width="0" style="87" hidden="1" customWidth="1"/>
    <col min="24" max="16384" width="9.21875" style="87"/>
  </cols>
  <sheetData>
    <row r="2" spans="1:21" ht="20.399999999999999" x14ac:dyDescent="0.35">
      <c r="A2" s="84"/>
      <c r="B2" s="85" t="s">
        <v>86</v>
      </c>
      <c r="C2" s="86"/>
      <c r="D2" s="85" t="s">
        <v>87</v>
      </c>
      <c r="E2" s="86"/>
      <c r="F2" s="85" t="s">
        <v>88</v>
      </c>
      <c r="G2" s="86"/>
      <c r="H2" s="85" t="s">
        <v>89</v>
      </c>
      <c r="I2" s="86"/>
      <c r="J2" s="85" t="s">
        <v>90</v>
      </c>
      <c r="K2" s="86"/>
      <c r="L2" s="85" t="s">
        <v>91</v>
      </c>
      <c r="M2" s="86"/>
      <c r="N2" s="85" t="s">
        <v>92</v>
      </c>
      <c r="O2" s="85"/>
      <c r="P2" s="85" t="s">
        <v>93</v>
      </c>
      <c r="Q2" s="86"/>
      <c r="S2" s="84"/>
      <c r="T2" s="85" t="s">
        <v>94</v>
      </c>
      <c r="U2" s="86"/>
    </row>
    <row r="3" spans="1:21" x14ac:dyDescent="0.3">
      <c r="A3" s="88" t="s">
        <v>95</v>
      </c>
      <c r="B3" s="89"/>
      <c r="C3" s="90" t="s">
        <v>96</v>
      </c>
      <c r="D3" s="89"/>
      <c r="E3" s="90" t="s">
        <v>96</v>
      </c>
      <c r="F3" s="89"/>
      <c r="G3" s="90" t="s">
        <v>96</v>
      </c>
      <c r="H3" s="89"/>
      <c r="I3" s="90" t="s">
        <v>96</v>
      </c>
      <c r="J3" s="89"/>
      <c r="K3" s="90" t="s">
        <v>96</v>
      </c>
      <c r="L3" s="89"/>
      <c r="M3" s="90" t="s">
        <v>96</v>
      </c>
      <c r="N3" s="90"/>
      <c r="O3" s="90" t="s">
        <v>96</v>
      </c>
      <c r="P3" s="89"/>
      <c r="Q3" s="90" t="s">
        <v>96</v>
      </c>
      <c r="S3" s="88" t="s">
        <v>95</v>
      </c>
      <c r="T3" s="89"/>
      <c r="U3" s="90" t="s">
        <v>96</v>
      </c>
    </row>
    <row r="4" spans="1:21" ht="39" customHeight="1" x14ac:dyDescent="0.3">
      <c r="A4" s="91" t="s">
        <v>97</v>
      </c>
      <c r="B4" s="92" t="s">
        <v>98</v>
      </c>
      <c r="C4" s="93"/>
      <c r="D4" s="93" t="s">
        <v>99</v>
      </c>
      <c r="E4" s="93"/>
      <c r="F4" s="93"/>
      <c r="G4" s="93"/>
      <c r="H4" s="92" t="s">
        <v>100</v>
      </c>
      <c r="I4" s="93"/>
      <c r="J4" s="92" t="s">
        <v>100</v>
      </c>
      <c r="K4" s="93"/>
      <c r="L4" s="93"/>
      <c r="M4" s="93"/>
      <c r="N4" s="93"/>
      <c r="O4" s="93"/>
      <c r="P4" s="93" t="s">
        <v>101</v>
      </c>
      <c r="Q4" s="93"/>
      <c r="S4" s="91" t="s">
        <v>97</v>
      </c>
      <c r="T4" s="92" t="s">
        <v>98</v>
      </c>
      <c r="U4" s="93"/>
    </row>
    <row r="5" spans="1:21" ht="20.25" customHeight="1" x14ac:dyDescent="0.3">
      <c r="A5" s="94" t="s">
        <v>102</v>
      </c>
      <c r="B5" s="92" t="s">
        <v>103</v>
      </c>
      <c r="C5" s="92" t="s">
        <v>104</v>
      </c>
      <c r="D5" s="92" t="s">
        <v>105</v>
      </c>
      <c r="E5" s="92"/>
      <c r="F5" s="92" t="s">
        <v>106</v>
      </c>
      <c r="G5" s="92"/>
      <c r="H5" s="92" t="s">
        <v>105</v>
      </c>
      <c r="I5" s="92"/>
      <c r="J5" s="92" t="s">
        <v>105</v>
      </c>
      <c r="K5" s="92"/>
      <c r="L5" s="92" t="s">
        <v>106</v>
      </c>
      <c r="M5" s="92"/>
      <c r="N5" s="92" t="s">
        <v>106</v>
      </c>
      <c r="O5" s="92"/>
      <c r="P5" s="92" t="s">
        <v>105</v>
      </c>
      <c r="Q5" s="92"/>
      <c r="S5" s="94" t="s">
        <v>102</v>
      </c>
      <c r="T5" s="92" t="s">
        <v>105</v>
      </c>
      <c r="U5" s="92"/>
    </row>
    <row r="6" spans="1:21" ht="20.25" customHeight="1" x14ac:dyDescent="0.3">
      <c r="A6" s="94" t="s">
        <v>107</v>
      </c>
      <c r="B6" s="95"/>
      <c r="C6" s="95"/>
      <c r="D6" s="95"/>
      <c r="E6" s="95"/>
      <c r="F6" s="95"/>
      <c r="G6" s="95"/>
      <c r="H6" s="95"/>
      <c r="I6" s="95"/>
      <c r="J6" s="95"/>
      <c r="K6" s="95"/>
      <c r="L6" s="95"/>
      <c r="M6" s="95"/>
      <c r="N6" s="96" t="s">
        <v>106</v>
      </c>
      <c r="O6" s="92"/>
      <c r="P6" s="95"/>
      <c r="Q6" s="95"/>
      <c r="S6" s="94" t="s">
        <v>107</v>
      </c>
      <c r="T6" s="97"/>
      <c r="U6" s="97"/>
    </row>
    <row r="7" spans="1:21" x14ac:dyDescent="0.3">
      <c r="A7" s="98" t="s">
        <v>108</v>
      </c>
      <c r="B7" s="99"/>
      <c r="C7" s="95"/>
      <c r="D7" s="95"/>
      <c r="E7" s="95"/>
      <c r="F7" s="95"/>
      <c r="G7" s="95"/>
      <c r="H7" s="95"/>
      <c r="I7" s="95"/>
      <c r="J7" s="95"/>
      <c r="K7" s="95"/>
      <c r="L7" s="95"/>
      <c r="M7" s="95"/>
      <c r="N7" s="95"/>
      <c r="O7" s="95"/>
      <c r="P7" s="95"/>
      <c r="Q7" s="95"/>
      <c r="S7" s="98" t="s">
        <v>108</v>
      </c>
      <c r="T7" s="100"/>
      <c r="U7" s="97"/>
    </row>
    <row r="8" spans="1:21" ht="31.2" x14ac:dyDescent="0.3">
      <c r="A8" s="101" t="s">
        <v>47</v>
      </c>
      <c r="B8" s="92" t="s">
        <v>109</v>
      </c>
      <c r="C8" s="92"/>
      <c r="D8" s="92" t="s">
        <v>109</v>
      </c>
      <c r="E8" s="92"/>
      <c r="F8" s="92"/>
      <c r="G8" s="92"/>
      <c r="H8" s="92" t="s">
        <v>110</v>
      </c>
      <c r="I8" s="92"/>
      <c r="J8" s="92" t="s">
        <v>109</v>
      </c>
      <c r="K8" s="92"/>
      <c r="L8" s="92"/>
      <c r="M8" s="92"/>
      <c r="N8" s="92"/>
      <c r="O8" s="92"/>
      <c r="P8" s="92" t="s">
        <v>109</v>
      </c>
      <c r="Q8" s="92"/>
      <c r="S8" s="101" t="s">
        <v>47</v>
      </c>
      <c r="T8" s="92" t="s">
        <v>109</v>
      </c>
      <c r="U8" s="92"/>
    </row>
    <row r="9" spans="1:21" ht="31.2" x14ac:dyDescent="0.3">
      <c r="A9" s="101" t="s">
        <v>46</v>
      </c>
      <c r="B9" s="92" t="s">
        <v>111</v>
      </c>
      <c r="C9" s="92"/>
      <c r="D9" s="92" t="s">
        <v>111</v>
      </c>
      <c r="E9" s="92"/>
      <c r="F9" s="92"/>
      <c r="G9" s="92"/>
      <c r="H9" s="92" t="s">
        <v>112</v>
      </c>
      <c r="I9" s="92"/>
      <c r="J9" s="92" t="s">
        <v>111</v>
      </c>
      <c r="K9" s="92"/>
      <c r="L9" s="92"/>
      <c r="M9" s="92"/>
      <c r="N9" s="92"/>
      <c r="O9" s="92"/>
      <c r="P9" s="92" t="s">
        <v>111</v>
      </c>
      <c r="Q9" s="92"/>
      <c r="S9" s="101" t="s">
        <v>46</v>
      </c>
      <c r="T9" s="92" t="s">
        <v>111</v>
      </c>
      <c r="U9" s="92"/>
    </row>
    <row r="10" spans="1:21" ht="131.25" customHeight="1" x14ac:dyDescent="0.3">
      <c r="A10" s="101" t="s">
        <v>43</v>
      </c>
      <c r="B10" s="92" t="s">
        <v>113</v>
      </c>
      <c r="C10" s="92"/>
      <c r="D10" s="92" t="s">
        <v>113</v>
      </c>
      <c r="E10" s="92"/>
      <c r="F10" s="92"/>
      <c r="G10" s="92"/>
      <c r="H10" s="92" t="s">
        <v>114</v>
      </c>
      <c r="I10" s="92"/>
      <c r="J10" s="92" t="s">
        <v>113</v>
      </c>
      <c r="K10" s="92"/>
      <c r="L10" s="92"/>
      <c r="M10" s="92"/>
      <c r="N10" s="92"/>
      <c r="O10" s="92"/>
      <c r="P10" s="92" t="s">
        <v>113</v>
      </c>
      <c r="Q10" s="92"/>
      <c r="S10" s="101" t="s">
        <v>43</v>
      </c>
      <c r="T10" s="92" t="s">
        <v>113</v>
      </c>
      <c r="U10" s="92"/>
    </row>
    <row r="11" spans="1:21" ht="15.75" customHeight="1" x14ac:dyDescent="0.3">
      <c r="A11" s="98" t="s">
        <v>115</v>
      </c>
      <c r="B11" s="99"/>
      <c r="C11" s="95"/>
      <c r="D11" s="95"/>
      <c r="E11" s="95"/>
      <c r="F11" s="95"/>
      <c r="G11" s="95"/>
      <c r="H11" s="95"/>
      <c r="I11" s="95"/>
      <c r="J11" s="95"/>
      <c r="K11" s="95"/>
      <c r="L11" s="95"/>
      <c r="M11" s="95"/>
      <c r="N11" s="95"/>
      <c r="O11" s="95"/>
      <c r="P11" s="95"/>
      <c r="Q11" s="95"/>
      <c r="S11" s="98" t="s">
        <v>115</v>
      </c>
      <c r="T11" s="97"/>
      <c r="U11" s="97"/>
    </row>
    <row r="12" spans="1:21" ht="15.75" customHeight="1" x14ac:dyDescent="0.3">
      <c r="A12" s="101" t="s">
        <v>49</v>
      </c>
      <c r="B12" s="92" t="s">
        <v>116</v>
      </c>
      <c r="D12" s="92" t="s">
        <v>117</v>
      </c>
      <c r="E12" s="92"/>
      <c r="F12" s="92"/>
      <c r="G12" s="92"/>
      <c r="H12" s="92" t="s">
        <v>117</v>
      </c>
      <c r="I12" s="92"/>
      <c r="J12" s="92" t="s">
        <v>117</v>
      </c>
      <c r="K12" s="92"/>
      <c r="L12" s="92"/>
      <c r="M12" s="92"/>
      <c r="N12" s="92"/>
      <c r="O12" s="92"/>
      <c r="P12" s="92" t="s">
        <v>114</v>
      </c>
      <c r="Q12" s="92"/>
      <c r="S12" s="101" t="s">
        <v>49</v>
      </c>
      <c r="T12" s="93" t="s">
        <v>118</v>
      </c>
      <c r="U12" s="92"/>
    </row>
    <row r="13" spans="1:21" ht="15.75" customHeight="1" x14ac:dyDescent="0.3">
      <c r="A13" s="101" t="s">
        <v>119</v>
      </c>
      <c r="B13" s="92" t="s">
        <v>120</v>
      </c>
      <c r="D13" s="92" t="s">
        <v>114</v>
      </c>
      <c r="E13" s="92"/>
      <c r="F13" s="92"/>
      <c r="G13" s="92"/>
      <c r="H13" s="92" t="s">
        <v>114</v>
      </c>
      <c r="I13" s="92"/>
      <c r="J13" s="92" t="s">
        <v>114</v>
      </c>
      <c r="K13" s="92"/>
      <c r="L13" s="92"/>
      <c r="M13" s="92"/>
      <c r="N13" s="92"/>
      <c r="O13" s="92"/>
      <c r="P13" s="92" t="s">
        <v>114</v>
      </c>
      <c r="Q13" s="92"/>
      <c r="S13" s="101" t="s">
        <v>119</v>
      </c>
      <c r="T13" s="93" t="s">
        <v>118</v>
      </c>
      <c r="U13" s="92"/>
    </row>
    <row r="14" spans="1:21" ht="15.75" customHeight="1" x14ac:dyDescent="0.3">
      <c r="A14" s="101" t="s">
        <v>50</v>
      </c>
      <c r="B14" s="92" t="s">
        <v>121</v>
      </c>
      <c r="D14" s="92" t="s">
        <v>122</v>
      </c>
      <c r="E14" s="92"/>
      <c r="F14" s="92"/>
      <c r="G14" s="92"/>
      <c r="H14" s="92" t="s">
        <v>122</v>
      </c>
      <c r="I14" s="92"/>
      <c r="J14" s="92" t="s">
        <v>122</v>
      </c>
      <c r="K14" s="92"/>
      <c r="L14" s="92"/>
      <c r="M14" s="92"/>
      <c r="N14" s="92"/>
      <c r="O14" s="92"/>
      <c r="P14" s="92" t="s">
        <v>122</v>
      </c>
      <c r="Q14" s="92"/>
      <c r="S14" s="101" t="s">
        <v>50</v>
      </c>
      <c r="T14" s="93" t="s">
        <v>118</v>
      </c>
      <c r="U14" s="92"/>
    </row>
    <row r="15" spans="1:21" ht="15.75" customHeight="1" x14ac:dyDescent="0.3">
      <c r="A15" s="101" t="s">
        <v>123</v>
      </c>
      <c r="B15" s="92" t="s">
        <v>124</v>
      </c>
      <c r="D15" s="92" t="s">
        <v>114</v>
      </c>
      <c r="E15" s="92"/>
      <c r="F15" s="92"/>
      <c r="G15" s="92"/>
      <c r="H15" s="92" t="s">
        <v>114</v>
      </c>
      <c r="I15" s="92"/>
      <c r="J15" s="92" t="s">
        <v>114</v>
      </c>
      <c r="K15" s="92"/>
      <c r="L15" s="92"/>
      <c r="M15" s="92"/>
      <c r="N15" s="92"/>
      <c r="O15" s="92"/>
      <c r="P15" s="92" t="s">
        <v>114</v>
      </c>
      <c r="Q15" s="92"/>
      <c r="S15" s="101" t="s">
        <v>123</v>
      </c>
      <c r="T15" s="93" t="s">
        <v>118</v>
      </c>
      <c r="U15" s="92"/>
    </row>
    <row r="16" spans="1:21" ht="15.75" customHeight="1" x14ac:dyDescent="0.3">
      <c r="A16" s="101" t="s">
        <v>125</v>
      </c>
      <c r="B16" s="92" t="s">
        <v>114</v>
      </c>
      <c r="D16" s="92" t="s">
        <v>114</v>
      </c>
      <c r="E16" s="92"/>
      <c r="F16" s="92"/>
      <c r="G16" s="92"/>
      <c r="H16" s="92" t="s">
        <v>114</v>
      </c>
      <c r="I16" s="92"/>
      <c r="J16" s="92" t="s">
        <v>114</v>
      </c>
      <c r="K16" s="92"/>
      <c r="L16" s="92"/>
      <c r="M16" s="92"/>
      <c r="N16" s="92"/>
      <c r="O16" s="92"/>
      <c r="P16" s="92" t="s">
        <v>126</v>
      </c>
      <c r="Q16" s="92"/>
      <c r="S16" s="101" t="s">
        <v>125</v>
      </c>
      <c r="T16" s="93" t="s">
        <v>118</v>
      </c>
      <c r="U16" s="92"/>
    </row>
    <row r="17" spans="1:21" ht="15.75" customHeight="1" x14ac:dyDescent="0.3">
      <c r="A17" s="101" t="s">
        <v>127</v>
      </c>
      <c r="B17" s="92" t="s">
        <v>114</v>
      </c>
      <c r="D17" s="92" t="s">
        <v>114</v>
      </c>
      <c r="E17" s="92"/>
      <c r="F17" s="92"/>
      <c r="G17" s="92"/>
      <c r="H17" s="92" t="s">
        <v>114</v>
      </c>
      <c r="I17" s="92"/>
      <c r="J17" s="92" t="s">
        <v>114</v>
      </c>
      <c r="K17" s="92"/>
      <c r="L17" s="92"/>
      <c r="M17" s="92"/>
      <c r="N17" s="92"/>
      <c r="O17" s="92"/>
      <c r="P17" s="92" t="s">
        <v>128</v>
      </c>
      <c r="Q17" s="92"/>
      <c r="S17" s="101" t="s">
        <v>127</v>
      </c>
      <c r="T17" s="93" t="s">
        <v>118</v>
      </c>
      <c r="U17" s="92"/>
    </row>
    <row r="18" spans="1:21" x14ac:dyDescent="0.3">
      <c r="A18" s="102" t="s">
        <v>129</v>
      </c>
      <c r="B18" s="95"/>
      <c r="C18" s="95"/>
      <c r="D18" s="95"/>
      <c r="E18" s="95"/>
      <c r="F18" s="95"/>
      <c r="G18" s="95"/>
      <c r="H18" s="92" t="s">
        <v>130</v>
      </c>
      <c r="I18" s="92"/>
      <c r="J18" s="95"/>
      <c r="K18" s="95"/>
      <c r="L18" s="95"/>
      <c r="M18" s="95"/>
      <c r="N18" s="95"/>
      <c r="O18" s="95"/>
      <c r="P18" s="95"/>
      <c r="Q18" s="95"/>
      <c r="S18" s="102" t="s">
        <v>129</v>
      </c>
      <c r="T18" s="97"/>
      <c r="U18" s="97"/>
    </row>
    <row r="19" spans="1:21" ht="78" x14ac:dyDescent="0.3">
      <c r="A19" s="96" t="s">
        <v>131</v>
      </c>
      <c r="B19" s="95"/>
      <c r="C19" s="103"/>
      <c r="D19" s="95"/>
      <c r="E19" s="95"/>
      <c r="F19" s="95"/>
      <c r="G19" s="95"/>
      <c r="H19" s="95"/>
      <c r="I19" s="95"/>
      <c r="J19" s="95"/>
      <c r="K19" s="95"/>
      <c r="L19" s="95"/>
      <c r="M19" s="95"/>
      <c r="N19" s="95"/>
      <c r="O19" s="95"/>
      <c r="P19" s="95"/>
      <c r="Q19" s="95"/>
      <c r="S19" s="96" t="s">
        <v>131</v>
      </c>
      <c r="T19" s="97"/>
      <c r="U19" s="92" t="s">
        <v>132</v>
      </c>
    </row>
    <row r="20" spans="1:21" x14ac:dyDescent="0.3">
      <c r="A20" s="102" t="s">
        <v>43</v>
      </c>
      <c r="B20" s="92"/>
      <c r="C20" s="92"/>
      <c r="D20" s="95"/>
      <c r="E20" s="95"/>
      <c r="F20" s="95"/>
      <c r="G20" s="95"/>
      <c r="H20" s="95"/>
      <c r="I20" s="95"/>
      <c r="J20" s="95"/>
      <c r="K20" s="95"/>
      <c r="L20" s="95"/>
      <c r="M20" s="95"/>
      <c r="N20" s="95"/>
      <c r="O20" s="95"/>
      <c r="P20" s="95"/>
      <c r="Q20" s="95"/>
      <c r="S20" s="102" t="s">
        <v>43</v>
      </c>
      <c r="T20" s="92"/>
      <c r="U20" s="92"/>
    </row>
    <row r="21" spans="1:21" x14ac:dyDescent="0.3">
      <c r="A21" s="104" t="s">
        <v>133</v>
      </c>
      <c r="B21" s="92">
        <v>130</v>
      </c>
      <c r="C21" s="92"/>
      <c r="D21" s="95"/>
      <c r="E21" s="95"/>
      <c r="F21" s="95"/>
      <c r="G21" s="95"/>
      <c r="H21" s="95"/>
      <c r="I21" s="95"/>
      <c r="J21" s="95"/>
      <c r="K21" s="95"/>
      <c r="L21" s="95"/>
      <c r="M21" s="95"/>
      <c r="N21" s="95"/>
      <c r="O21" s="95"/>
      <c r="P21" s="95"/>
      <c r="Q21" s="95"/>
      <c r="S21" s="104" t="s">
        <v>133</v>
      </c>
      <c r="T21" s="92">
        <v>100</v>
      </c>
      <c r="U21" s="92"/>
    </row>
    <row r="22" spans="1:21" x14ac:dyDescent="0.3">
      <c r="A22" s="104" t="s">
        <v>134</v>
      </c>
      <c r="B22" s="92" t="s">
        <v>118</v>
      </c>
      <c r="C22" s="92"/>
      <c r="D22" s="95"/>
      <c r="E22" s="95"/>
      <c r="F22" s="95"/>
      <c r="G22" s="95"/>
      <c r="H22" s="95"/>
      <c r="I22" s="95"/>
      <c r="J22" s="95"/>
      <c r="K22" s="95"/>
      <c r="L22" s="95"/>
      <c r="M22" s="95"/>
      <c r="N22" s="95"/>
      <c r="O22" s="95"/>
      <c r="P22" s="95"/>
      <c r="Q22" s="95"/>
      <c r="S22" s="104" t="s">
        <v>134</v>
      </c>
      <c r="T22" s="92">
        <v>100</v>
      </c>
      <c r="U22" s="92"/>
    </row>
    <row r="23" spans="1:21" x14ac:dyDescent="0.3">
      <c r="A23" s="104" t="s">
        <v>135</v>
      </c>
      <c r="B23" s="92" t="s">
        <v>118</v>
      </c>
      <c r="C23" s="92"/>
      <c r="D23" s="95"/>
      <c r="E23" s="95"/>
      <c r="F23" s="95"/>
      <c r="G23" s="95"/>
      <c r="H23" s="95"/>
      <c r="I23" s="95"/>
      <c r="J23" s="95"/>
      <c r="K23" s="95"/>
      <c r="L23" s="95"/>
      <c r="M23" s="95"/>
      <c r="N23" s="95"/>
      <c r="O23" s="95"/>
      <c r="P23" s="95"/>
      <c r="Q23" s="95"/>
      <c r="S23" s="104" t="s">
        <v>135</v>
      </c>
      <c r="T23" s="92">
        <v>100</v>
      </c>
      <c r="U23" s="92"/>
    </row>
    <row r="24" spans="1:21" x14ac:dyDescent="0.3">
      <c r="A24" s="104" t="s">
        <v>136</v>
      </c>
      <c r="B24" s="92" t="s">
        <v>118</v>
      </c>
      <c r="C24" s="92"/>
      <c r="D24" s="95"/>
      <c r="E24" s="95"/>
      <c r="F24" s="95"/>
      <c r="G24" s="95"/>
      <c r="H24" s="95"/>
      <c r="I24" s="95"/>
      <c r="J24" s="95"/>
      <c r="K24" s="95"/>
      <c r="L24" s="95"/>
      <c r="M24" s="95"/>
      <c r="N24" s="95"/>
      <c r="O24" s="95"/>
      <c r="P24" s="95"/>
      <c r="Q24" s="95"/>
      <c r="S24" s="104" t="s">
        <v>136</v>
      </c>
      <c r="T24" s="105" t="s">
        <v>118</v>
      </c>
      <c r="U24" s="92"/>
    </row>
    <row r="25" spans="1:21" x14ac:dyDescent="0.3">
      <c r="A25" s="102" t="s">
        <v>46</v>
      </c>
      <c r="B25" s="92"/>
      <c r="C25" s="92"/>
      <c r="D25" s="95"/>
      <c r="E25" s="95"/>
      <c r="F25" s="95"/>
      <c r="G25" s="95"/>
      <c r="H25" s="95"/>
      <c r="I25" s="95"/>
      <c r="J25" s="95"/>
      <c r="K25" s="95"/>
      <c r="L25" s="95"/>
      <c r="M25" s="95"/>
      <c r="N25" s="95"/>
      <c r="O25" s="95"/>
      <c r="P25" s="95"/>
      <c r="Q25" s="95"/>
      <c r="S25" s="102" t="s">
        <v>46</v>
      </c>
      <c r="T25" s="92"/>
      <c r="U25" s="92"/>
    </row>
    <row r="26" spans="1:21" x14ac:dyDescent="0.3">
      <c r="A26" s="104" t="s">
        <v>133</v>
      </c>
      <c r="B26" s="92">
        <v>100</v>
      </c>
      <c r="C26" s="92"/>
      <c r="D26" s="95"/>
      <c r="E26" s="95"/>
      <c r="F26" s="95"/>
      <c r="G26" s="95"/>
      <c r="H26" s="95"/>
      <c r="I26" s="95"/>
      <c r="J26" s="95"/>
      <c r="K26" s="95"/>
      <c r="L26" s="95"/>
      <c r="M26" s="95"/>
      <c r="N26" s="95"/>
      <c r="O26" s="95"/>
      <c r="P26" s="95"/>
      <c r="Q26" s="95"/>
      <c r="S26" s="104" t="s">
        <v>133</v>
      </c>
      <c r="T26" s="92">
        <v>70</v>
      </c>
      <c r="U26" s="92"/>
    </row>
    <row r="27" spans="1:21" x14ac:dyDescent="0.3">
      <c r="A27" s="104" t="s">
        <v>134</v>
      </c>
      <c r="B27" s="92">
        <v>100</v>
      </c>
      <c r="C27" s="92"/>
      <c r="D27" s="95"/>
      <c r="E27" s="95"/>
      <c r="F27" s="95"/>
      <c r="G27" s="95"/>
      <c r="H27" s="95"/>
      <c r="I27" s="95"/>
      <c r="J27" s="95"/>
      <c r="K27" s="95"/>
      <c r="L27" s="95"/>
      <c r="M27" s="95"/>
      <c r="N27" s="95"/>
      <c r="O27" s="95"/>
      <c r="P27" s="95"/>
      <c r="Q27" s="95"/>
      <c r="S27" s="104" t="s">
        <v>134</v>
      </c>
      <c r="T27" s="92">
        <v>70</v>
      </c>
      <c r="U27" s="92"/>
    </row>
    <row r="28" spans="1:21" x14ac:dyDescent="0.3">
      <c r="A28" s="104" t="s">
        <v>135</v>
      </c>
      <c r="B28" s="92">
        <v>100</v>
      </c>
      <c r="C28" s="92"/>
      <c r="D28" s="95"/>
      <c r="E28" s="95"/>
      <c r="F28" s="95"/>
      <c r="G28" s="95"/>
      <c r="H28" s="95"/>
      <c r="I28" s="95"/>
      <c r="J28" s="95"/>
      <c r="K28" s="95"/>
      <c r="L28" s="95"/>
      <c r="M28" s="95"/>
      <c r="N28" s="95"/>
      <c r="O28" s="95"/>
      <c r="P28" s="95"/>
      <c r="Q28" s="95"/>
      <c r="S28" s="104" t="s">
        <v>135</v>
      </c>
      <c r="T28" s="92">
        <v>70</v>
      </c>
      <c r="U28" s="92"/>
    </row>
    <row r="29" spans="1:21" x14ac:dyDescent="0.3">
      <c r="A29" s="104" t="s">
        <v>136</v>
      </c>
      <c r="B29" s="92">
        <v>100</v>
      </c>
      <c r="C29" s="92"/>
      <c r="D29" s="95"/>
      <c r="E29" s="95"/>
      <c r="F29" s="95"/>
      <c r="G29" s="95"/>
      <c r="H29" s="95"/>
      <c r="I29" s="95"/>
      <c r="J29" s="95"/>
      <c r="K29" s="95"/>
      <c r="L29" s="95"/>
      <c r="M29" s="95"/>
      <c r="N29" s="95"/>
      <c r="O29" s="95"/>
      <c r="P29" s="95"/>
      <c r="Q29" s="95"/>
      <c r="S29" s="104" t="s">
        <v>136</v>
      </c>
      <c r="T29" s="105" t="s">
        <v>118</v>
      </c>
      <c r="U29" s="92"/>
    </row>
    <row r="30" spans="1:21" x14ac:dyDescent="0.3">
      <c r="A30" s="102" t="s">
        <v>47</v>
      </c>
      <c r="B30" s="92"/>
      <c r="C30" s="92"/>
      <c r="D30" s="95"/>
      <c r="E30" s="95"/>
      <c r="F30" s="95"/>
      <c r="G30" s="95"/>
      <c r="H30" s="95"/>
      <c r="I30" s="95"/>
      <c r="J30" s="95"/>
      <c r="K30" s="95"/>
      <c r="L30" s="95"/>
      <c r="M30" s="95"/>
      <c r="N30" s="95"/>
      <c r="O30" s="95"/>
      <c r="P30" s="95"/>
      <c r="Q30" s="95"/>
      <c r="S30" s="102" t="s">
        <v>47</v>
      </c>
      <c r="T30" s="92"/>
      <c r="U30" s="92"/>
    </row>
    <row r="31" spans="1:21" x14ac:dyDescent="0.3">
      <c r="A31" s="104" t="s">
        <v>133</v>
      </c>
      <c r="B31" s="92">
        <v>50</v>
      </c>
      <c r="C31" s="92"/>
      <c r="D31" s="95"/>
      <c r="E31" s="95"/>
      <c r="F31" s="95"/>
      <c r="G31" s="95"/>
      <c r="H31" s="95"/>
      <c r="I31" s="95"/>
      <c r="J31" s="95"/>
      <c r="K31" s="95"/>
      <c r="L31" s="95"/>
      <c r="M31" s="95"/>
      <c r="N31" s="95"/>
      <c r="O31" s="95"/>
      <c r="P31" s="95"/>
      <c r="Q31" s="95"/>
      <c r="S31" s="104" t="s">
        <v>133</v>
      </c>
      <c r="T31" s="92">
        <v>50</v>
      </c>
      <c r="U31" s="92"/>
    </row>
    <row r="32" spans="1:21" x14ac:dyDescent="0.3">
      <c r="A32" s="104" t="s">
        <v>134</v>
      </c>
      <c r="B32" s="92">
        <v>50</v>
      </c>
      <c r="C32" s="92"/>
      <c r="D32" s="95"/>
      <c r="E32" s="95"/>
      <c r="F32" s="95"/>
      <c r="G32" s="95"/>
      <c r="H32" s="95"/>
      <c r="I32" s="95"/>
      <c r="J32" s="95"/>
      <c r="K32" s="95"/>
      <c r="L32" s="95"/>
      <c r="M32" s="95"/>
      <c r="N32" s="95"/>
      <c r="O32" s="95"/>
      <c r="P32" s="95"/>
      <c r="Q32" s="95"/>
      <c r="S32" s="104" t="s">
        <v>134</v>
      </c>
      <c r="T32" s="92">
        <v>50</v>
      </c>
      <c r="U32" s="92"/>
    </row>
    <row r="33" spans="1:21" x14ac:dyDescent="0.3">
      <c r="A33" s="104" t="s">
        <v>135</v>
      </c>
      <c r="B33" s="92">
        <v>50</v>
      </c>
      <c r="C33" s="92"/>
      <c r="D33" s="95"/>
      <c r="E33" s="95"/>
      <c r="F33" s="95"/>
      <c r="G33" s="95"/>
      <c r="H33" s="95"/>
      <c r="I33" s="95"/>
      <c r="J33" s="95"/>
      <c r="K33" s="95"/>
      <c r="L33" s="95"/>
      <c r="M33" s="95"/>
      <c r="N33" s="95"/>
      <c r="O33" s="95"/>
      <c r="P33" s="95"/>
      <c r="Q33" s="95"/>
      <c r="S33" s="104" t="s">
        <v>135</v>
      </c>
      <c r="T33" s="92">
        <v>50</v>
      </c>
      <c r="U33" s="92"/>
    </row>
    <row r="34" spans="1:21" x14ac:dyDescent="0.3">
      <c r="A34" s="104" t="s">
        <v>136</v>
      </c>
      <c r="B34" s="92">
        <v>50</v>
      </c>
      <c r="C34" s="92"/>
      <c r="D34" s="95"/>
      <c r="E34" s="95"/>
      <c r="F34" s="95"/>
      <c r="G34" s="95"/>
      <c r="H34" s="95"/>
      <c r="I34" s="95"/>
      <c r="J34" s="95"/>
      <c r="K34" s="95"/>
      <c r="L34" s="95"/>
      <c r="M34" s="95"/>
      <c r="N34" s="95"/>
      <c r="O34" s="95"/>
      <c r="P34" s="95"/>
      <c r="Q34" s="95"/>
      <c r="S34" s="104" t="s">
        <v>136</v>
      </c>
      <c r="T34" s="105" t="s">
        <v>118</v>
      </c>
      <c r="U34" s="92"/>
    </row>
    <row r="35" spans="1:21" ht="15.75" customHeight="1" x14ac:dyDescent="0.3">
      <c r="A35" s="102" t="s">
        <v>137</v>
      </c>
      <c r="B35" s="95"/>
      <c r="C35" s="95"/>
      <c r="D35" s="95"/>
      <c r="E35" s="95"/>
      <c r="F35" s="95"/>
      <c r="G35" s="95"/>
      <c r="H35" s="95"/>
      <c r="I35" s="95"/>
      <c r="J35" s="95"/>
      <c r="K35" s="95"/>
      <c r="L35" s="95"/>
      <c r="M35" s="95"/>
      <c r="N35" s="92"/>
      <c r="O35" s="92"/>
      <c r="P35" s="95"/>
      <c r="Q35" s="95"/>
      <c r="S35" s="102" t="s">
        <v>137</v>
      </c>
      <c r="T35" s="97"/>
      <c r="U35" s="97"/>
    </row>
    <row r="36" spans="1:21" ht="7.5" customHeight="1" x14ac:dyDescent="0.3">
      <c r="A36" s="94"/>
      <c r="B36" s="106"/>
      <c r="C36" s="106"/>
      <c r="D36" s="106"/>
      <c r="E36" s="106"/>
      <c r="F36" s="106"/>
      <c r="G36" s="106"/>
      <c r="H36" s="106"/>
      <c r="I36" s="106"/>
      <c r="J36" s="106"/>
      <c r="K36" s="106"/>
      <c r="L36" s="106"/>
      <c r="M36" s="106"/>
      <c r="N36" s="106"/>
      <c r="O36" s="106"/>
      <c r="P36" s="106"/>
      <c r="Q36" s="106"/>
      <c r="S36" s="94"/>
      <c r="T36" s="106"/>
      <c r="U36" s="106"/>
    </row>
    <row r="37" spans="1:21" x14ac:dyDescent="0.3">
      <c r="A37" s="88" t="s">
        <v>138</v>
      </c>
      <c r="B37" s="89"/>
      <c r="C37" s="90" t="s">
        <v>96</v>
      </c>
      <c r="D37" s="89"/>
      <c r="E37" s="90" t="s">
        <v>96</v>
      </c>
      <c r="F37" s="89"/>
      <c r="G37" s="90" t="s">
        <v>96</v>
      </c>
      <c r="H37" s="89"/>
      <c r="I37" s="90" t="s">
        <v>96</v>
      </c>
      <c r="J37" s="89"/>
      <c r="K37" s="90" t="s">
        <v>96</v>
      </c>
      <c r="L37" s="89"/>
      <c r="M37" s="90" t="s">
        <v>96</v>
      </c>
      <c r="N37" s="90"/>
      <c r="O37" s="90" t="s">
        <v>96</v>
      </c>
      <c r="P37" s="89"/>
      <c r="Q37" s="90" t="s">
        <v>96</v>
      </c>
      <c r="S37" s="88" t="s">
        <v>138</v>
      </c>
      <c r="T37" s="89"/>
      <c r="U37" s="90" t="s">
        <v>96</v>
      </c>
    </row>
    <row r="38" spans="1:21" x14ac:dyDescent="0.3">
      <c r="A38" s="94" t="s">
        <v>139</v>
      </c>
      <c r="B38" s="106" t="s">
        <v>140</v>
      </c>
      <c r="C38" s="106"/>
      <c r="D38" s="106" t="s">
        <v>141</v>
      </c>
      <c r="E38" s="106"/>
      <c r="F38" s="106" t="s">
        <v>106</v>
      </c>
      <c r="G38" s="106"/>
      <c r="H38" s="106" t="s">
        <v>142</v>
      </c>
      <c r="I38" s="106"/>
      <c r="J38" s="106" t="s">
        <v>142</v>
      </c>
      <c r="K38" s="106"/>
      <c r="L38" s="106" t="s">
        <v>106</v>
      </c>
      <c r="M38" s="106"/>
      <c r="N38" s="106" t="s">
        <v>106</v>
      </c>
      <c r="O38" s="106"/>
      <c r="P38" s="106" t="s">
        <v>143</v>
      </c>
      <c r="Q38" s="106"/>
      <c r="S38" s="94" t="s">
        <v>139</v>
      </c>
      <c r="T38" s="106" t="s">
        <v>140</v>
      </c>
      <c r="U38" s="106"/>
    </row>
    <row r="39" spans="1:21" x14ac:dyDescent="0.3">
      <c r="A39" s="94" t="s">
        <v>144</v>
      </c>
      <c r="B39" s="106" t="s">
        <v>145</v>
      </c>
      <c r="C39" s="106"/>
      <c r="D39" s="106" t="s">
        <v>145</v>
      </c>
      <c r="E39" s="106"/>
      <c r="F39" s="106" t="s">
        <v>106</v>
      </c>
      <c r="G39" s="106"/>
      <c r="H39" s="106" t="s">
        <v>145</v>
      </c>
      <c r="I39" s="106"/>
      <c r="J39" s="106" t="s">
        <v>145</v>
      </c>
      <c r="K39" s="106"/>
      <c r="L39" s="106" t="s">
        <v>106</v>
      </c>
      <c r="M39" s="106"/>
      <c r="N39" s="95"/>
      <c r="O39" s="106"/>
      <c r="P39" s="106" t="s">
        <v>145</v>
      </c>
      <c r="Q39" s="106"/>
      <c r="S39" s="94" t="s">
        <v>144</v>
      </c>
      <c r="T39" s="106" t="s">
        <v>145</v>
      </c>
      <c r="U39" s="106"/>
    </row>
    <row r="40" spans="1:21" x14ac:dyDescent="0.3">
      <c r="A40" s="91" t="s">
        <v>146</v>
      </c>
      <c r="B40" s="95"/>
      <c r="C40" s="95"/>
      <c r="D40" s="95"/>
      <c r="E40" s="95"/>
      <c r="F40" s="92"/>
      <c r="G40" s="92"/>
      <c r="H40" s="95"/>
      <c r="I40" s="95"/>
      <c r="J40" s="95"/>
      <c r="K40" s="95"/>
      <c r="L40" s="95"/>
      <c r="M40" s="95"/>
      <c r="N40" s="95"/>
      <c r="O40" s="95"/>
      <c r="P40" s="95"/>
      <c r="Q40" s="95"/>
      <c r="S40" s="91" t="s">
        <v>146</v>
      </c>
      <c r="T40" s="97"/>
      <c r="U40" s="97"/>
    </row>
    <row r="41" spans="1:21" ht="31.2" x14ac:dyDescent="0.3">
      <c r="A41" s="94" t="s">
        <v>147</v>
      </c>
      <c r="B41" s="92" t="s">
        <v>148</v>
      </c>
      <c r="C41" s="92"/>
      <c r="D41" s="92" t="s">
        <v>149</v>
      </c>
      <c r="E41" s="92"/>
      <c r="F41" s="92"/>
      <c r="G41" s="92"/>
      <c r="H41" s="107" t="s">
        <v>150</v>
      </c>
      <c r="I41" s="92"/>
      <c r="J41" s="92" t="s">
        <v>151</v>
      </c>
      <c r="K41" s="92"/>
      <c r="L41" s="92"/>
      <c r="M41" s="92"/>
      <c r="N41" s="92"/>
      <c r="O41" s="92"/>
      <c r="P41" s="92" t="s">
        <v>152</v>
      </c>
      <c r="Q41" s="92"/>
      <c r="S41" s="94" t="s">
        <v>147</v>
      </c>
      <c r="T41" s="92">
        <v>105600</v>
      </c>
      <c r="U41" s="92"/>
    </row>
    <row r="42" spans="1:21" x14ac:dyDescent="0.3">
      <c r="A42" s="94" t="s">
        <v>153</v>
      </c>
      <c r="B42" s="92" t="s">
        <v>154</v>
      </c>
      <c r="C42" s="92"/>
      <c r="D42" s="92" t="s">
        <v>154</v>
      </c>
      <c r="E42" s="92"/>
      <c r="F42" s="92"/>
      <c r="G42" s="92"/>
      <c r="H42" s="92" t="s">
        <v>155</v>
      </c>
      <c r="I42" s="92"/>
      <c r="J42" s="92" t="s">
        <v>154</v>
      </c>
      <c r="K42" s="92"/>
      <c r="L42" s="92"/>
      <c r="M42" s="92"/>
      <c r="N42" s="92"/>
      <c r="O42" s="92"/>
      <c r="P42" s="92" t="s">
        <v>154</v>
      </c>
      <c r="Q42" s="92"/>
      <c r="S42" s="94" t="s">
        <v>153</v>
      </c>
      <c r="T42" s="92" t="s">
        <v>156</v>
      </c>
      <c r="U42" s="92"/>
    </row>
    <row r="43" spans="1:21" x14ac:dyDescent="0.3">
      <c r="A43" s="98" t="s">
        <v>157</v>
      </c>
      <c r="B43" s="95"/>
      <c r="C43" s="95"/>
      <c r="D43" s="95"/>
      <c r="E43" s="95"/>
      <c r="F43" s="95"/>
      <c r="G43" s="95"/>
      <c r="H43" s="95"/>
      <c r="I43" s="95"/>
      <c r="J43" s="95"/>
      <c r="K43" s="95"/>
      <c r="L43" s="95"/>
      <c r="M43" s="95"/>
      <c r="N43" s="95"/>
      <c r="O43" s="95"/>
      <c r="P43" s="95"/>
      <c r="Q43" s="95"/>
      <c r="S43" s="98" t="s">
        <v>157</v>
      </c>
      <c r="T43" s="97"/>
      <c r="U43" s="97"/>
    </row>
    <row r="44" spans="1:21" ht="31.2" x14ac:dyDescent="0.3">
      <c r="A44" s="101" t="s">
        <v>158</v>
      </c>
      <c r="B44" s="92" t="s">
        <v>159</v>
      </c>
      <c r="C44" s="92"/>
      <c r="D44" s="92" t="s">
        <v>160</v>
      </c>
      <c r="E44" s="92"/>
      <c r="F44" s="92"/>
      <c r="G44" s="92"/>
      <c r="H44" s="92" t="s">
        <v>161</v>
      </c>
      <c r="I44" s="92"/>
      <c r="J44" s="87" t="s">
        <v>162</v>
      </c>
      <c r="K44" s="92"/>
      <c r="L44" s="92"/>
      <c r="M44" s="92"/>
      <c r="N44" s="92"/>
      <c r="O44" s="92"/>
      <c r="P44" s="92" t="s">
        <v>163</v>
      </c>
      <c r="Q44" s="92"/>
      <c r="S44" s="101" t="s">
        <v>158</v>
      </c>
      <c r="T44" s="92" t="s">
        <v>164</v>
      </c>
      <c r="U44" s="92"/>
    </row>
    <row r="45" spans="1:21" x14ac:dyDescent="0.3">
      <c r="A45" s="101" t="s">
        <v>165</v>
      </c>
      <c r="B45" s="92" t="s">
        <v>118</v>
      </c>
      <c r="C45" s="92"/>
      <c r="D45" s="92" t="s">
        <v>166</v>
      </c>
      <c r="E45" s="92"/>
      <c r="F45" s="92"/>
      <c r="G45" s="92"/>
      <c r="H45" s="92" t="s">
        <v>161</v>
      </c>
      <c r="I45" s="92"/>
      <c r="J45" s="87" t="s">
        <v>167</v>
      </c>
      <c r="K45" s="92"/>
      <c r="L45" s="92"/>
      <c r="M45" s="92"/>
      <c r="N45" s="92"/>
      <c r="O45" s="92"/>
      <c r="P45" s="92" t="s">
        <v>168</v>
      </c>
      <c r="Q45" s="92"/>
      <c r="S45" s="101" t="s">
        <v>165</v>
      </c>
      <c r="T45" s="92" t="s">
        <v>118</v>
      </c>
      <c r="U45" s="92"/>
    </row>
    <row r="46" spans="1:21" ht="46.8" x14ac:dyDescent="0.3">
      <c r="A46" s="101" t="s">
        <v>169</v>
      </c>
      <c r="B46" s="92" t="s">
        <v>170</v>
      </c>
      <c r="C46" s="92"/>
      <c r="D46" s="92" t="s">
        <v>168</v>
      </c>
      <c r="E46" s="92"/>
      <c r="F46" s="97"/>
      <c r="G46" s="92"/>
      <c r="H46" s="92" t="s">
        <v>168</v>
      </c>
      <c r="I46" s="92"/>
      <c r="J46" s="92" t="s">
        <v>168</v>
      </c>
      <c r="K46" s="92"/>
      <c r="L46" s="92"/>
      <c r="M46" s="92"/>
      <c r="N46" s="92"/>
      <c r="O46" s="92"/>
      <c r="P46" s="92" t="s">
        <v>168</v>
      </c>
      <c r="Q46" s="92"/>
      <c r="S46" s="101" t="s">
        <v>169</v>
      </c>
      <c r="T46" s="92" t="s">
        <v>171</v>
      </c>
      <c r="U46" s="92"/>
    </row>
    <row r="47" spans="1:21" x14ac:dyDescent="0.3">
      <c r="A47" s="108" t="s">
        <v>172</v>
      </c>
      <c r="B47" s="95"/>
      <c r="C47" s="95"/>
      <c r="D47" s="95"/>
      <c r="E47" s="95"/>
      <c r="F47" s="95"/>
      <c r="G47" s="95"/>
      <c r="H47" s="95"/>
      <c r="I47" s="95"/>
      <c r="J47" s="95"/>
      <c r="K47" s="95"/>
      <c r="L47" s="95"/>
      <c r="M47" s="95"/>
      <c r="N47" s="95"/>
      <c r="O47" s="95"/>
      <c r="P47" s="95"/>
      <c r="Q47" s="95"/>
      <c r="S47" s="108" t="s">
        <v>172</v>
      </c>
      <c r="T47" s="97"/>
      <c r="U47" s="97"/>
    </row>
    <row r="48" spans="1:21" x14ac:dyDescent="0.3">
      <c r="A48" s="102" t="s">
        <v>173</v>
      </c>
      <c r="B48" s="97"/>
      <c r="C48" s="97"/>
      <c r="D48" s="97"/>
      <c r="E48" s="97"/>
      <c r="F48" s="97"/>
      <c r="G48" s="97"/>
      <c r="H48" s="97"/>
      <c r="I48" s="97"/>
      <c r="J48" s="97"/>
      <c r="K48" s="97"/>
      <c r="L48" s="97"/>
      <c r="M48" s="97"/>
      <c r="N48" s="92"/>
      <c r="O48" s="92"/>
      <c r="P48" s="97"/>
      <c r="Q48" s="97"/>
      <c r="S48" s="102" t="s">
        <v>173</v>
      </c>
      <c r="T48" s="97"/>
      <c r="U48" s="97"/>
    </row>
    <row r="49" spans="1:21" ht="15.75" customHeight="1" x14ac:dyDescent="0.3">
      <c r="A49" s="102" t="s">
        <v>174</v>
      </c>
      <c r="B49" s="95"/>
      <c r="C49" s="95"/>
      <c r="D49" s="95"/>
      <c r="E49" s="95"/>
      <c r="F49" s="95"/>
      <c r="G49" s="95"/>
      <c r="H49" s="95"/>
      <c r="I49" s="95"/>
      <c r="J49" s="95"/>
      <c r="K49" s="95"/>
      <c r="L49" s="95"/>
      <c r="M49" s="95"/>
      <c r="N49" s="95"/>
      <c r="O49" s="95"/>
      <c r="P49" s="95"/>
      <c r="Q49" s="95"/>
      <c r="S49" s="102" t="s">
        <v>174</v>
      </c>
      <c r="T49" s="97"/>
      <c r="U49" s="97"/>
    </row>
    <row r="50" spans="1:21" ht="15.75" customHeight="1" x14ac:dyDescent="0.3">
      <c r="A50" s="104" t="s">
        <v>175</v>
      </c>
      <c r="B50" s="95"/>
      <c r="C50" s="95"/>
      <c r="D50" s="95"/>
      <c r="E50" s="95"/>
      <c r="F50" s="95"/>
      <c r="G50" s="95"/>
      <c r="H50" s="95"/>
      <c r="I50" s="95"/>
      <c r="J50" s="95"/>
      <c r="K50" s="95"/>
      <c r="L50" s="95"/>
      <c r="M50" s="95"/>
      <c r="N50" s="92"/>
      <c r="O50" s="92"/>
      <c r="P50" s="95"/>
      <c r="Q50" s="95"/>
      <c r="S50" s="104" t="s">
        <v>175</v>
      </c>
      <c r="T50" s="97"/>
      <c r="U50" s="97"/>
    </row>
    <row r="51" spans="1:21" ht="15.75" customHeight="1" x14ac:dyDescent="0.3">
      <c r="A51" s="104" t="s">
        <v>176</v>
      </c>
      <c r="B51" s="95"/>
      <c r="C51" s="95"/>
      <c r="D51" s="95"/>
      <c r="E51" s="95"/>
      <c r="F51" s="95"/>
      <c r="G51" s="95"/>
      <c r="H51" s="95"/>
      <c r="I51" s="95"/>
      <c r="J51" s="95"/>
      <c r="K51" s="95"/>
      <c r="L51" s="95"/>
      <c r="M51" s="95"/>
      <c r="N51" s="92"/>
      <c r="O51" s="92"/>
      <c r="P51" s="95"/>
      <c r="Q51" s="95"/>
      <c r="S51" s="104" t="s">
        <v>176</v>
      </c>
      <c r="T51" s="97"/>
      <c r="U51" s="97"/>
    </row>
    <row r="52" spans="1:21" ht="31.2" x14ac:dyDescent="0.3">
      <c r="A52" s="96" t="s">
        <v>177</v>
      </c>
      <c r="B52" s="97"/>
      <c r="C52" s="97"/>
      <c r="D52" s="97"/>
      <c r="E52" s="97"/>
      <c r="F52" s="97"/>
      <c r="G52" s="97"/>
      <c r="H52" s="97"/>
      <c r="I52" s="97"/>
      <c r="J52" s="97"/>
      <c r="K52" s="97"/>
      <c r="L52" s="97"/>
      <c r="M52" s="97"/>
      <c r="N52" s="92"/>
      <c r="O52" s="92"/>
      <c r="P52" s="97"/>
      <c r="Q52" s="97"/>
      <c r="S52" s="96" t="s">
        <v>177</v>
      </c>
      <c r="T52" s="97"/>
      <c r="U52" s="97"/>
    </row>
    <row r="53" spans="1:21" ht="7.5" customHeight="1" x14ac:dyDescent="0.3">
      <c r="A53" s="94"/>
      <c r="B53" s="106"/>
      <c r="C53" s="106"/>
      <c r="D53" s="106"/>
      <c r="E53" s="106"/>
      <c r="F53" s="106"/>
      <c r="G53" s="106"/>
      <c r="H53" s="106"/>
      <c r="I53" s="106"/>
      <c r="J53" s="106"/>
      <c r="K53" s="106"/>
      <c r="L53" s="106"/>
      <c r="M53" s="106"/>
      <c r="N53" s="106"/>
      <c r="O53" s="106"/>
      <c r="P53" s="106"/>
      <c r="Q53" s="106"/>
      <c r="S53" s="94"/>
      <c r="T53" s="106"/>
      <c r="U53" s="106"/>
    </row>
    <row r="54" spans="1:21" x14ac:dyDescent="0.3">
      <c r="A54" s="88" t="s">
        <v>178</v>
      </c>
      <c r="B54" s="89"/>
      <c r="C54" s="90" t="s">
        <v>96</v>
      </c>
      <c r="D54" s="89"/>
      <c r="E54" s="90" t="s">
        <v>96</v>
      </c>
      <c r="F54" s="89"/>
      <c r="G54" s="90" t="s">
        <v>96</v>
      </c>
      <c r="H54" s="89"/>
      <c r="I54" s="90" t="s">
        <v>96</v>
      </c>
      <c r="J54" s="89"/>
      <c r="K54" s="90" t="s">
        <v>96</v>
      </c>
      <c r="L54" s="89"/>
      <c r="M54" s="90" t="s">
        <v>96</v>
      </c>
      <c r="N54" s="90"/>
      <c r="O54" s="90" t="s">
        <v>96</v>
      </c>
      <c r="P54" s="89"/>
      <c r="Q54" s="90" t="s">
        <v>96</v>
      </c>
      <c r="S54" s="88" t="s">
        <v>178</v>
      </c>
      <c r="T54" s="89"/>
      <c r="U54" s="90" t="s">
        <v>96</v>
      </c>
    </row>
    <row r="55" spans="1:21" x14ac:dyDescent="0.3">
      <c r="A55" s="98" t="s">
        <v>179</v>
      </c>
      <c r="B55" s="95"/>
      <c r="C55" s="95"/>
      <c r="D55" s="95"/>
      <c r="E55" s="95"/>
      <c r="F55" s="95"/>
      <c r="G55" s="95"/>
      <c r="H55" s="95"/>
      <c r="I55" s="95"/>
      <c r="J55" s="95"/>
      <c r="K55" s="95"/>
      <c r="L55" s="95"/>
      <c r="M55" s="95"/>
      <c r="N55" s="95"/>
      <c r="O55" s="95"/>
      <c r="P55" s="95"/>
      <c r="Q55" s="95"/>
      <c r="S55" s="98" t="s">
        <v>179</v>
      </c>
      <c r="T55" s="97"/>
      <c r="U55" s="97"/>
    </row>
    <row r="56" spans="1:21" ht="17.25" customHeight="1" x14ac:dyDescent="0.3">
      <c r="A56" s="101" t="s">
        <v>180</v>
      </c>
      <c r="B56" s="109" t="s">
        <v>181</v>
      </c>
      <c r="C56" s="92"/>
      <c r="D56" s="110" t="s">
        <v>182</v>
      </c>
      <c r="E56" s="92"/>
      <c r="F56" s="109"/>
      <c r="G56" s="92"/>
      <c r="H56" s="109" t="s">
        <v>183</v>
      </c>
      <c r="I56" s="92"/>
      <c r="J56" s="109" t="s">
        <v>184</v>
      </c>
      <c r="K56" s="92"/>
      <c r="L56" s="109"/>
      <c r="M56" s="92"/>
      <c r="N56" s="92"/>
      <c r="O56" s="92"/>
      <c r="P56" s="110" t="s">
        <v>182</v>
      </c>
      <c r="Q56" s="92"/>
      <c r="S56" s="101" t="s">
        <v>180</v>
      </c>
      <c r="T56" s="92" t="s">
        <v>185</v>
      </c>
      <c r="U56" s="92"/>
    </row>
    <row r="57" spans="1:21" x14ac:dyDescent="0.3">
      <c r="A57" s="101" t="s">
        <v>186</v>
      </c>
      <c r="B57" s="92" t="s">
        <v>187</v>
      </c>
      <c r="C57" s="92"/>
      <c r="D57" s="111" t="s">
        <v>188</v>
      </c>
      <c r="E57" s="92"/>
      <c r="F57" s="92"/>
      <c r="G57" s="92"/>
      <c r="H57" s="92" t="s">
        <v>188</v>
      </c>
      <c r="I57" s="92"/>
      <c r="J57" s="92" t="s">
        <v>188</v>
      </c>
      <c r="K57" s="92"/>
      <c r="L57" s="92"/>
      <c r="M57" s="92"/>
      <c r="N57" s="92"/>
      <c r="O57" s="92"/>
      <c r="P57" s="111" t="s">
        <v>188</v>
      </c>
      <c r="Q57" s="92"/>
      <c r="S57" s="101" t="s">
        <v>186</v>
      </c>
      <c r="T57" s="92" t="s">
        <v>189</v>
      </c>
      <c r="U57" s="92"/>
    </row>
    <row r="58" spans="1:21" x14ac:dyDescent="0.3">
      <c r="A58" s="98" t="s">
        <v>190</v>
      </c>
      <c r="B58" s="95"/>
      <c r="C58" s="95"/>
      <c r="D58" s="95"/>
      <c r="E58" s="95"/>
      <c r="F58" s="95"/>
      <c r="G58" s="95"/>
      <c r="H58" s="95"/>
      <c r="I58" s="95"/>
      <c r="J58" s="95"/>
      <c r="K58" s="95"/>
      <c r="L58" s="95"/>
      <c r="M58" s="95"/>
      <c r="N58" s="95"/>
      <c r="O58" s="95"/>
      <c r="P58" s="95"/>
      <c r="Q58" s="95"/>
      <c r="S58" s="98" t="s">
        <v>190</v>
      </c>
      <c r="T58" s="97"/>
      <c r="U58" s="97"/>
    </row>
    <row r="59" spans="1:21" x14ac:dyDescent="0.3">
      <c r="A59" s="101" t="s">
        <v>47</v>
      </c>
      <c r="B59" s="92">
        <v>104</v>
      </c>
      <c r="C59" s="92"/>
      <c r="D59" s="92">
        <v>54</v>
      </c>
      <c r="E59" s="92"/>
      <c r="F59" s="92"/>
      <c r="G59" s="92"/>
      <c r="H59" s="92">
        <v>33</v>
      </c>
      <c r="I59" s="92"/>
      <c r="J59" s="92">
        <v>74</v>
      </c>
      <c r="K59" s="92"/>
      <c r="L59" s="92"/>
      <c r="M59" s="92"/>
      <c r="N59" s="92"/>
      <c r="O59" s="92"/>
      <c r="P59" s="92">
        <v>54</v>
      </c>
      <c r="Q59" s="92"/>
      <c r="S59" s="101" t="s">
        <v>47</v>
      </c>
      <c r="T59" s="92">
        <v>17</v>
      </c>
      <c r="U59" s="92"/>
    </row>
    <row r="60" spans="1:21" x14ac:dyDescent="0.3">
      <c r="A60" s="101" t="s">
        <v>46</v>
      </c>
      <c r="B60" s="92">
        <v>104</v>
      </c>
      <c r="C60" s="92"/>
      <c r="D60" s="92">
        <v>35</v>
      </c>
      <c r="E60" s="92"/>
      <c r="F60" s="92"/>
      <c r="G60" s="92"/>
      <c r="H60" s="92">
        <v>33</v>
      </c>
      <c r="I60" s="92"/>
      <c r="J60" s="92">
        <v>48</v>
      </c>
      <c r="K60" s="92"/>
      <c r="L60" s="92"/>
      <c r="M60" s="92"/>
      <c r="N60" s="92"/>
      <c r="O60" s="92"/>
      <c r="P60" s="92">
        <v>35</v>
      </c>
      <c r="Q60" s="92"/>
      <c r="S60" s="101" t="s">
        <v>46</v>
      </c>
      <c r="T60" s="92">
        <v>17</v>
      </c>
      <c r="U60" s="92"/>
    </row>
    <row r="61" spans="1:21" x14ac:dyDescent="0.3">
      <c r="A61" s="101" t="s">
        <v>43</v>
      </c>
      <c r="B61" s="92">
        <v>15</v>
      </c>
      <c r="C61" s="92"/>
      <c r="D61" s="92">
        <v>22</v>
      </c>
      <c r="E61" s="92"/>
      <c r="F61" s="92"/>
      <c r="G61" s="92"/>
      <c r="H61" s="92">
        <v>0</v>
      </c>
      <c r="I61" s="92"/>
      <c r="J61" s="92">
        <v>24</v>
      </c>
      <c r="K61" s="92"/>
      <c r="L61" s="92"/>
      <c r="M61" s="92"/>
      <c r="N61" s="92"/>
      <c r="O61" s="92"/>
      <c r="P61" s="92">
        <v>22</v>
      </c>
      <c r="Q61" s="92"/>
      <c r="S61" s="101" t="s">
        <v>43</v>
      </c>
      <c r="T61" s="92">
        <v>10</v>
      </c>
      <c r="U61" s="92"/>
    </row>
    <row r="62" spans="1:21" x14ac:dyDescent="0.3">
      <c r="A62" s="98" t="s">
        <v>191</v>
      </c>
      <c r="B62" s="97"/>
      <c r="C62" s="97"/>
      <c r="D62" s="97"/>
      <c r="E62" s="97"/>
      <c r="F62" s="97"/>
      <c r="G62" s="97"/>
      <c r="H62" s="97"/>
      <c r="I62" s="97"/>
      <c r="J62" s="97"/>
      <c r="K62" s="97"/>
      <c r="L62" s="97"/>
      <c r="M62" s="97"/>
      <c r="N62" s="97"/>
      <c r="O62" s="97"/>
      <c r="P62" s="97"/>
      <c r="Q62" s="97"/>
      <c r="S62" s="98" t="s">
        <v>191</v>
      </c>
      <c r="T62" s="97"/>
      <c r="U62" s="97"/>
    </row>
    <row r="63" spans="1:21" x14ac:dyDescent="0.3">
      <c r="A63" s="101" t="s">
        <v>47</v>
      </c>
      <c r="B63" s="92" t="s">
        <v>118</v>
      </c>
      <c r="C63" s="92"/>
      <c r="D63" s="92" t="s">
        <v>118</v>
      </c>
      <c r="E63" s="92"/>
      <c r="G63" s="92"/>
      <c r="H63" s="92" t="s">
        <v>118</v>
      </c>
      <c r="I63" s="92"/>
      <c r="J63" s="92" t="s">
        <v>118</v>
      </c>
      <c r="K63" s="92"/>
      <c r="L63" s="92"/>
      <c r="M63" s="92"/>
      <c r="N63" s="92"/>
      <c r="O63" s="92"/>
      <c r="P63" s="92" t="s">
        <v>118</v>
      </c>
      <c r="Q63" s="92"/>
      <c r="S63" s="101" t="s">
        <v>47</v>
      </c>
      <c r="T63" s="112" t="s">
        <v>118</v>
      </c>
      <c r="U63" s="92"/>
    </row>
    <row r="64" spans="1:21" x14ac:dyDescent="0.3">
      <c r="A64" s="101" t="s">
        <v>46</v>
      </c>
      <c r="B64" s="92" t="s">
        <v>118</v>
      </c>
      <c r="C64" s="92"/>
      <c r="D64" s="92" t="s">
        <v>118</v>
      </c>
      <c r="E64" s="92"/>
      <c r="G64" s="92"/>
      <c r="H64" s="92" t="s">
        <v>118</v>
      </c>
      <c r="I64" s="92"/>
      <c r="J64" s="92" t="s">
        <v>118</v>
      </c>
      <c r="K64" s="92"/>
      <c r="L64" s="92"/>
      <c r="M64" s="92"/>
      <c r="N64" s="92"/>
      <c r="O64" s="92"/>
      <c r="P64" s="92" t="s">
        <v>118</v>
      </c>
      <c r="Q64" s="92"/>
      <c r="S64" s="101" t="s">
        <v>46</v>
      </c>
      <c r="T64" s="112" t="s">
        <v>118</v>
      </c>
      <c r="U64" s="92"/>
    </row>
    <row r="65" spans="1:21" x14ac:dyDescent="0.3">
      <c r="A65" s="101" t="s">
        <v>43</v>
      </c>
      <c r="B65" s="92" t="s">
        <v>118</v>
      </c>
      <c r="C65" s="92"/>
      <c r="D65" s="92" t="s">
        <v>118</v>
      </c>
      <c r="E65" s="92"/>
      <c r="G65" s="92"/>
      <c r="H65" s="92" t="s">
        <v>118</v>
      </c>
      <c r="I65" s="92"/>
      <c r="J65" s="92" t="s">
        <v>118</v>
      </c>
      <c r="K65" s="92"/>
      <c r="L65" s="92"/>
      <c r="M65" s="92"/>
      <c r="N65" s="92"/>
      <c r="O65" s="92"/>
      <c r="P65" s="92" t="s">
        <v>118</v>
      </c>
      <c r="Q65" s="92"/>
      <c r="S65" s="101" t="s">
        <v>43</v>
      </c>
      <c r="T65" s="112" t="s">
        <v>118</v>
      </c>
      <c r="U65" s="92"/>
    </row>
    <row r="66" spans="1:21" x14ac:dyDescent="0.3">
      <c r="A66" s="101" t="s">
        <v>49</v>
      </c>
      <c r="B66" s="92" t="s">
        <v>118</v>
      </c>
      <c r="C66" s="92"/>
      <c r="D66" s="92" t="s">
        <v>118</v>
      </c>
      <c r="E66" s="92"/>
      <c r="G66" s="92"/>
      <c r="H66" s="92" t="s">
        <v>118</v>
      </c>
      <c r="I66" s="92"/>
      <c r="J66" s="92" t="s">
        <v>118</v>
      </c>
      <c r="K66" s="92"/>
      <c r="L66" s="92"/>
      <c r="M66" s="92"/>
      <c r="N66" s="92"/>
      <c r="O66" s="92"/>
      <c r="P66" s="92" t="s">
        <v>118</v>
      </c>
      <c r="Q66" s="92"/>
      <c r="S66" s="101" t="s">
        <v>49</v>
      </c>
      <c r="T66" s="112" t="s">
        <v>118</v>
      </c>
      <c r="U66" s="92"/>
    </row>
    <row r="67" spans="1:21" x14ac:dyDescent="0.3">
      <c r="A67" s="101" t="s">
        <v>119</v>
      </c>
      <c r="B67" s="92" t="s">
        <v>118</v>
      </c>
      <c r="C67" s="92"/>
      <c r="D67" s="92" t="s">
        <v>118</v>
      </c>
      <c r="E67" s="92"/>
      <c r="G67" s="92"/>
      <c r="H67" s="92" t="s">
        <v>118</v>
      </c>
      <c r="I67" s="92"/>
      <c r="J67" s="92" t="s">
        <v>118</v>
      </c>
      <c r="K67" s="92"/>
      <c r="L67" s="92"/>
      <c r="M67" s="92"/>
      <c r="N67" s="92"/>
      <c r="O67" s="92"/>
      <c r="P67" s="92" t="s">
        <v>118</v>
      </c>
      <c r="Q67" s="92"/>
      <c r="S67" s="101" t="s">
        <v>119</v>
      </c>
      <c r="T67" s="112" t="s">
        <v>118</v>
      </c>
      <c r="U67" s="92"/>
    </row>
    <row r="68" spans="1:21" x14ac:dyDescent="0.3">
      <c r="A68" s="101" t="s">
        <v>50</v>
      </c>
      <c r="B68" s="92" t="s">
        <v>118</v>
      </c>
      <c r="C68" s="92"/>
      <c r="D68" s="92" t="s">
        <v>118</v>
      </c>
      <c r="E68" s="92"/>
      <c r="G68" s="92"/>
      <c r="H68" s="92" t="s">
        <v>118</v>
      </c>
      <c r="I68" s="92"/>
      <c r="J68" s="92" t="s">
        <v>118</v>
      </c>
      <c r="K68" s="92"/>
      <c r="L68" s="92"/>
      <c r="M68" s="92"/>
      <c r="N68" s="92"/>
      <c r="O68" s="92"/>
      <c r="P68" s="92" t="s">
        <v>118</v>
      </c>
      <c r="Q68" s="92"/>
      <c r="S68" s="101" t="s">
        <v>50</v>
      </c>
      <c r="T68" s="112" t="s">
        <v>118</v>
      </c>
      <c r="U68" s="92"/>
    </row>
    <row r="69" spans="1:21" x14ac:dyDescent="0.3">
      <c r="A69" s="101" t="s">
        <v>123</v>
      </c>
      <c r="B69" s="92" t="s">
        <v>118</v>
      </c>
      <c r="C69" s="92"/>
      <c r="D69" s="92" t="s">
        <v>118</v>
      </c>
      <c r="E69" s="92"/>
      <c r="G69" s="92"/>
      <c r="H69" s="92" t="s">
        <v>118</v>
      </c>
      <c r="I69" s="92"/>
      <c r="J69" s="92" t="s">
        <v>118</v>
      </c>
      <c r="K69" s="92"/>
      <c r="L69" s="92"/>
      <c r="M69" s="92"/>
      <c r="N69" s="92"/>
      <c r="O69" s="92"/>
      <c r="P69" s="92" t="s">
        <v>118</v>
      </c>
      <c r="Q69" s="92"/>
      <c r="S69" s="101" t="s">
        <v>123</v>
      </c>
      <c r="T69" s="112" t="s">
        <v>118</v>
      </c>
      <c r="U69" s="92"/>
    </row>
    <row r="70" spans="1:21" x14ac:dyDescent="0.3">
      <c r="A70" s="101" t="s">
        <v>125</v>
      </c>
      <c r="B70" s="92" t="s">
        <v>118</v>
      </c>
      <c r="C70" s="92"/>
      <c r="D70" s="92" t="s">
        <v>118</v>
      </c>
      <c r="E70" s="92"/>
      <c r="G70" s="92"/>
      <c r="H70" s="92" t="s">
        <v>118</v>
      </c>
      <c r="I70" s="92"/>
      <c r="J70" s="92" t="s">
        <v>118</v>
      </c>
      <c r="K70" s="92"/>
      <c r="L70" s="92"/>
      <c r="M70" s="92"/>
      <c r="N70" s="92"/>
      <c r="O70" s="92"/>
      <c r="P70" s="92" t="s">
        <v>118</v>
      </c>
      <c r="Q70" s="92"/>
      <c r="S70" s="101" t="s">
        <v>125</v>
      </c>
      <c r="T70" s="112" t="s">
        <v>118</v>
      </c>
      <c r="U70" s="92"/>
    </row>
    <row r="71" spans="1:21" x14ac:dyDescent="0.3">
      <c r="A71" s="101" t="s">
        <v>127</v>
      </c>
      <c r="B71" s="92" t="s">
        <v>118</v>
      </c>
      <c r="C71" s="92"/>
      <c r="D71" s="92" t="s">
        <v>118</v>
      </c>
      <c r="E71" s="92"/>
      <c r="G71" s="92"/>
      <c r="H71" s="92" t="s">
        <v>118</v>
      </c>
      <c r="I71" s="92"/>
      <c r="J71" s="92" t="s">
        <v>118</v>
      </c>
      <c r="K71" s="92"/>
      <c r="L71" s="92"/>
      <c r="M71" s="92"/>
      <c r="N71" s="92"/>
      <c r="O71" s="92"/>
      <c r="P71" s="92" t="s">
        <v>118</v>
      </c>
      <c r="Q71" s="92"/>
      <c r="S71" s="101" t="s">
        <v>127</v>
      </c>
      <c r="T71" s="112" t="s">
        <v>118</v>
      </c>
      <c r="U71" s="92"/>
    </row>
    <row r="72" spans="1:21" x14ac:dyDescent="0.3">
      <c r="A72" s="94" t="s">
        <v>192</v>
      </c>
      <c r="B72" s="92" t="s">
        <v>193</v>
      </c>
      <c r="C72" s="92"/>
      <c r="D72" s="92" t="s">
        <v>118</v>
      </c>
      <c r="E72" s="92"/>
      <c r="G72" s="92"/>
      <c r="H72" s="92" t="s">
        <v>118</v>
      </c>
      <c r="I72" s="92"/>
      <c r="J72" s="92" t="s">
        <v>118</v>
      </c>
      <c r="K72" s="92"/>
      <c r="L72" s="92"/>
      <c r="M72" s="92"/>
      <c r="N72" s="92"/>
      <c r="O72" s="92"/>
      <c r="P72" s="92" t="s">
        <v>118</v>
      </c>
      <c r="Q72" s="92"/>
      <c r="S72" s="94" t="s">
        <v>192</v>
      </c>
      <c r="T72" s="92" t="s">
        <v>194</v>
      </c>
      <c r="U72" s="92"/>
    </row>
    <row r="73" spans="1:21" x14ac:dyDescent="0.3">
      <c r="A73" s="94" t="s">
        <v>195</v>
      </c>
      <c r="B73" s="97"/>
      <c r="C73" s="97"/>
      <c r="D73" s="97"/>
      <c r="E73" s="97"/>
      <c r="F73" s="92"/>
      <c r="G73" s="92"/>
      <c r="H73" s="97"/>
      <c r="I73" s="97"/>
      <c r="J73" s="97"/>
      <c r="K73" s="97"/>
      <c r="L73" s="97"/>
      <c r="M73" s="97"/>
      <c r="N73" s="97"/>
      <c r="O73" s="97"/>
      <c r="P73" s="97"/>
      <c r="Q73" s="97"/>
      <c r="S73" s="94" t="s">
        <v>195</v>
      </c>
      <c r="T73" s="97"/>
      <c r="U73" s="97"/>
    </row>
    <row r="74" spans="1:21" ht="31.2" x14ac:dyDescent="0.3">
      <c r="A74" s="94" t="s">
        <v>196</v>
      </c>
      <c r="B74" s="91" t="s">
        <v>197</v>
      </c>
      <c r="C74" s="92"/>
      <c r="D74" s="92" t="s">
        <v>198</v>
      </c>
      <c r="E74" s="92"/>
      <c r="F74" s="97"/>
      <c r="G74" s="92"/>
      <c r="H74" s="92" t="s">
        <v>199</v>
      </c>
      <c r="I74" s="92"/>
      <c r="J74" s="92" t="s">
        <v>200</v>
      </c>
      <c r="K74" s="92"/>
      <c r="L74" s="92"/>
      <c r="M74" s="92"/>
      <c r="N74" s="92"/>
      <c r="O74" s="92"/>
      <c r="P74" s="92" t="s">
        <v>201</v>
      </c>
      <c r="Q74" s="92"/>
      <c r="S74" s="94" t="s">
        <v>196</v>
      </c>
      <c r="T74" s="91" t="s">
        <v>197</v>
      </c>
      <c r="U74" s="92"/>
    </row>
    <row r="75" spans="1:21" ht="33" customHeight="1" x14ac:dyDescent="0.3">
      <c r="A75" s="102" t="s">
        <v>202</v>
      </c>
      <c r="B75" s="92" t="s">
        <v>203</v>
      </c>
      <c r="C75" s="92" t="s">
        <v>204</v>
      </c>
      <c r="D75" s="92" t="s">
        <v>205</v>
      </c>
      <c r="E75" s="92" t="s">
        <v>206</v>
      </c>
      <c r="F75" s="97"/>
      <c r="G75" s="92"/>
      <c r="H75" s="92" t="s">
        <v>205</v>
      </c>
      <c r="I75" s="92" t="s">
        <v>206</v>
      </c>
      <c r="J75" s="92" t="s">
        <v>205</v>
      </c>
      <c r="K75" s="92" t="s">
        <v>206</v>
      </c>
      <c r="L75" s="92"/>
      <c r="M75" s="91"/>
      <c r="N75" s="92"/>
      <c r="O75" s="91"/>
      <c r="P75" s="92" t="s">
        <v>205</v>
      </c>
      <c r="Q75" s="92" t="s">
        <v>206</v>
      </c>
      <c r="R75" s="113"/>
      <c r="S75" s="102" t="s">
        <v>202</v>
      </c>
      <c r="T75" s="92" t="s">
        <v>207</v>
      </c>
      <c r="U75" s="94"/>
    </row>
    <row r="76" spans="1:21" ht="62.4" x14ac:dyDescent="0.3">
      <c r="A76" s="96" t="s">
        <v>208</v>
      </c>
      <c r="B76" s="91" t="s">
        <v>209</v>
      </c>
      <c r="C76" s="92"/>
      <c r="D76" s="91" t="s">
        <v>209</v>
      </c>
      <c r="E76" s="92"/>
      <c r="F76" s="97"/>
      <c r="G76" s="92"/>
      <c r="H76" s="92" t="s">
        <v>114</v>
      </c>
      <c r="I76" s="92"/>
      <c r="J76" s="91" t="s">
        <v>209</v>
      </c>
      <c r="K76" s="92"/>
      <c r="L76" s="92"/>
      <c r="M76" s="92"/>
      <c r="N76" s="92"/>
      <c r="O76" s="92"/>
      <c r="P76" s="91" t="s">
        <v>209</v>
      </c>
      <c r="Q76" s="92"/>
      <c r="R76" s="113"/>
      <c r="S76" s="96" t="s">
        <v>208</v>
      </c>
      <c r="T76" s="94" t="s">
        <v>114</v>
      </c>
      <c r="U76" s="94"/>
    </row>
    <row r="77" spans="1:21" ht="33.75" customHeight="1" x14ac:dyDescent="0.3">
      <c r="A77" s="94" t="s">
        <v>210</v>
      </c>
      <c r="B77" s="94" t="s">
        <v>114</v>
      </c>
      <c r="C77" s="92"/>
      <c r="D77" s="92" t="s">
        <v>114</v>
      </c>
      <c r="E77" s="92"/>
      <c r="F77" s="97"/>
      <c r="G77" s="92"/>
      <c r="H77" s="92" t="s">
        <v>114</v>
      </c>
      <c r="I77" s="92"/>
      <c r="J77" s="92" t="s">
        <v>114</v>
      </c>
      <c r="K77" s="92"/>
      <c r="L77" s="92"/>
      <c r="M77" s="92"/>
      <c r="N77" s="92"/>
      <c r="O77" s="92"/>
      <c r="P77" s="92" t="s">
        <v>114</v>
      </c>
      <c r="Q77" s="92"/>
      <c r="S77" s="94" t="s">
        <v>210</v>
      </c>
      <c r="T77" s="91" t="s">
        <v>211</v>
      </c>
      <c r="U77" s="92" t="s">
        <v>212</v>
      </c>
    </row>
    <row r="78" spans="1:21" ht="29.25" customHeight="1" x14ac:dyDescent="0.3">
      <c r="A78" s="94" t="s">
        <v>213</v>
      </c>
      <c r="B78" s="92" t="s">
        <v>214</v>
      </c>
      <c r="C78" s="92"/>
      <c r="D78" s="92" t="s">
        <v>114</v>
      </c>
      <c r="E78" s="92"/>
      <c r="F78" s="97"/>
      <c r="G78" s="92"/>
      <c r="H78" s="92" t="s">
        <v>114</v>
      </c>
      <c r="I78" s="92"/>
      <c r="J78" s="92" t="s">
        <v>114</v>
      </c>
      <c r="K78" s="92"/>
      <c r="L78" s="92"/>
      <c r="M78" s="92"/>
      <c r="N78" s="92"/>
      <c r="O78" s="92"/>
      <c r="P78" s="92" t="s">
        <v>114</v>
      </c>
      <c r="Q78" s="92"/>
      <c r="S78" s="94" t="s">
        <v>213</v>
      </c>
      <c r="T78" s="92" t="s">
        <v>215</v>
      </c>
      <c r="U78" s="92"/>
    </row>
    <row r="79" spans="1:21" ht="29.25" customHeight="1" x14ac:dyDescent="0.3">
      <c r="A79" s="94" t="s">
        <v>216</v>
      </c>
      <c r="B79" s="92" t="s">
        <v>217</v>
      </c>
      <c r="C79" s="92" t="s">
        <v>218</v>
      </c>
      <c r="D79" s="92" t="s">
        <v>219</v>
      </c>
      <c r="E79" s="92"/>
      <c r="F79" s="97"/>
      <c r="G79" s="92"/>
      <c r="H79" s="92" t="s">
        <v>219</v>
      </c>
      <c r="I79" s="92"/>
      <c r="J79" s="92" t="s">
        <v>219</v>
      </c>
      <c r="K79" s="92"/>
      <c r="L79" s="92"/>
      <c r="M79" s="92"/>
      <c r="N79" s="92"/>
      <c r="O79" s="92"/>
      <c r="P79" s="92" t="s">
        <v>219</v>
      </c>
      <c r="Q79" s="92"/>
      <c r="S79" s="94" t="s">
        <v>216</v>
      </c>
      <c r="T79" s="92" t="s">
        <v>220</v>
      </c>
      <c r="U79" s="92"/>
    </row>
    <row r="80" spans="1:21" ht="15.75" customHeight="1" x14ac:dyDescent="0.3">
      <c r="A80" s="108" t="s">
        <v>172</v>
      </c>
      <c r="B80" s="97"/>
      <c r="C80" s="97"/>
      <c r="D80" s="97"/>
      <c r="E80" s="97"/>
      <c r="F80" s="97"/>
      <c r="G80" s="97"/>
      <c r="H80" s="97"/>
      <c r="I80" s="97"/>
      <c r="J80" s="97"/>
      <c r="K80" s="97"/>
      <c r="L80" s="97"/>
      <c r="M80" s="97"/>
      <c r="N80" s="97"/>
      <c r="O80" s="97"/>
      <c r="P80" s="97"/>
      <c r="Q80" s="97"/>
      <c r="S80" s="108" t="s">
        <v>172</v>
      </c>
      <c r="T80" s="97"/>
      <c r="U80" s="97"/>
    </row>
    <row r="81" spans="1:21" ht="29.25" customHeight="1" x14ac:dyDescent="0.3">
      <c r="A81" s="94" t="s">
        <v>221</v>
      </c>
      <c r="B81" s="97"/>
      <c r="C81" s="97"/>
      <c r="D81" s="97"/>
      <c r="E81" s="97"/>
      <c r="F81" s="97"/>
      <c r="G81" s="97"/>
      <c r="H81" s="97"/>
      <c r="I81" s="97"/>
      <c r="J81" s="97"/>
      <c r="K81" s="97"/>
      <c r="L81" s="97"/>
      <c r="M81" s="97"/>
      <c r="N81" s="92"/>
      <c r="O81" s="92"/>
      <c r="P81" s="97"/>
      <c r="Q81" s="97"/>
      <c r="S81" s="94" t="s">
        <v>221</v>
      </c>
      <c r="T81" s="97"/>
      <c r="U81" s="97"/>
    </row>
    <row r="82" spans="1:21" ht="7.5" customHeight="1" x14ac:dyDescent="0.3">
      <c r="A82" s="94"/>
      <c r="B82" s="106"/>
      <c r="C82" s="106"/>
      <c r="D82" s="106"/>
      <c r="E82" s="106"/>
      <c r="F82" s="106"/>
      <c r="G82" s="106"/>
      <c r="H82" s="106"/>
      <c r="I82" s="106"/>
      <c r="J82" s="106"/>
      <c r="K82" s="106"/>
      <c r="L82" s="106"/>
      <c r="M82" s="106"/>
      <c r="N82" s="106"/>
      <c r="O82" s="106"/>
      <c r="P82" s="106"/>
      <c r="Q82" s="106"/>
      <c r="S82" s="94"/>
      <c r="T82" s="106"/>
      <c r="U82" s="106"/>
    </row>
    <row r="83" spans="1:21" x14ac:dyDescent="0.3">
      <c r="A83" s="88" t="s">
        <v>222</v>
      </c>
      <c r="B83" s="89"/>
      <c r="C83" s="90" t="s">
        <v>96</v>
      </c>
      <c r="D83" s="89"/>
      <c r="E83" s="90" t="s">
        <v>96</v>
      </c>
      <c r="F83" s="89"/>
      <c r="G83" s="90" t="s">
        <v>96</v>
      </c>
      <c r="H83" s="89"/>
      <c r="I83" s="90" t="s">
        <v>96</v>
      </c>
      <c r="J83" s="89"/>
      <c r="K83" s="90" t="s">
        <v>96</v>
      </c>
      <c r="L83" s="89"/>
      <c r="M83" s="90" t="s">
        <v>96</v>
      </c>
      <c r="N83" s="90"/>
      <c r="O83" s="90" t="s">
        <v>96</v>
      </c>
      <c r="P83" s="89"/>
      <c r="Q83" s="90" t="s">
        <v>96</v>
      </c>
      <c r="S83" s="88" t="s">
        <v>222</v>
      </c>
      <c r="T83" s="89"/>
      <c r="U83" s="90" t="s">
        <v>96</v>
      </c>
    </row>
    <row r="84" spans="1:21" ht="46.8" x14ac:dyDescent="0.3">
      <c r="A84" s="94" t="s">
        <v>223</v>
      </c>
      <c r="B84" s="92" t="s">
        <v>224</v>
      </c>
      <c r="C84" s="92"/>
      <c r="D84" s="92" t="s">
        <v>114</v>
      </c>
      <c r="E84" s="92"/>
      <c r="F84" s="97"/>
      <c r="G84" s="97"/>
      <c r="H84" s="92" t="s">
        <v>225</v>
      </c>
      <c r="I84" s="92"/>
      <c r="J84" s="92" t="s">
        <v>226</v>
      </c>
      <c r="K84" s="92"/>
      <c r="L84" s="92"/>
      <c r="M84" s="92"/>
      <c r="N84" s="92"/>
      <c r="O84" s="92"/>
      <c r="P84" s="92" t="s">
        <v>114</v>
      </c>
      <c r="Q84" s="92"/>
      <c r="S84" s="94" t="s">
        <v>223</v>
      </c>
      <c r="T84" s="92" t="s">
        <v>227</v>
      </c>
      <c r="U84" s="92"/>
    </row>
    <row r="85" spans="1:21" ht="31.2" x14ac:dyDescent="0.3">
      <c r="A85" s="94" t="s">
        <v>228</v>
      </c>
      <c r="B85" s="92" t="s">
        <v>114</v>
      </c>
      <c r="C85" s="92"/>
      <c r="D85" s="92" t="s">
        <v>114</v>
      </c>
      <c r="E85" s="92"/>
      <c r="F85" s="97"/>
      <c r="G85" s="97"/>
      <c r="H85" s="92" t="s">
        <v>114</v>
      </c>
      <c r="I85" s="92"/>
      <c r="J85" s="92" t="s">
        <v>114</v>
      </c>
      <c r="K85" s="92"/>
      <c r="L85" s="92"/>
      <c r="M85" s="92"/>
      <c r="N85" s="92"/>
      <c r="O85" s="92"/>
      <c r="P85" s="92" t="s">
        <v>114</v>
      </c>
      <c r="Q85" s="92"/>
      <c r="S85" s="94" t="s">
        <v>228</v>
      </c>
      <c r="T85" s="92" t="s">
        <v>229</v>
      </c>
      <c r="U85" s="92"/>
    </row>
    <row r="86" spans="1:21" x14ac:dyDescent="0.3">
      <c r="A86" s="94" t="s">
        <v>230</v>
      </c>
      <c r="B86" s="92" t="s">
        <v>231</v>
      </c>
      <c r="C86" s="92"/>
      <c r="D86" s="92" t="s">
        <v>232</v>
      </c>
      <c r="E86" s="92"/>
      <c r="F86" s="97"/>
      <c r="G86" s="97"/>
      <c r="H86" s="92" t="s">
        <v>114</v>
      </c>
      <c r="I86" s="92"/>
      <c r="J86" s="92" t="s">
        <v>233</v>
      </c>
      <c r="K86" s="92"/>
      <c r="L86" s="92"/>
      <c r="M86" s="92"/>
      <c r="N86" s="92"/>
      <c r="O86" s="92"/>
      <c r="P86" s="92" t="s">
        <v>232</v>
      </c>
      <c r="Q86" s="92"/>
      <c r="S86" s="94" t="s">
        <v>230</v>
      </c>
      <c r="T86" s="92" t="s">
        <v>114</v>
      </c>
      <c r="U86" s="92"/>
    </row>
    <row r="87" spans="1:21" x14ac:dyDescent="0.3">
      <c r="A87" s="94" t="s">
        <v>234</v>
      </c>
      <c r="B87" s="92" t="s">
        <v>114</v>
      </c>
      <c r="C87" s="92"/>
      <c r="D87" s="92" t="s">
        <v>114</v>
      </c>
      <c r="E87" s="92"/>
      <c r="F87" s="97"/>
      <c r="G87" s="97"/>
      <c r="H87" s="92" t="s">
        <v>114</v>
      </c>
      <c r="I87" s="92"/>
      <c r="J87" s="92" t="s">
        <v>114</v>
      </c>
      <c r="K87" s="92"/>
      <c r="L87" s="92"/>
      <c r="M87" s="92"/>
      <c r="N87" s="92"/>
      <c r="O87" s="92"/>
      <c r="P87" s="92" t="s">
        <v>114</v>
      </c>
      <c r="Q87" s="92"/>
      <c r="S87" s="94" t="s">
        <v>234</v>
      </c>
      <c r="T87" s="92" t="s">
        <v>114</v>
      </c>
      <c r="U87" s="92"/>
    </row>
    <row r="88" spans="1:21" ht="234.6" customHeight="1" x14ac:dyDescent="0.3">
      <c r="A88" s="102" t="s">
        <v>235</v>
      </c>
      <c r="B88" s="92" t="s">
        <v>236</v>
      </c>
      <c r="C88" s="92"/>
      <c r="D88" s="92" t="s">
        <v>237</v>
      </c>
      <c r="E88" s="92"/>
      <c r="F88" s="92"/>
      <c r="G88" s="92"/>
      <c r="H88" s="92" t="s">
        <v>238</v>
      </c>
      <c r="I88" s="92"/>
      <c r="J88" s="92" t="s">
        <v>237</v>
      </c>
      <c r="K88" s="92"/>
      <c r="L88" s="92"/>
      <c r="M88" s="92"/>
      <c r="N88" s="92"/>
      <c r="O88" s="92"/>
      <c r="P88" s="92" t="s">
        <v>239</v>
      </c>
      <c r="Q88" s="92"/>
      <c r="S88" s="102" t="s">
        <v>235</v>
      </c>
      <c r="T88" s="92" t="s">
        <v>240</v>
      </c>
      <c r="U88" s="92"/>
    </row>
    <row r="89" spans="1:21" ht="15.75" customHeight="1" x14ac:dyDescent="0.3">
      <c r="A89" s="102" t="s">
        <v>241</v>
      </c>
      <c r="B89" s="114">
        <v>1</v>
      </c>
      <c r="C89" s="92"/>
      <c r="D89" s="114">
        <v>1</v>
      </c>
      <c r="E89" s="92"/>
      <c r="F89" s="97"/>
      <c r="G89" s="97"/>
      <c r="H89" s="114">
        <v>1</v>
      </c>
      <c r="I89" s="92"/>
      <c r="J89" s="114">
        <v>1</v>
      </c>
      <c r="K89" s="92"/>
      <c r="L89" s="92"/>
      <c r="M89" s="92"/>
      <c r="N89" s="92"/>
      <c r="O89" s="92"/>
      <c r="P89" s="114">
        <v>1</v>
      </c>
      <c r="Q89" s="92"/>
      <c r="S89" s="102" t="s">
        <v>241</v>
      </c>
      <c r="T89" s="114">
        <v>1</v>
      </c>
      <c r="U89" s="92"/>
    </row>
    <row r="90" spans="1:21" ht="7.5" customHeight="1" x14ac:dyDescent="0.3">
      <c r="A90" s="94"/>
      <c r="B90" s="106"/>
      <c r="C90" s="106"/>
      <c r="D90" s="106"/>
      <c r="E90" s="106"/>
      <c r="F90" s="106"/>
      <c r="G90" s="106"/>
      <c r="H90" s="106"/>
      <c r="I90" s="106"/>
      <c r="J90" s="106"/>
      <c r="K90" s="106"/>
      <c r="L90" s="106"/>
      <c r="M90" s="106"/>
      <c r="N90" s="106"/>
      <c r="O90" s="106"/>
      <c r="P90" s="106"/>
      <c r="Q90" s="106"/>
      <c r="S90" s="94"/>
      <c r="T90" s="106"/>
      <c r="U90" s="106"/>
    </row>
    <row r="91" spans="1:21" x14ac:dyDescent="0.3">
      <c r="A91" s="88" t="s">
        <v>242</v>
      </c>
      <c r="B91" s="89"/>
      <c r="C91" s="90" t="s">
        <v>96</v>
      </c>
      <c r="D91" s="89"/>
      <c r="E91" s="90" t="s">
        <v>96</v>
      </c>
      <c r="F91" s="89"/>
      <c r="G91" s="90" t="s">
        <v>96</v>
      </c>
      <c r="H91" s="89"/>
      <c r="I91" s="90" t="s">
        <v>96</v>
      </c>
      <c r="J91" s="89"/>
      <c r="K91" s="90" t="s">
        <v>96</v>
      </c>
      <c r="L91" s="89"/>
      <c r="M91" s="90" t="s">
        <v>96</v>
      </c>
      <c r="N91" s="90"/>
      <c r="O91" s="90" t="s">
        <v>96</v>
      </c>
      <c r="P91" s="89"/>
      <c r="Q91" s="90" t="s">
        <v>96</v>
      </c>
      <c r="S91" s="88" t="s">
        <v>242</v>
      </c>
      <c r="T91" s="89"/>
      <c r="U91" s="90" t="s">
        <v>96</v>
      </c>
    </row>
    <row r="92" spans="1:21" ht="132" customHeight="1" x14ac:dyDescent="0.3">
      <c r="A92" s="94" t="s">
        <v>243</v>
      </c>
      <c r="B92" s="92" t="s">
        <v>244</v>
      </c>
      <c r="C92" s="92"/>
      <c r="D92" s="111" t="s">
        <v>245</v>
      </c>
      <c r="E92" s="92"/>
      <c r="F92" s="92"/>
      <c r="G92" s="92"/>
      <c r="H92" s="92" t="s">
        <v>246</v>
      </c>
      <c r="I92" s="92"/>
      <c r="J92" s="92" t="s">
        <v>247</v>
      </c>
      <c r="K92" s="92"/>
      <c r="L92" s="92"/>
      <c r="M92" s="92"/>
      <c r="N92" s="92"/>
      <c r="O92" s="92"/>
      <c r="P92" s="111" t="s">
        <v>248</v>
      </c>
      <c r="Q92" s="92"/>
      <c r="S92" s="94" t="s">
        <v>243</v>
      </c>
      <c r="T92" s="92" t="s">
        <v>249</v>
      </c>
      <c r="U92" s="92"/>
    </row>
  </sheetData>
  <dataValidations count="9">
    <dataValidation type="list" allowBlank="1" showInputMessage="1" showErrorMessage="1" sqref="P39 L39 J39 H39 D39 F39 B39 T39" xr:uid="{7C4FBAA1-9DD8-4D46-AC49-DA08D772ABFF}">
      <formula1>"Please select, Simple random, Stratified random, Other (please specify)"</formula1>
    </dataValidation>
    <dataValidation type="list" allowBlank="1" showInputMessage="1" showErrorMessage="1" sqref="T38" xr:uid="{739C57F3-5746-4F90-92E5-EB6A3EF0C48E}">
      <formula1>"Please select, Vehicle, Driver, Occupant, Rider, Passenger, Other (please specify)"</formula1>
    </dataValidation>
    <dataValidation type="list" allowBlank="1" showInputMessage="1" showErrorMessage="1" sqref="D5 F5 H5 J5 P5 T5 B5" xr:uid="{FE79C67A-91B5-4F8F-8B1D-15A7C6AD3E79}">
      <formula1>"Please select, Roadside observations by researchers, Automated measurements, Self-reported behaviour, Observations/measurements by the police, Analysis of video images, Analysis of existing databases, Other (please specify)"</formula1>
    </dataValidation>
    <dataValidation type="list" allowBlank="1" showInputMessage="1" showErrorMessage="1" sqref="T75" xr:uid="{C3B34AFD-D1EE-4702-9CE7-BF90EFFAC05E}">
      <formula1>"Please select, National mobility survey, Automatic traffic measuring points, Traffic counts during measurements, Other (please specify)"</formula1>
    </dataValidation>
    <dataValidation type="list" allowBlank="1" showInputMessage="1" showErrorMessage="1" sqref="L5" xr:uid="{C15784B5-2058-41F0-9067-DA3AFA96DE3D}">
      <formula1>"Please select, Roadside observations by researchers, Automated measurements, Self-reported behaviour, Observations/measurements by the police, Analysis of video images, Analysis of existing databases, Enforcement data, Other (please specify)"</formula1>
    </dataValidation>
    <dataValidation type="list" allowBlank="1" showInputMessage="1" showErrorMessage="1" sqref="D38 F38 B38 H38 J38 L38 P38 N38" xr:uid="{B3CAE2D1-5A0E-4CDF-AC02-2616231CCEE5}">
      <formula1>"Please select, Vehicle, Driver, Rider, Passenger, Driver and Passenger, Rider and Passenger, Other (please specify)"</formula1>
    </dataValidation>
    <dataValidation type="list" allowBlank="1" showInputMessage="1" showErrorMessage="1" sqref="N5" xr:uid="{6DEEED4C-77AC-4AEE-9B70-5F116E384AF2}">
      <formula1>"Please select, Roadside interviews, Telephone interviews, Online survey, Other (please specify)"</formula1>
    </dataValidation>
    <dataValidation type="list" allowBlank="1" showInputMessage="1" showErrorMessage="1" sqref="N6" xr:uid="{11A52D60-B645-4C63-90C5-D714E397218B}">
      <formula1>"Please select, Period-based prevalence survey, Trip-based prevalence survey"</formula1>
    </dataValidation>
    <dataValidation type="list" allowBlank="1" showInputMessage="1" showErrorMessage="1" sqref="B75 D75 F75 H75 J75 L75 N75 P75" xr:uid="{BB9CDF95-63BC-4781-B954-D079972664C3}">
      <formula1>"National mobility survey, Automatic traffic measuring points, Traffic counts during measurements, Other (please specify)"</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EB8B2-6D3C-4AFF-8807-A331CBEABB47}">
  <sheetPr>
    <tabColor theme="9"/>
  </sheetPr>
  <dimension ref="A1"/>
  <sheetViews>
    <sheetView workbookViewId="0">
      <selection activeCell="L21" sqref="L21"/>
    </sheetView>
  </sheetViews>
  <sheetFormatPr defaultRowHeight="14.4" x14ac:dyDescent="0.3"/>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438BF-83CF-458D-A1B7-CD7AF8CE98D7}">
  <dimension ref="A2:E185"/>
  <sheetViews>
    <sheetView zoomScale="93" zoomScaleNormal="93" workbookViewId="0">
      <pane xSplit="1" topLeftCell="B1" activePane="topRight" state="frozen"/>
      <selection pane="topRight" activeCell="B1" sqref="B1"/>
    </sheetView>
  </sheetViews>
  <sheetFormatPr defaultColWidth="9.21875" defaultRowHeight="15.6" x14ac:dyDescent="0.3"/>
  <cols>
    <col min="1" max="1" width="80.77734375" style="113" customWidth="1"/>
    <col min="2" max="2" width="45.77734375" style="87" customWidth="1"/>
    <col min="3" max="3" width="11.77734375" style="87" customWidth="1"/>
    <col min="4" max="4" width="45.77734375" style="87" customWidth="1"/>
    <col min="5" max="5" width="11.77734375" style="87" customWidth="1"/>
    <col min="6" max="16384" width="9.21875" style="87"/>
  </cols>
  <sheetData>
    <row r="2" spans="1:5" ht="20.399999999999999" x14ac:dyDescent="0.35">
      <c r="A2" s="84"/>
      <c r="B2" s="230" t="s">
        <v>87</v>
      </c>
      <c r="C2" s="86"/>
      <c r="D2" s="85" t="s">
        <v>88</v>
      </c>
      <c r="E2" s="86"/>
    </row>
    <row r="3" spans="1:5" x14ac:dyDescent="0.3">
      <c r="A3" s="88" t="s">
        <v>95</v>
      </c>
      <c r="B3" s="89"/>
      <c r="C3" s="90" t="s">
        <v>96</v>
      </c>
      <c r="D3" s="89"/>
      <c r="E3" s="90" t="s">
        <v>96</v>
      </c>
    </row>
    <row r="4" spans="1:5" ht="39" customHeight="1" x14ac:dyDescent="0.3">
      <c r="A4" s="91" t="s">
        <v>97</v>
      </c>
      <c r="B4" s="93"/>
      <c r="C4" s="93"/>
      <c r="D4" s="93"/>
      <c r="E4" s="93"/>
    </row>
    <row r="5" spans="1:5" ht="20.25" customHeight="1" x14ac:dyDescent="0.3">
      <c r="A5" s="94" t="s">
        <v>102</v>
      </c>
      <c r="B5" s="92" t="s">
        <v>105</v>
      </c>
      <c r="C5" s="92"/>
      <c r="D5" s="92" t="s">
        <v>106</v>
      </c>
      <c r="E5" s="92"/>
    </row>
    <row r="6" spans="1:5" ht="20.25" customHeight="1" x14ac:dyDescent="0.3">
      <c r="A6" s="94" t="s">
        <v>107</v>
      </c>
      <c r="B6" s="95"/>
      <c r="C6" s="95"/>
      <c r="D6" s="95"/>
      <c r="E6" s="95"/>
    </row>
    <row r="7" spans="1:5" x14ac:dyDescent="0.3">
      <c r="A7" s="98" t="s">
        <v>108</v>
      </c>
      <c r="B7" s="95"/>
      <c r="C7" s="95"/>
      <c r="D7" s="95"/>
      <c r="E7" s="95"/>
    </row>
    <row r="8" spans="1:5" x14ac:dyDescent="0.3">
      <c r="A8" s="101" t="s">
        <v>47</v>
      </c>
      <c r="B8" s="92"/>
      <c r="C8" s="92"/>
      <c r="D8" s="92"/>
      <c r="E8" s="92"/>
    </row>
    <row r="9" spans="1:5" x14ac:dyDescent="0.3">
      <c r="A9" s="101" t="s">
        <v>46</v>
      </c>
      <c r="B9" s="92"/>
      <c r="C9" s="92"/>
      <c r="D9" s="92"/>
      <c r="E9" s="92"/>
    </row>
    <row r="10" spans="1:5" ht="131.25" customHeight="1" x14ac:dyDescent="0.3">
      <c r="A10" s="101" t="s">
        <v>43</v>
      </c>
      <c r="B10" s="92"/>
      <c r="C10" s="92"/>
      <c r="D10" s="92"/>
      <c r="E10" s="92"/>
    </row>
    <row r="11" spans="1:5" ht="15.75" customHeight="1" x14ac:dyDescent="0.3">
      <c r="A11" s="98" t="s">
        <v>115</v>
      </c>
      <c r="B11" s="95"/>
      <c r="C11" s="95"/>
      <c r="D11" s="95"/>
      <c r="E11" s="95"/>
    </row>
    <row r="12" spans="1:5" ht="15.75" customHeight="1" x14ac:dyDescent="0.3">
      <c r="A12" s="101" t="s">
        <v>49</v>
      </c>
      <c r="B12" s="92"/>
      <c r="C12" s="92"/>
      <c r="D12" s="92"/>
      <c r="E12" s="92"/>
    </row>
    <row r="13" spans="1:5" ht="15.75" customHeight="1" x14ac:dyDescent="0.3">
      <c r="A13" s="101" t="s">
        <v>119</v>
      </c>
      <c r="B13" s="92"/>
      <c r="C13" s="92"/>
      <c r="D13" s="92"/>
      <c r="E13" s="92"/>
    </row>
    <row r="14" spans="1:5" ht="15.75" customHeight="1" x14ac:dyDescent="0.3">
      <c r="A14" s="101" t="s">
        <v>50</v>
      </c>
      <c r="B14" s="92"/>
      <c r="C14" s="92"/>
      <c r="D14" s="92"/>
      <c r="E14" s="92"/>
    </row>
    <row r="15" spans="1:5" ht="15.75" customHeight="1" x14ac:dyDescent="0.3">
      <c r="A15" s="101" t="s">
        <v>123</v>
      </c>
      <c r="B15" s="92"/>
      <c r="C15" s="92"/>
      <c r="D15" s="92"/>
      <c r="E15" s="92"/>
    </row>
    <row r="16" spans="1:5" ht="15.75" customHeight="1" x14ac:dyDescent="0.3">
      <c r="A16" s="101" t="s">
        <v>125</v>
      </c>
      <c r="B16" s="92"/>
      <c r="C16" s="92"/>
      <c r="D16" s="92"/>
      <c r="E16" s="92"/>
    </row>
    <row r="17" spans="1:5" ht="15.75" customHeight="1" x14ac:dyDescent="0.3">
      <c r="A17" s="101" t="s">
        <v>127</v>
      </c>
      <c r="B17" s="92"/>
      <c r="C17" s="92"/>
      <c r="D17" s="92"/>
      <c r="E17" s="92"/>
    </row>
    <row r="18" spans="1:5" x14ac:dyDescent="0.3">
      <c r="A18" s="102" t="s">
        <v>129</v>
      </c>
      <c r="B18" s="95"/>
      <c r="C18" s="95"/>
      <c r="D18" s="95"/>
      <c r="E18" s="95"/>
    </row>
    <row r="19" spans="1:5" ht="46.8" x14ac:dyDescent="0.3">
      <c r="A19" s="96" t="s">
        <v>131</v>
      </c>
      <c r="B19" s="95"/>
      <c r="C19" s="95"/>
      <c r="D19" s="95"/>
      <c r="E19" s="95"/>
    </row>
    <row r="20" spans="1:5" x14ac:dyDescent="0.3">
      <c r="A20" s="102" t="s">
        <v>43</v>
      </c>
      <c r="B20" s="95"/>
      <c r="C20" s="95"/>
      <c r="D20" s="95"/>
      <c r="E20" s="95"/>
    </row>
    <row r="21" spans="1:5" x14ac:dyDescent="0.3">
      <c r="A21" s="104" t="s">
        <v>133</v>
      </c>
      <c r="B21" s="95"/>
      <c r="C21" s="95"/>
      <c r="D21" s="95"/>
      <c r="E21" s="95"/>
    </row>
    <row r="22" spans="1:5" x14ac:dyDescent="0.3">
      <c r="A22" s="104" t="s">
        <v>134</v>
      </c>
      <c r="B22" s="95"/>
      <c r="C22" s="95"/>
      <c r="D22" s="95"/>
      <c r="E22" s="95"/>
    </row>
    <row r="23" spans="1:5" x14ac:dyDescent="0.3">
      <c r="A23" s="104" t="s">
        <v>135</v>
      </c>
      <c r="B23" s="95"/>
      <c r="C23" s="95"/>
      <c r="D23" s="95"/>
      <c r="E23" s="95"/>
    </row>
    <row r="24" spans="1:5" x14ac:dyDescent="0.3">
      <c r="A24" s="104" t="s">
        <v>136</v>
      </c>
      <c r="B24" s="95"/>
      <c r="C24" s="95"/>
      <c r="D24" s="95"/>
      <c r="E24" s="95"/>
    </row>
    <row r="25" spans="1:5" x14ac:dyDescent="0.3">
      <c r="A25" s="102" t="s">
        <v>46</v>
      </c>
      <c r="B25" s="95"/>
      <c r="C25" s="95"/>
      <c r="D25" s="95"/>
      <c r="E25" s="95"/>
    </row>
    <row r="26" spans="1:5" x14ac:dyDescent="0.3">
      <c r="A26" s="104" t="s">
        <v>133</v>
      </c>
      <c r="B26" s="95"/>
      <c r="C26" s="95"/>
      <c r="D26" s="95"/>
      <c r="E26" s="95"/>
    </row>
    <row r="27" spans="1:5" x14ac:dyDescent="0.3">
      <c r="A27" s="104" t="s">
        <v>134</v>
      </c>
      <c r="B27" s="95"/>
      <c r="C27" s="95"/>
      <c r="D27" s="95"/>
      <c r="E27" s="95"/>
    </row>
    <row r="28" spans="1:5" x14ac:dyDescent="0.3">
      <c r="A28" s="104" t="s">
        <v>135</v>
      </c>
      <c r="B28" s="95"/>
      <c r="C28" s="95"/>
      <c r="D28" s="95"/>
      <c r="E28" s="95"/>
    </row>
    <row r="29" spans="1:5" x14ac:dyDescent="0.3">
      <c r="A29" s="104" t="s">
        <v>136</v>
      </c>
      <c r="B29" s="95"/>
      <c r="C29" s="95"/>
      <c r="D29" s="95"/>
      <c r="E29" s="95"/>
    </row>
    <row r="30" spans="1:5" x14ac:dyDescent="0.3">
      <c r="A30" s="102" t="s">
        <v>47</v>
      </c>
      <c r="B30" s="95"/>
      <c r="C30" s="95"/>
      <c r="D30" s="95"/>
      <c r="E30" s="95"/>
    </row>
    <row r="31" spans="1:5" x14ac:dyDescent="0.3">
      <c r="A31" s="104" t="s">
        <v>133</v>
      </c>
      <c r="B31" s="95"/>
      <c r="C31" s="95"/>
      <c r="D31" s="95"/>
      <c r="E31" s="95"/>
    </row>
    <row r="32" spans="1:5" x14ac:dyDescent="0.3">
      <c r="A32" s="104" t="s">
        <v>134</v>
      </c>
      <c r="B32" s="95"/>
      <c r="C32" s="95"/>
      <c r="D32" s="95"/>
      <c r="E32" s="95"/>
    </row>
    <row r="33" spans="1:5" x14ac:dyDescent="0.3">
      <c r="A33" s="104" t="s">
        <v>135</v>
      </c>
      <c r="B33" s="95"/>
      <c r="C33" s="95"/>
      <c r="D33" s="95"/>
      <c r="E33" s="95"/>
    </row>
    <row r="34" spans="1:5" x14ac:dyDescent="0.3">
      <c r="A34" s="104" t="s">
        <v>136</v>
      </c>
      <c r="B34" s="95"/>
      <c r="C34" s="95"/>
      <c r="D34" s="95"/>
      <c r="E34" s="95"/>
    </row>
    <row r="35" spans="1:5" ht="15.75" customHeight="1" x14ac:dyDescent="0.3">
      <c r="A35" s="102" t="s">
        <v>137</v>
      </c>
      <c r="B35" s="95"/>
      <c r="C35" s="95"/>
      <c r="D35" s="95"/>
      <c r="E35" s="95"/>
    </row>
    <row r="36" spans="1:5" ht="7.5" customHeight="1" x14ac:dyDescent="0.3">
      <c r="A36" s="94"/>
      <c r="B36" s="106"/>
      <c r="C36" s="106"/>
      <c r="D36" s="106"/>
      <c r="E36" s="106"/>
    </row>
    <row r="37" spans="1:5" x14ac:dyDescent="0.3">
      <c r="A37" s="88" t="s">
        <v>138</v>
      </c>
      <c r="B37" s="89"/>
      <c r="C37" s="90" t="s">
        <v>96</v>
      </c>
      <c r="D37" s="89"/>
      <c r="E37" s="90" t="s">
        <v>96</v>
      </c>
    </row>
    <row r="38" spans="1:5" x14ac:dyDescent="0.3">
      <c r="A38" s="94" t="s">
        <v>139</v>
      </c>
      <c r="B38" s="106" t="s">
        <v>106</v>
      </c>
      <c r="C38" s="106"/>
      <c r="D38" s="106" t="s">
        <v>106</v>
      </c>
      <c r="E38" s="106"/>
    </row>
    <row r="39" spans="1:5" x14ac:dyDescent="0.3">
      <c r="A39" s="94" t="s">
        <v>144</v>
      </c>
      <c r="B39" s="106" t="s">
        <v>106</v>
      </c>
      <c r="C39" s="106"/>
      <c r="D39" s="106" t="s">
        <v>106</v>
      </c>
      <c r="E39" s="106"/>
    </row>
    <row r="40" spans="1:5" x14ac:dyDescent="0.3">
      <c r="A40" s="91" t="s">
        <v>146</v>
      </c>
      <c r="B40" s="95"/>
      <c r="C40" s="95"/>
      <c r="D40" s="92"/>
      <c r="E40" s="92"/>
    </row>
    <row r="41" spans="1:5" x14ac:dyDescent="0.3">
      <c r="A41" s="94" t="s">
        <v>147</v>
      </c>
      <c r="B41" s="92"/>
      <c r="C41" s="92"/>
      <c r="D41" s="92"/>
      <c r="E41" s="92"/>
    </row>
    <row r="42" spans="1:5" x14ac:dyDescent="0.3">
      <c r="A42" s="94" t="s">
        <v>153</v>
      </c>
      <c r="B42" s="92"/>
      <c r="C42" s="92"/>
      <c r="D42" s="92"/>
      <c r="E42" s="92"/>
    </row>
    <row r="43" spans="1:5" x14ac:dyDescent="0.3">
      <c r="A43" s="98" t="s">
        <v>157</v>
      </c>
      <c r="B43" s="95"/>
      <c r="C43" s="95"/>
      <c r="D43" s="95"/>
      <c r="E43" s="95"/>
    </row>
    <row r="44" spans="1:5" x14ac:dyDescent="0.3">
      <c r="A44" s="101" t="s">
        <v>158</v>
      </c>
      <c r="B44" s="92"/>
      <c r="C44" s="92"/>
      <c r="D44" s="92"/>
      <c r="E44" s="92"/>
    </row>
    <row r="45" spans="1:5" x14ac:dyDescent="0.3">
      <c r="A45" s="101" t="s">
        <v>165</v>
      </c>
      <c r="B45" s="92"/>
      <c r="C45" s="92"/>
      <c r="D45" s="92"/>
      <c r="E45" s="92"/>
    </row>
    <row r="46" spans="1:5" x14ac:dyDescent="0.3">
      <c r="A46" s="101" t="s">
        <v>169</v>
      </c>
      <c r="B46" s="92"/>
      <c r="C46" s="92"/>
      <c r="D46" s="97"/>
      <c r="E46" s="92"/>
    </row>
    <row r="47" spans="1:5" x14ac:dyDescent="0.3">
      <c r="A47" s="108" t="s">
        <v>172</v>
      </c>
      <c r="B47" s="95"/>
      <c r="C47" s="95"/>
      <c r="D47" s="95"/>
      <c r="E47" s="95"/>
    </row>
    <row r="48" spans="1:5" x14ac:dyDescent="0.3">
      <c r="A48" s="102" t="s">
        <v>173</v>
      </c>
      <c r="B48" s="97"/>
      <c r="C48" s="97"/>
      <c r="D48" s="97"/>
      <c r="E48" s="97"/>
    </row>
    <row r="49" spans="1:5" ht="15.75" customHeight="1" x14ac:dyDescent="0.3">
      <c r="A49" s="102" t="s">
        <v>174</v>
      </c>
      <c r="B49" s="95"/>
      <c r="C49" s="95"/>
      <c r="D49" s="95"/>
      <c r="E49" s="95"/>
    </row>
    <row r="50" spans="1:5" ht="15.75" customHeight="1" x14ac:dyDescent="0.3">
      <c r="A50" s="104" t="s">
        <v>175</v>
      </c>
      <c r="B50" s="95"/>
      <c r="C50" s="95"/>
      <c r="D50" s="95"/>
      <c r="E50" s="95"/>
    </row>
    <row r="51" spans="1:5" ht="15.75" customHeight="1" x14ac:dyDescent="0.3">
      <c r="A51" s="104" t="s">
        <v>176</v>
      </c>
      <c r="B51" s="95"/>
      <c r="C51" s="95"/>
      <c r="D51" s="95"/>
      <c r="E51" s="95"/>
    </row>
    <row r="52" spans="1:5" ht="31.2" x14ac:dyDescent="0.3">
      <c r="A52" s="96" t="s">
        <v>177</v>
      </c>
      <c r="B52" s="97"/>
      <c r="C52" s="97"/>
      <c r="D52" s="97"/>
      <c r="E52" s="97"/>
    </row>
    <row r="53" spans="1:5" ht="7.5" customHeight="1" x14ac:dyDescent="0.3">
      <c r="A53" s="94"/>
      <c r="B53" s="106"/>
      <c r="C53" s="106"/>
      <c r="D53" s="106"/>
      <c r="E53" s="106"/>
    </row>
    <row r="54" spans="1:5" x14ac:dyDescent="0.3">
      <c r="A54" s="88" t="s">
        <v>178</v>
      </c>
      <c r="B54" s="89"/>
      <c r="C54" s="90" t="s">
        <v>96</v>
      </c>
      <c r="D54" s="89"/>
      <c r="E54" s="90" t="s">
        <v>96</v>
      </c>
    </row>
    <row r="55" spans="1:5" x14ac:dyDescent="0.3">
      <c r="A55" s="98" t="s">
        <v>179</v>
      </c>
      <c r="B55" s="95"/>
      <c r="C55" s="95"/>
      <c r="D55" s="95"/>
      <c r="E55" s="95"/>
    </row>
    <row r="56" spans="1:5" ht="17.25" customHeight="1" x14ac:dyDescent="0.3">
      <c r="A56" s="101" t="s">
        <v>180</v>
      </c>
      <c r="B56" s="109"/>
      <c r="C56" s="92"/>
      <c r="D56" s="109"/>
      <c r="E56" s="92"/>
    </row>
    <row r="57" spans="1:5" x14ac:dyDescent="0.3">
      <c r="A57" s="101" t="s">
        <v>186</v>
      </c>
      <c r="B57" s="92"/>
      <c r="C57" s="92"/>
      <c r="D57" s="92"/>
      <c r="E57" s="92"/>
    </row>
    <row r="58" spans="1:5" x14ac:dyDescent="0.3">
      <c r="A58" s="98" t="s">
        <v>190</v>
      </c>
      <c r="B58" s="95"/>
      <c r="C58" s="95"/>
      <c r="D58" s="95"/>
      <c r="E58" s="95"/>
    </row>
    <row r="59" spans="1:5" x14ac:dyDescent="0.3">
      <c r="A59" s="101" t="s">
        <v>47</v>
      </c>
      <c r="B59" s="92"/>
      <c r="C59" s="92"/>
      <c r="D59" s="92"/>
      <c r="E59" s="92"/>
    </row>
    <row r="60" spans="1:5" x14ac:dyDescent="0.3">
      <c r="A60" s="101" t="s">
        <v>46</v>
      </c>
      <c r="B60" s="92"/>
      <c r="C60" s="92"/>
      <c r="D60" s="92"/>
      <c r="E60" s="92"/>
    </row>
    <row r="61" spans="1:5" x14ac:dyDescent="0.3">
      <c r="A61" s="101" t="s">
        <v>43</v>
      </c>
      <c r="B61" s="92"/>
      <c r="C61" s="92"/>
      <c r="D61" s="92"/>
      <c r="E61" s="92"/>
    </row>
    <row r="62" spans="1:5" x14ac:dyDescent="0.3">
      <c r="A62" s="98" t="s">
        <v>191</v>
      </c>
      <c r="B62" s="97"/>
      <c r="C62" s="97"/>
      <c r="D62" s="97"/>
      <c r="E62" s="97"/>
    </row>
    <row r="63" spans="1:5" x14ac:dyDescent="0.3">
      <c r="A63" s="101" t="s">
        <v>47</v>
      </c>
      <c r="B63" s="92"/>
      <c r="C63" s="92"/>
      <c r="D63" s="92"/>
      <c r="E63" s="92"/>
    </row>
    <row r="64" spans="1:5" x14ac:dyDescent="0.3">
      <c r="A64" s="101" t="s">
        <v>46</v>
      </c>
      <c r="B64" s="92"/>
      <c r="C64" s="92"/>
      <c r="D64" s="92"/>
      <c r="E64" s="92"/>
    </row>
    <row r="65" spans="1:5" x14ac:dyDescent="0.3">
      <c r="A65" s="101" t="s">
        <v>43</v>
      </c>
      <c r="B65" s="92"/>
      <c r="C65" s="92"/>
      <c r="D65" s="92"/>
      <c r="E65" s="92"/>
    </row>
    <row r="66" spans="1:5" x14ac:dyDescent="0.3">
      <c r="A66" s="101" t="s">
        <v>49</v>
      </c>
      <c r="B66" s="92"/>
      <c r="C66" s="92"/>
      <c r="D66" s="92"/>
      <c r="E66" s="92"/>
    </row>
    <row r="67" spans="1:5" x14ac:dyDescent="0.3">
      <c r="A67" s="101" t="s">
        <v>119</v>
      </c>
      <c r="B67" s="92"/>
      <c r="C67" s="92"/>
      <c r="D67" s="92"/>
      <c r="E67" s="92"/>
    </row>
    <row r="68" spans="1:5" x14ac:dyDescent="0.3">
      <c r="A68" s="101" t="s">
        <v>50</v>
      </c>
      <c r="B68" s="92"/>
      <c r="C68" s="92"/>
      <c r="D68" s="92"/>
      <c r="E68" s="92"/>
    </row>
    <row r="69" spans="1:5" x14ac:dyDescent="0.3">
      <c r="A69" s="101" t="s">
        <v>123</v>
      </c>
      <c r="B69" s="92"/>
      <c r="C69" s="92"/>
      <c r="D69" s="92"/>
      <c r="E69" s="92"/>
    </row>
    <row r="70" spans="1:5" x14ac:dyDescent="0.3">
      <c r="A70" s="101" t="s">
        <v>125</v>
      </c>
      <c r="B70" s="92"/>
      <c r="C70" s="92"/>
      <c r="D70" s="92"/>
      <c r="E70" s="92"/>
    </row>
    <row r="71" spans="1:5" x14ac:dyDescent="0.3">
      <c r="A71" s="101" t="s">
        <v>127</v>
      </c>
      <c r="B71" s="92"/>
      <c r="C71" s="92"/>
      <c r="D71" s="92"/>
      <c r="E71" s="92"/>
    </row>
    <row r="72" spans="1:5" x14ac:dyDescent="0.3">
      <c r="A72" s="94" t="s">
        <v>192</v>
      </c>
      <c r="B72" s="92"/>
      <c r="C72" s="92"/>
      <c r="D72" s="92"/>
      <c r="E72" s="92"/>
    </row>
    <row r="73" spans="1:5" x14ac:dyDescent="0.3">
      <c r="A73" s="94" t="s">
        <v>195</v>
      </c>
      <c r="B73" s="97"/>
      <c r="C73" s="97"/>
      <c r="D73" s="92"/>
      <c r="E73" s="92"/>
    </row>
    <row r="74" spans="1:5" x14ac:dyDescent="0.3">
      <c r="A74" s="94" t="s">
        <v>196</v>
      </c>
      <c r="B74" s="92"/>
      <c r="C74" s="92"/>
      <c r="D74" s="97"/>
      <c r="E74" s="92"/>
    </row>
    <row r="75" spans="1:5" ht="33" customHeight="1" x14ac:dyDescent="0.3">
      <c r="A75" s="102" t="s">
        <v>202</v>
      </c>
      <c r="B75" s="92"/>
      <c r="C75" s="92"/>
      <c r="D75" s="97"/>
      <c r="E75" s="92"/>
    </row>
    <row r="76" spans="1:5" ht="39" customHeight="1" x14ac:dyDescent="0.3">
      <c r="A76" s="96" t="s">
        <v>208</v>
      </c>
      <c r="B76" s="92"/>
      <c r="C76" s="92"/>
      <c r="D76" s="97"/>
      <c r="E76" s="92"/>
    </row>
    <row r="77" spans="1:5" ht="33.75" customHeight="1" x14ac:dyDescent="0.3">
      <c r="A77" s="94" t="s">
        <v>210</v>
      </c>
      <c r="B77" s="92"/>
      <c r="C77" s="92"/>
      <c r="D77" s="97"/>
      <c r="E77" s="92"/>
    </row>
    <row r="78" spans="1:5" ht="29.25" customHeight="1" x14ac:dyDescent="0.3">
      <c r="A78" s="94" t="s">
        <v>213</v>
      </c>
      <c r="B78" s="92"/>
      <c r="C78" s="92"/>
      <c r="D78" s="97"/>
      <c r="E78" s="92"/>
    </row>
    <row r="79" spans="1:5" ht="29.25" customHeight="1" x14ac:dyDescent="0.3">
      <c r="A79" s="94" t="s">
        <v>216</v>
      </c>
      <c r="B79" s="92"/>
      <c r="C79" s="92"/>
      <c r="D79" s="97"/>
      <c r="E79" s="92"/>
    </row>
    <row r="80" spans="1:5" ht="15.75" customHeight="1" x14ac:dyDescent="0.3">
      <c r="A80" s="108" t="s">
        <v>172</v>
      </c>
      <c r="B80" s="97"/>
      <c r="C80" s="97"/>
      <c r="D80" s="97"/>
      <c r="E80" s="97"/>
    </row>
    <row r="81" spans="1:5" ht="29.25" customHeight="1" x14ac:dyDescent="0.3">
      <c r="A81" s="94" t="s">
        <v>221</v>
      </c>
      <c r="B81" s="97"/>
      <c r="C81" s="97"/>
      <c r="D81" s="97"/>
      <c r="E81" s="97"/>
    </row>
    <row r="82" spans="1:5" ht="7.5" customHeight="1" x14ac:dyDescent="0.3">
      <c r="A82" s="94"/>
      <c r="B82" s="106"/>
      <c r="C82" s="106"/>
      <c r="D82" s="106"/>
      <c r="E82" s="106"/>
    </row>
    <row r="83" spans="1:5" x14ac:dyDescent="0.3">
      <c r="A83" s="88" t="s">
        <v>222</v>
      </c>
      <c r="B83" s="89"/>
      <c r="C83" s="90" t="s">
        <v>96</v>
      </c>
      <c r="D83" s="89"/>
      <c r="E83" s="90" t="s">
        <v>96</v>
      </c>
    </row>
    <row r="84" spans="1:5" x14ac:dyDescent="0.3">
      <c r="A84" s="94" t="s">
        <v>223</v>
      </c>
      <c r="B84" s="92"/>
      <c r="C84" s="92"/>
      <c r="D84" s="97"/>
      <c r="E84" s="97"/>
    </row>
    <row r="85" spans="1:5" x14ac:dyDescent="0.3">
      <c r="A85" s="94" t="s">
        <v>228</v>
      </c>
      <c r="B85" s="92"/>
      <c r="C85" s="92"/>
      <c r="D85" s="97"/>
      <c r="E85" s="97"/>
    </row>
    <row r="86" spans="1:5" x14ac:dyDescent="0.3">
      <c r="A86" s="94" t="s">
        <v>230</v>
      </c>
      <c r="B86" s="92"/>
      <c r="C86" s="92"/>
      <c r="D86" s="97"/>
      <c r="E86" s="97"/>
    </row>
    <row r="87" spans="1:5" x14ac:dyDescent="0.3">
      <c r="A87" s="94" t="s">
        <v>234</v>
      </c>
      <c r="B87" s="92"/>
      <c r="C87" s="92"/>
      <c r="D87" s="97"/>
      <c r="E87" s="97"/>
    </row>
    <row r="88" spans="1:5" ht="211.5" customHeight="1" x14ac:dyDescent="0.3">
      <c r="A88" s="102" t="s">
        <v>235</v>
      </c>
      <c r="B88" s="92"/>
      <c r="C88" s="92"/>
      <c r="D88" s="92"/>
      <c r="E88" s="92"/>
    </row>
    <row r="89" spans="1:5" ht="15.75" customHeight="1" x14ac:dyDescent="0.3">
      <c r="A89" s="102" t="s">
        <v>241</v>
      </c>
      <c r="B89" s="92"/>
      <c r="C89" s="92"/>
      <c r="D89" s="97"/>
      <c r="E89" s="97"/>
    </row>
    <row r="90" spans="1:5" ht="7.5" customHeight="1" x14ac:dyDescent="0.3">
      <c r="A90" s="94"/>
      <c r="B90" s="106"/>
      <c r="C90" s="106"/>
      <c r="D90" s="106"/>
      <c r="E90" s="106"/>
    </row>
    <row r="91" spans="1:5" x14ac:dyDescent="0.3">
      <c r="A91" s="88" t="s">
        <v>242</v>
      </c>
      <c r="B91" s="89"/>
      <c r="C91" s="90" t="s">
        <v>96</v>
      </c>
      <c r="D91" s="89"/>
      <c r="E91" s="90" t="s">
        <v>96</v>
      </c>
    </row>
    <row r="92" spans="1:5" ht="132" customHeight="1" x14ac:dyDescent="0.3">
      <c r="A92" s="94" t="s">
        <v>243</v>
      </c>
      <c r="B92" s="92"/>
      <c r="C92" s="92"/>
      <c r="D92" s="92"/>
      <c r="E92" s="92"/>
    </row>
    <row r="94" spans="1:5" ht="20.399999999999999" x14ac:dyDescent="0.3">
      <c r="A94" s="168" t="s">
        <v>268</v>
      </c>
    </row>
    <row r="95" spans="1:5" x14ac:dyDescent="0.3">
      <c r="A95" s="167" t="s">
        <v>267</v>
      </c>
    </row>
    <row r="96" spans="1:5" x14ac:dyDescent="0.3">
      <c r="A96" s="94" t="s">
        <v>266</v>
      </c>
    </row>
    <row r="97" spans="1:1" x14ac:dyDescent="0.3">
      <c r="A97" s="94" t="s">
        <v>265</v>
      </c>
    </row>
    <row r="98" spans="1:1" x14ac:dyDescent="0.3">
      <c r="A98" s="94" t="s">
        <v>102</v>
      </c>
    </row>
    <row r="99" spans="1:1" ht="7.5" customHeight="1" x14ac:dyDescent="0.3">
      <c r="A99" s="94"/>
    </row>
    <row r="100" spans="1:1" x14ac:dyDescent="0.3">
      <c r="A100" s="88" t="s">
        <v>264</v>
      </c>
    </row>
    <row r="101" spans="1:1" x14ac:dyDescent="0.3">
      <c r="A101" s="94" t="s">
        <v>263</v>
      </c>
    </row>
    <row r="102" spans="1:1" x14ac:dyDescent="0.3">
      <c r="A102" s="102" t="s">
        <v>262</v>
      </c>
    </row>
    <row r="103" spans="1:1" ht="31.2" x14ac:dyDescent="0.3">
      <c r="A103" s="96" t="s">
        <v>261</v>
      </c>
    </row>
    <row r="104" spans="1:1" ht="30.75" customHeight="1" x14ac:dyDescent="0.3">
      <c r="A104" s="96" t="s">
        <v>260</v>
      </c>
    </row>
    <row r="105" spans="1:1" x14ac:dyDescent="0.3">
      <c r="A105" s="102" t="s">
        <v>259</v>
      </c>
    </row>
    <row r="106" spans="1:1" x14ac:dyDescent="0.3">
      <c r="A106" s="102" t="s">
        <v>258</v>
      </c>
    </row>
    <row r="107" spans="1:1" x14ac:dyDescent="0.3">
      <c r="A107" s="104">
        <v>2019</v>
      </c>
    </row>
    <row r="108" spans="1:1" x14ac:dyDescent="0.3">
      <c r="A108" s="104">
        <v>2020</v>
      </c>
    </row>
    <row r="109" spans="1:1" ht="8.25" customHeight="1" x14ac:dyDescent="0.3">
      <c r="A109" s="94"/>
    </row>
    <row r="110" spans="1:1" x14ac:dyDescent="0.3">
      <c r="A110" s="88" t="s">
        <v>383</v>
      </c>
    </row>
    <row r="111" spans="1:1" x14ac:dyDescent="0.3">
      <c r="A111" s="94" t="s">
        <v>263</v>
      </c>
    </row>
    <row r="112" spans="1:1" x14ac:dyDescent="0.3">
      <c r="A112" s="102" t="s">
        <v>262</v>
      </c>
    </row>
    <row r="113" spans="1:1" x14ac:dyDescent="0.3">
      <c r="A113" s="94" t="s">
        <v>382</v>
      </c>
    </row>
    <row r="114" spans="1:1" x14ac:dyDescent="0.3">
      <c r="A114" s="94" t="s">
        <v>381</v>
      </c>
    </row>
    <row r="115" spans="1:1" x14ac:dyDescent="0.3">
      <c r="A115" s="94" t="s">
        <v>380</v>
      </c>
    </row>
    <row r="116" spans="1:1" ht="15" customHeight="1" x14ac:dyDescent="0.3">
      <c r="A116" s="91" t="s">
        <v>379</v>
      </c>
    </row>
    <row r="117" spans="1:1" x14ac:dyDescent="0.3">
      <c r="A117" s="94" t="s">
        <v>378</v>
      </c>
    </row>
    <row r="119" spans="1:1" ht="20.399999999999999" x14ac:dyDescent="0.3">
      <c r="A119" s="168" t="s">
        <v>377</v>
      </c>
    </row>
    <row r="120" spans="1:1" x14ac:dyDescent="0.3">
      <c r="A120" s="167" t="s">
        <v>267</v>
      </c>
    </row>
    <row r="121" spans="1:1" x14ac:dyDescent="0.3">
      <c r="A121" s="94" t="s">
        <v>376</v>
      </c>
    </row>
    <row r="122" spans="1:1" x14ac:dyDescent="0.3">
      <c r="A122" s="94" t="s">
        <v>265</v>
      </c>
    </row>
    <row r="123" spans="1:1" x14ac:dyDescent="0.3">
      <c r="A123" s="94" t="s">
        <v>102</v>
      </c>
    </row>
    <row r="124" spans="1:1" x14ac:dyDescent="0.3">
      <c r="A124" s="94" t="s">
        <v>375</v>
      </c>
    </row>
    <row r="125" spans="1:1" x14ac:dyDescent="0.3">
      <c r="A125" s="94" t="s">
        <v>374</v>
      </c>
    </row>
    <row r="126" spans="1:1" x14ac:dyDescent="0.3">
      <c r="A126" s="94" t="s">
        <v>373</v>
      </c>
    </row>
    <row r="127" spans="1:1" x14ac:dyDescent="0.3">
      <c r="A127" s="94" t="s">
        <v>372</v>
      </c>
    </row>
    <row r="128" spans="1:1" ht="7.5" customHeight="1" x14ac:dyDescent="0.3">
      <c r="A128" s="94"/>
    </row>
    <row r="129" spans="1:1" x14ac:dyDescent="0.3">
      <c r="A129" s="88" t="s">
        <v>371</v>
      </c>
    </row>
    <row r="130" spans="1:1" x14ac:dyDescent="0.3">
      <c r="A130" s="94" t="s">
        <v>370</v>
      </c>
    </row>
    <row r="131" spans="1:1" x14ac:dyDescent="0.3">
      <c r="A131" s="94" t="s">
        <v>369</v>
      </c>
    </row>
    <row r="132" spans="1:1" x14ac:dyDescent="0.3">
      <c r="A132" s="94" t="s">
        <v>368</v>
      </c>
    </row>
    <row r="133" spans="1:1" x14ac:dyDescent="0.3">
      <c r="A133" s="94" t="s">
        <v>367</v>
      </c>
    </row>
    <row r="134" spans="1:1" x14ac:dyDescent="0.3">
      <c r="A134" s="94" t="s">
        <v>366</v>
      </c>
    </row>
    <row r="135" spans="1:1" x14ac:dyDescent="0.3">
      <c r="A135" s="102" t="s">
        <v>359</v>
      </c>
    </row>
    <row r="136" spans="1:1" ht="7.5" customHeight="1" x14ac:dyDescent="0.3">
      <c r="A136" s="94"/>
    </row>
    <row r="137" spans="1:1" x14ac:dyDescent="0.3">
      <c r="A137" s="88" t="s">
        <v>365</v>
      </c>
    </row>
    <row r="138" spans="1:1" x14ac:dyDescent="0.3">
      <c r="A138" s="94" t="s">
        <v>364</v>
      </c>
    </row>
    <row r="139" spans="1:1" ht="15.75" customHeight="1" x14ac:dyDescent="0.3">
      <c r="A139" s="96" t="s">
        <v>363</v>
      </c>
    </row>
    <row r="141" spans="1:1" ht="20.399999999999999" x14ac:dyDescent="0.3">
      <c r="A141" s="168" t="s">
        <v>362</v>
      </c>
    </row>
    <row r="142" spans="1:1" x14ac:dyDescent="0.3">
      <c r="A142" s="88" t="s">
        <v>361</v>
      </c>
    </row>
    <row r="143" spans="1:1" x14ac:dyDescent="0.3">
      <c r="A143" s="94" t="s">
        <v>102</v>
      </c>
    </row>
    <row r="144" spans="1:1" x14ac:dyDescent="0.3">
      <c r="A144" s="94" t="s">
        <v>263</v>
      </c>
    </row>
    <row r="145" spans="1:1" x14ac:dyDescent="0.3">
      <c r="A145" s="102" t="s">
        <v>360</v>
      </c>
    </row>
    <row r="146" spans="1:1" x14ac:dyDescent="0.3">
      <c r="A146" s="94" t="s">
        <v>265</v>
      </c>
    </row>
    <row r="147" spans="1:1" x14ac:dyDescent="0.3">
      <c r="A147" s="102" t="s">
        <v>359</v>
      </c>
    </row>
    <row r="148" spans="1:1" x14ac:dyDescent="0.3">
      <c r="A148" s="102" t="s">
        <v>358</v>
      </c>
    </row>
    <row r="149" spans="1:1" x14ac:dyDescent="0.3">
      <c r="A149" s="96" t="s">
        <v>357</v>
      </c>
    </row>
    <row r="150" spans="1:1" x14ac:dyDescent="0.3">
      <c r="A150" s="94" t="s">
        <v>356</v>
      </c>
    </row>
    <row r="151" spans="1:1" x14ac:dyDescent="0.3">
      <c r="A151" s="101" t="s">
        <v>47</v>
      </c>
    </row>
    <row r="152" spans="1:1" x14ac:dyDescent="0.3">
      <c r="A152" s="101" t="s">
        <v>46</v>
      </c>
    </row>
    <row r="153" spans="1:1" x14ac:dyDescent="0.3">
      <c r="A153" s="101" t="s">
        <v>355</v>
      </c>
    </row>
    <row r="154" spans="1:1" x14ac:dyDescent="0.3">
      <c r="A154" s="94" t="s">
        <v>354</v>
      </c>
    </row>
    <row r="155" spans="1:1" x14ac:dyDescent="0.3">
      <c r="A155" s="101" t="s">
        <v>353</v>
      </c>
    </row>
    <row r="156" spans="1:1" x14ac:dyDescent="0.3">
      <c r="A156" s="101" t="s">
        <v>352</v>
      </c>
    </row>
    <row r="157" spans="1:1" ht="7.5" customHeight="1" x14ac:dyDescent="0.3">
      <c r="A157" s="94"/>
    </row>
    <row r="158" spans="1:1" x14ac:dyDescent="0.3">
      <c r="A158" s="88" t="s">
        <v>138</v>
      </c>
    </row>
    <row r="159" spans="1:1" x14ac:dyDescent="0.3">
      <c r="A159" s="94" t="s">
        <v>351</v>
      </c>
    </row>
    <row r="160" spans="1:1" x14ac:dyDescent="0.3">
      <c r="A160" s="94" t="s">
        <v>147</v>
      </c>
    </row>
    <row r="161" spans="1:1" x14ac:dyDescent="0.3">
      <c r="A161" s="94" t="s">
        <v>153</v>
      </c>
    </row>
    <row r="162" spans="1:1" x14ac:dyDescent="0.3">
      <c r="A162" s="94" t="s">
        <v>350</v>
      </c>
    </row>
    <row r="163" spans="1:1" ht="7.5" customHeight="1" x14ac:dyDescent="0.3">
      <c r="A163" s="94"/>
    </row>
    <row r="164" spans="1:1" x14ac:dyDescent="0.3">
      <c r="A164" s="88" t="s">
        <v>349</v>
      </c>
    </row>
    <row r="165" spans="1:1" x14ac:dyDescent="0.3">
      <c r="A165" s="94" t="s">
        <v>348</v>
      </c>
    </row>
    <row r="166" spans="1:1" x14ac:dyDescent="0.3">
      <c r="A166" s="94" t="s">
        <v>347</v>
      </c>
    </row>
    <row r="167" spans="1:1" x14ac:dyDescent="0.3">
      <c r="A167" s="94" t="s">
        <v>346</v>
      </c>
    </row>
    <row r="168" spans="1:1" x14ac:dyDescent="0.3">
      <c r="A168" s="94" t="s">
        <v>345</v>
      </c>
    </row>
    <row r="169" spans="1:1" ht="7.5" customHeight="1" x14ac:dyDescent="0.3">
      <c r="A169" s="94"/>
    </row>
    <row r="170" spans="1:1" x14ac:dyDescent="0.3">
      <c r="A170" s="88" t="s">
        <v>222</v>
      </c>
    </row>
    <row r="171" spans="1:1" x14ac:dyDescent="0.3">
      <c r="A171" s="94" t="s">
        <v>235</v>
      </c>
    </row>
    <row r="172" spans="1:1" x14ac:dyDescent="0.3">
      <c r="A172" s="91" t="s">
        <v>344</v>
      </c>
    </row>
    <row r="173" spans="1:1" x14ac:dyDescent="0.3">
      <c r="A173" s="94" t="s">
        <v>343</v>
      </c>
    </row>
    <row r="174" spans="1:1" x14ac:dyDescent="0.3">
      <c r="A174" s="215" t="s">
        <v>342</v>
      </c>
    </row>
    <row r="175" spans="1:1" ht="7.5" customHeight="1" x14ac:dyDescent="0.3">
      <c r="A175" s="94"/>
    </row>
    <row r="176" spans="1:1" x14ac:dyDescent="0.3">
      <c r="A176" s="88" t="s">
        <v>341</v>
      </c>
    </row>
    <row r="177" spans="1:1" x14ac:dyDescent="0.3">
      <c r="A177" s="94" t="s">
        <v>340</v>
      </c>
    </row>
    <row r="178" spans="1:1" x14ac:dyDescent="0.3">
      <c r="A178" s="94" t="s">
        <v>339</v>
      </c>
    </row>
    <row r="179" spans="1:1" x14ac:dyDescent="0.3">
      <c r="A179" s="94" t="s">
        <v>338</v>
      </c>
    </row>
    <row r="180" spans="1:1" x14ac:dyDescent="0.3">
      <c r="A180" s="94" t="s">
        <v>337</v>
      </c>
    </row>
    <row r="181" spans="1:1" x14ac:dyDescent="0.3">
      <c r="A181" s="94" t="s">
        <v>336</v>
      </c>
    </row>
    <row r="182" spans="1:1" x14ac:dyDescent="0.3">
      <c r="A182" s="91" t="s">
        <v>335</v>
      </c>
    </row>
    <row r="183" spans="1:1" ht="18" customHeight="1" x14ac:dyDescent="0.3">
      <c r="A183" s="91" t="s">
        <v>334</v>
      </c>
    </row>
    <row r="184" spans="1:1" x14ac:dyDescent="0.3">
      <c r="A184" s="91" t="s">
        <v>333</v>
      </c>
    </row>
    <row r="185" spans="1:1" x14ac:dyDescent="0.3">
      <c r="A185" s="94" t="s">
        <v>332</v>
      </c>
    </row>
  </sheetData>
  <dataValidations count="4">
    <dataValidation type="list" allowBlank="1" showInputMessage="1" showErrorMessage="1" sqref="B39 D39" xr:uid="{00000000-0002-0000-0C00-000009000000}">
      <formula1>"Please select, Simple random, Stratified random, Other (please specify)"</formula1>
    </dataValidation>
    <dataValidation type="list" allowBlank="1" showInputMessage="1" showErrorMessage="1" sqref="B5 D5" xr:uid="{00000000-0002-0000-0C00-000006000000}">
      <formula1>"Please select, Roadside observations by researchers, Automated measurements, Self-reported behaviour, Observations/measurements by the police, Analysis of video images, Analysis of existing databases, Other (please specify)"</formula1>
    </dataValidation>
    <dataValidation type="list" allowBlank="1" showInputMessage="1" showErrorMessage="1" sqref="B38 D38" xr:uid="{00000000-0002-0000-0C00-000003000000}">
      <formula1>"Please select, Vehicle, Driver, Rider, Passenger, Driver and Passenger, Rider and Passenger, Other (please specify)"</formula1>
    </dataValidation>
    <dataValidation type="list" allowBlank="1" showInputMessage="1" showErrorMessage="1" sqref="B75 D75" xr:uid="{00000000-0002-0000-0C00-000000000000}">
      <formula1>"National mobility survey, Automatic traffic measuring points, Traffic counts during measurements, Other (please specify)"</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94725-52AB-4A26-8F0F-37B78FCA569C}">
  <dimension ref="B1:AK62"/>
  <sheetViews>
    <sheetView zoomScale="80" zoomScaleNormal="80" workbookViewId="0">
      <pane xSplit="4" ySplit="4" topLeftCell="E5" activePane="bottomRight" state="frozen"/>
      <selection pane="topRight" activeCell="E1" sqref="E1"/>
      <selection pane="bottomLeft" activeCell="A5" sqref="A5"/>
      <selection pane="bottomRight" activeCell="G56" sqref="G56"/>
    </sheetView>
  </sheetViews>
  <sheetFormatPr defaultColWidth="9.21875" defaultRowHeight="15.6" x14ac:dyDescent="0.3"/>
  <cols>
    <col min="1" max="1" width="5.77734375" style="2" customWidth="1"/>
    <col min="2" max="2" width="15.77734375" style="2" customWidth="1"/>
    <col min="3" max="3" width="22.77734375" style="2" customWidth="1"/>
    <col min="4" max="4" width="20" style="2" customWidth="1"/>
    <col min="5" max="5" width="22.5546875" style="2" customWidth="1"/>
    <col min="6" max="6" width="21.21875" style="2" customWidth="1"/>
    <col min="7" max="7" width="23.5546875" style="2" customWidth="1"/>
    <col min="8" max="8" width="15.44140625" style="2" customWidth="1"/>
    <col min="9" max="9" width="20" style="2" customWidth="1"/>
    <col min="10" max="10" width="17.21875" style="2" customWidth="1"/>
    <col min="11" max="11" width="11.44140625" style="2" customWidth="1"/>
    <col min="12" max="12" width="27.44140625" style="2" customWidth="1"/>
    <col min="13" max="13" width="27.77734375" style="2" customWidth="1"/>
    <col min="14" max="14" width="14.44140625" style="2" customWidth="1"/>
    <col min="15" max="15" width="18.77734375" style="2" customWidth="1"/>
    <col min="16" max="16" width="16.21875" style="2" customWidth="1"/>
    <col min="17" max="17" width="11.44140625" style="2" customWidth="1"/>
    <col min="18" max="18" width="27.44140625" style="2" customWidth="1"/>
    <col min="19" max="19" width="27.77734375" style="2" customWidth="1"/>
    <col min="20" max="20" width="13.5546875" style="2" customWidth="1"/>
    <col min="21" max="21" width="18.21875" style="2" customWidth="1"/>
    <col min="22" max="22" width="15.44140625" style="2" customWidth="1"/>
    <col min="23" max="23" width="11.44140625" style="2" customWidth="1"/>
    <col min="24" max="24" width="27.44140625" style="2" customWidth="1"/>
    <col min="25" max="25" width="27.77734375" style="2" customWidth="1"/>
    <col min="26" max="26" width="13.44140625" style="2" customWidth="1"/>
    <col min="27" max="27" width="18.5546875" style="2" bestFit="1" customWidth="1"/>
    <col min="28" max="28" width="15.77734375" style="2" customWidth="1"/>
    <col min="29" max="29" width="11.44140625" style="2" customWidth="1"/>
    <col min="30" max="30" width="30.77734375" style="2" customWidth="1"/>
    <col min="31" max="31" width="31.21875" style="2" bestFit="1" customWidth="1"/>
    <col min="32" max="32" width="17.77734375" style="2" customWidth="1"/>
    <col min="33" max="33" width="18.5546875" style="2" bestFit="1" customWidth="1"/>
    <col min="34" max="34" width="15.77734375" style="2" customWidth="1"/>
    <col min="35" max="35" width="11.44140625" style="2" customWidth="1"/>
    <col min="36" max="36" width="30.77734375" style="2" customWidth="1"/>
    <col min="37" max="37" width="31.21875" style="2" bestFit="1" customWidth="1"/>
    <col min="38" max="16384" width="9.21875" style="2"/>
  </cols>
  <sheetData>
    <row r="1" spans="2:37" ht="20.399999999999999" x14ac:dyDescent="0.35">
      <c r="B1" s="1" t="s">
        <v>0</v>
      </c>
    </row>
    <row r="2" spans="2:37" ht="18" x14ac:dyDescent="0.3">
      <c r="B2" s="3" t="s">
        <v>1</v>
      </c>
    </row>
    <row r="3" spans="2:37" x14ac:dyDescent="0.3">
      <c r="B3" s="4"/>
      <c r="C3" s="4"/>
      <c r="D3" s="4"/>
      <c r="E3" s="5"/>
      <c r="F3" s="5"/>
      <c r="G3" s="5"/>
      <c r="H3" s="6" t="s">
        <v>2</v>
      </c>
      <c r="I3" s="6"/>
      <c r="J3" s="6"/>
      <c r="K3" s="6"/>
      <c r="L3" s="6"/>
      <c r="M3" s="6"/>
      <c r="N3" s="6" t="s">
        <v>3</v>
      </c>
      <c r="O3" s="6"/>
      <c r="P3" s="6"/>
      <c r="Q3" s="6"/>
      <c r="R3" s="6"/>
      <c r="S3" s="6"/>
      <c r="T3" s="6" t="s">
        <v>4</v>
      </c>
      <c r="U3" s="6"/>
      <c r="V3" s="6"/>
      <c r="W3" s="6"/>
      <c r="X3" s="6"/>
      <c r="Y3" s="6"/>
      <c r="Z3" s="6" t="s">
        <v>5</v>
      </c>
      <c r="AA3" s="6"/>
      <c r="AB3" s="6"/>
      <c r="AC3" s="6"/>
      <c r="AD3" s="6"/>
      <c r="AE3" s="6"/>
      <c r="AF3" s="6" t="s">
        <v>6</v>
      </c>
      <c r="AG3" s="6"/>
      <c r="AH3" s="6"/>
      <c r="AI3" s="6"/>
      <c r="AJ3" s="6"/>
      <c r="AK3" s="6"/>
    </row>
    <row r="4" spans="2:37" x14ac:dyDescent="0.3">
      <c r="B4" s="7" t="s">
        <v>7</v>
      </c>
      <c r="C4" s="8" t="s">
        <v>8</v>
      </c>
      <c r="D4" s="8" t="s">
        <v>9</v>
      </c>
      <c r="E4" s="9" t="s">
        <v>10</v>
      </c>
      <c r="F4" s="10" t="s">
        <v>11</v>
      </c>
      <c r="G4" s="10" t="s">
        <v>12</v>
      </c>
      <c r="H4" s="9" t="s">
        <v>13</v>
      </c>
      <c r="I4" s="9" t="s">
        <v>14</v>
      </c>
      <c r="J4" s="9" t="s">
        <v>15</v>
      </c>
      <c r="K4" s="9" t="s">
        <v>16</v>
      </c>
      <c r="L4" s="11" t="s">
        <v>17</v>
      </c>
      <c r="M4" s="11" t="s">
        <v>18</v>
      </c>
      <c r="N4" s="9" t="s">
        <v>19</v>
      </c>
      <c r="O4" s="9" t="s">
        <v>20</v>
      </c>
      <c r="P4" s="9" t="s">
        <v>21</v>
      </c>
      <c r="Q4" s="9" t="s">
        <v>22</v>
      </c>
      <c r="R4" s="11" t="s">
        <v>23</v>
      </c>
      <c r="S4" s="11" t="s">
        <v>24</v>
      </c>
      <c r="T4" s="9" t="s">
        <v>25</v>
      </c>
      <c r="U4" s="9" t="s">
        <v>26</v>
      </c>
      <c r="V4" s="9" t="s">
        <v>27</v>
      </c>
      <c r="W4" s="9" t="s">
        <v>28</v>
      </c>
      <c r="X4" s="11" t="s">
        <v>29</v>
      </c>
      <c r="Y4" s="11" t="s">
        <v>30</v>
      </c>
      <c r="Z4" s="12" t="s">
        <v>31</v>
      </c>
      <c r="AA4" s="12" t="s">
        <v>32</v>
      </c>
      <c r="AB4" s="12" t="s">
        <v>33</v>
      </c>
      <c r="AC4" s="12" t="s">
        <v>34</v>
      </c>
      <c r="AD4" s="13" t="s">
        <v>35</v>
      </c>
      <c r="AE4" s="13" t="s">
        <v>36</v>
      </c>
      <c r="AF4" s="12" t="s">
        <v>37</v>
      </c>
      <c r="AG4" s="12" t="s">
        <v>38</v>
      </c>
      <c r="AH4" s="12" t="s">
        <v>39</v>
      </c>
      <c r="AI4" s="12" t="s">
        <v>40</v>
      </c>
      <c r="AJ4" s="13" t="s">
        <v>41</v>
      </c>
      <c r="AK4" s="13" t="s">
        <v>42</v>
      </c>
    </row>
    <row r="5" spans="2:37" x14ac:dyDescent="0.3">
      <c r="B5" s="14" t="s">
        <v>43</v>
      </c>
      <c r="C5" s="15" t="s">
        <v>44</v>
      </c>
      <c r="D5" s="16" t="s">
        <v>45</v>
      </c>
      <c r="E5" s="16">
        <v>6</v>
      </c>
      <c r="F5" s="16" t="s">
        <v>274</v>
      </c>
      <c r="G5" s="16" t="s">
        <v>274</v>
      </c>
      <c r="H5" s="16">
        <v>4800</v>
      </c>
      <c r="I5" s="16">
        <v>4766</v>
      </c>
      <c r="J5" s="16"/>
      <c r="K5" s="16" t="s">
        <v>274</v>
      </c>
      <c r="L5" s="16" t="s">
        <v>274</v>
      </c>
      <c r="M5" s="16" t="s">
        <v>274</v>
      </c>
      <c r="N5" s="16">
        <v>2047</v>
      </c>
      <c r="O5" s="16">
        <v>2018</v>
      </c>
      <c r="P5" s="16"/>
      <c r="Q5" s="16" t="s">
        <v>274</v>
      </c>
      <c r="R5" s="16" t="s">
        <v>274</v>
      </c>
      <c r="S5" s="16" t="s">
        <v>274</v>
      </c>
      <c r="T5" s="16">
        <v>1885</v>
      </c>
      <c r="U5" s="16">
        <v>1827</v>
      </c>
      <c r="V5" s="16"/>
      <c r="W5" s="16" t="s">
        <v>274</v>
      </c>
      <c r="X5" s="16" t="s">
        <v>274</v>
      </c>
      <c r="Y5" s="45" t="s">
        <v>274</v>
      </c>
      <c r="Z5" s="120" t="s">
        <v>274</v>
      </c>
      <c r="AA5" s="120" t="s">
        <v>274</v>
      </c>
      <c r="AB5" s="120" t="s">
        <v>274</v>
      </c>
      <c r="AC5" s="120" t="s">
        <v>274</v>
      </c>
      <c r="AD5" s="120" t="s">
        <v>274</v>
      </c>
      <c r="AE5" s="120" t="s">
        <v>274</v>
      </c>
      <c r="AF5" s="120">
        <v>1490</v>
      </c>
      <c r="AG5" s="120">
        <v>1480</v>
      </c>
      <c r="AH5" s="120"/>
      <c r="AI5" s="120" t="s">
        <v>274</v>
      </c>
      <c r="AJ5" s="120" t="s">
        <v>274</v>
      </c>
      <c r="AK5" s="120" t="s">
        <v>274</v>
      </c>
    </row>
    <row r="6" spans="2:37" x14ac:dyDescent="0.3">
      <c r="B6" s="14" t="s">
        <v>46</v>
      </c>
      <c r="C6" s="15" t="s">
        <v>44</v>
      </c>
      <c r="D6" s="16" t="s">
        <v>45</v>
      </c>
      <c r="E6" s="16">
        <v>6</v>
      </c>
      <c r="F6" s="16" t="s">
        <v>274</v>
      </c>
      <c r="G6" s="16" t="s">
        <v>274</v>
      </c>
      <c r="H6" s="16">
        <v>4800</v>
      </c>
      <c r="I6" s="16">
        <v>4766</v>
      </c>
      <c r="J6" s="16"/>
      <c r="K6" s="16" t="s">
        <v>274</v>
      </c>
      <c r="L6" s="16" t="s">
        <v>274</v>
      </c>
      <c r="M6" s="16" t="s">
        <v>274</v>
      </c>
      <c r="N6" s="16">
        <v>1767</v>
      </c>
      <c r="O6" s="16">
        <v>1748</v>
      </c>
      <c r="P6" s="16"/>
      <c r="Q6" s="16" t="s">
        <v>274</v>
      </c>
      <c r="R6" s="16" t="s">
        <v>274</v>
      </c>
      <c r="S6" s="16" t="s">
        <v>274</v>
      </c>
      <c r="T6" s="16">
        <v>1546</v>
      </c>
      <c r="U6" s="16">
        <v>1495</v>
      </c>
      <c r="V6" s="16"/>
      <c r="W6" s="16" t="s">
        <v>274</v>
      </c>
      <c r="X6" s="16" t="s">
        <v>274</v>
      </c>
      <c r="Y6" s="45" t="s">
        <v>274</v>
      </c>
      <c r="Z6" s="120" t="s">
        <v>274</v>
      </c>
      <c r="AA6" s="120" t="s">
        <v>274</v>
      </c>
      <c r="AB6" s="120" t="s">
        <v>274</v>
      </c>
      <c r="AC6" s="120" t="s">
        <v>274</v>
      </c>
      <c r="AD6" s="120" t="s">
        <v>274</v>
      </c>
      <c r="AE6" s="120" t="s">
        <v>274</v>
      </c>
      <c r="AF6" s="16">
        <v>1577</v>
      </c>
      <c r="AG6" s="16">
        <v>1560</v>
      </c>
      <c r="AH6" s="16"/>
      <c r="AI6" s="120" t="s">
        <v>274</v>
      </c>
      <c r="AJ6" s="120" t="s">
        <v>274</v>
      </c>
      <c r="AK6" s="120" t="s">
        <v>274</v>
      </c>
    </row>
    <row r="7" spans="2:37" x14ac:dyDescent="0.3">
      <c r="B7" s="14" t="s">
        <v>47</v>
      </c>
      <c r="C7" s="15" t="s">
        <v>44</v>
      </c>
      <c r="D7" s="16" t="s">
        <v>45</v>
      </c>
      <c r="E7" s="16">
        <v>40</v>
      </c>
      <c r="F7" s="16" t="s">
        <v>274</v>
      </c>
      <c r="G7" s="16" t="s">
        <v>274</v>
      </c>
      <c r="H7" s="16">
        <v>8986</v>
      </c>
      <c r="I7" s="16">
        <v>8896</v>
      </c>
      <c r="J7" s="16"/>
      <c r="K7" s="16" t="s">
        <v>274</v>
      </c>
      <c r="L7" s="16" t="s">
        <v>274</v>
      </c>
      <c r="M7" s="16" t="s">
        <v>274</v>
      </c>
      <c r="N7" s="16">
        <v>2290</v>
      </c>
      <c r="O7" s="16">
        <v>2212</v>
      </c>
      <c r="P7" s="16"/>
      <c r="Q7" s="16" t="s">
        <v>274</v>
      </c>
      <c r="R7" s="16" t="s">
        <v>274</v>
      </c>
      <c r="S7" s="16" t="s">
        <v>274</v>
      </c>
      <c r="T7" s="16">
        <v>249</v>
      </c>
      <c r="U7" s="16">
        <v>234</v>
      </c>
      <c r="V7" s="16"/>
      <c r="W7" s="16" t="s">
        <v>274</v>
      </c>
      <c r="X7" s="16" t="s">
        <v>274</v>
      </c>
      <c r="Y7" s="45" t="s">
        <v>274</v>
      </c>
      <c r="Z7" s="120" t="s">
        <v>274</v>
      </c>
      <c r="AA7" s="120" t="s">
        <v>274</v>
      </c>
      <c r="AB7" s="120" t="s">
        <v>274</v>
      </c>
      <c r="AC7" s="120" t="s">
        <v>274</v>
      </c>
      <c r="AD7" s="120" t="s">
        <v>274</v>
      </c>
      <c r="AE7" s="120" t="s">
        <v>274</v>
      </c>
      <c r="AF7" s="16">
        <v>2698</v>
      </c>
      <c r="AG7" s="16">
        <v>2545</v>
      </c>
      <c r="AH7" s="16"/>
      <c r="AI7" s="120" t="s">
        <v>274</v>
      </c>
      <c r="AJ7" s="120" t="s">
        <v>274</v>
      </c>
      <c r="AK7" s="120" t="s">
        <v>274</v>
      </c>
    </row>
    <row r="8" spans="2:37" x14ac:dyDescent="0.3">
      <c r="B8" s="22" t="s">
        <v>48</v>
      </c>
      <c r="C8" s="23" t="s">
        <v>49</v>
      </c>
      <c r="D8" s="16" t="s">
        <v>45</v>
      </c>
      <c r="E8" s="16">
        <v>52</v>
      </c>
      <c r="F8" s="16" t="s">
        <v>274</v>
      </c>
      <c r="G8" s="16" t="s">
        <v>274</v>
      </c>
      <c r="H8" s="16">
        <v>18586</v>
      </c>
      <c r="I8" s="16">
        <v>18437</v>
      </c>
      <c r="J8" s="16"/>
      <c r="K8" s="16" t="s">
        <v>274</v>
      </c>
      <c r="L8" s="16" t="s">
        <v>274</v>
      </c>
      <c r="M8" s="16" t="s">
        <v>274</v>
      </c>
      <c r="N8" s="16">
        <v>6104</v>
      </c>
      <c r="O8" s="16">
        <v>5994</v>
      </c>
      <c r="P8" s="16"/>
      <c r="Q8" s="16" t="s">
        <v>274</v>
      </c>
      <c r="R8" s="16" t="s">
        <v>274</v>
      </c>
      <c r="S8" s="16" t="s">
        <v>274</v>
      </c>
      <c r="T8" s="16">
        <v>3680</v>
      </c>
      <c r="U8" s="16">
        <v>3536</v>
      </c>
      <c r="V8" s="16"/>
      <c r="W8" s="16" t="s">
        <v>274</v>
      </c>
      <c r="X8" s="16" t="s">
        <v>274</v>
      </c>
      <c r="Y8" s="45" t="s">
        <v>274</v>
      </c>
      <c r="Z8" s="120" t="s">
        <v>274</v>
      </c>
      <c r="AA8" s="120" t="s">
        <v>274</v>
      </c>
      <c r="AB8" s="120" t="s">
        <v>274</v>
      </c>
      <c r="AC8" s="120" t="s">
        <v>274</v>
      </c>
      <c r="AD8" s="120" t="s">
        <v>274</v>
      </c>
      <c r="AE8" s="120" t="s">
        <v>274</v>
      </c>
      <c r="AF8" s="16">
        <v>5765</v>
      </c>
      <c r="AG8" s="16">
        <v>5690</v>
      </c>
      <c r="AH8" s="16"/>
      <c r="AI8" s="120" t="s">
        <v>274</v>
      </c>
      <c r="AJ8" s="120" t="s">
        <v>274</v>
      </c>
      <c r="AK8" s="120" t="s">
        <v>274</v>
      </c>
    </row>
    <row r="9" spans="2:37" x14ac:dyDescent="0.3">
      <c r="B9" s="22" t="s">
        <v>48</v>
      </c>
      <c r="C9" s="23" t="s">
        <v>50</v>
      </c>
      <c r="D9" s="16" t="s">
        <v>45</v>
      </c>
      <c r="E9" s="16" t="s">
        <v>274</v>
      </c>
      <c r="F9" s="16" t="s">
        <v>274</v>
      </c>
      <c r="G9" s="16" t="s">
        <v>274</v>
      </c>
      <c r="H9" s="16" t="s">
        <v>274</v>
      </c>
      <c r="I9" s="16" t="s">
        <v>274</v>
      </c>
      <c r="J9" s="16" t="s">
        <v>274</v>
      </c>
      <c r="K9" s="16" t="s">
        <v>274</v>
      </c>
      <c r="L9" s="16" t="s">
        <v>274</v>
      </c>
      <c r="M9" s="16" t="s">
        <v>274</v>
      </c>
      <c r="N9" s="16" t="s">
        <v>274</v>
      </c>
      <c r="O9" s="16" t="s">
        <v>274</v>
      </c>
      <c r="P9" s="16" t="s">
        <v>274</v>
      </c>
      <c r="Q9" s="16" t="s">
        <v>274</v>
      </c>
      <c r="R9" s="16" t="s">
        <v>274</v>
      </c>
      <c r="S9" s="16" t="s">
        <v>274</v>
      </c>
      <c r="T9" s="16" t="s">
        <v>274</v>
      </c>
      <c r="U9" s="16" t="s">
        <v>274</v>
      </c>
      <c r="V9" s="16" t="s">
        <v>274</v>
      </c>
      <c r="W9" s="16" t="s">
        <v>274</v>
      </c>
      <c r="X9" s="16" t="s">
        <v>274</v>
      </c>
      <c r="Y9" s="16" t="s">
        <v>274</v>
      </c>
      <c r="Z9" s="120" t="s">
        <v>274</v>
      </c>
      <c r="AA9" s="120" t="s">
        <v>274</v>
      </c>
      <c r="AB9" s="120" t="s">
        <v>274</v>
      </c>
      <c r="AC9" s="120" t="s">
        <v>274</v>
      </c>
      <c r="AD9" s="120" t="s">
        <v>274</v>
      </c>
      <c r="AE9" s="120" t="s">
        <v>274</v>
      </c>
      <c r="AF9" s="16" t="s">
        <v>274</v>
      </c>
      <c r="AG9" s="16" t="s">
        <v>274</v>
      </c>
      <c r="AH9" s="16" t="s">
        <v>274</v>
      </c>
      <c r="AI9" s="120" t="s">
        <v>274</v>
      </c>
      <c r="AJ9" s="120" t="s">
        <v>274</v>
      </c>
      <c r="AK9" s="120" t="s">
        <v>274</v>
      </c>
    </row>
    <row r="10" spans="2:37" x14ac:dyDescent="0.3">
      <c r="B10" s="24" t="s">
        <v>48</v>
      </c>
      <c r="C10" s="25" t="s">
        <v>44</v>
      </c>
      <c r="D10" s="26" t="s">
        <v>45</v>
      </c>
      <c r="E10" s="29">
        <v>52</v>
      </c>
      <c r="F10" s="29" t="s">
        <v>274</v>
      </c>
      <c r="G10" s="29" t="s">
        <v>274</v>
      </c>
      <c r="H10" s="29">
        <v>18586</v>
      </c>
      <c r="I10" s="29">
        <v>18437</v>
      </c>
      <c r="J10" s="29"/>
      <c r="K10" s="29" t="s">
        <v>274</v>
      </c>
      <c r="L10" s="29" t="s">
        <v>274</v>
      </c>
      <c r="M10" s="29" t="s">
        <v>274</v>
      </c>
      <c r="N10" s="29">
        <v>6104</v>
      </c>
      <c r="O10" s="29">
        <v>5994</v>
      </c>
      <c r="P10" s="29"/>
      <c r="Q10" s="29" t="s">
        <v>274</v>
      </c>
      <c r="R10" s="29" t="s">
        <v>274</v>
      </c>
      <c r="S10" s="29" t="s">
        <v>274</v>
      </c>
      <c r="T10" s="29">
        <v>3680</v>
      </c>
      <c r="U10" s="29">
        <v>3536</v>
      </c>
      <c r="V10" s="29"/>
      <c r="W10" s="29" t="s">
        <v>274</v>
      </c>
      <c r="X10" s="29" t="s">
        <v>274</v>
      </c>
      <c r="Y10" s="61" t="s">
        <v>274</v>
      </c>
      <c r="Z10" s="61" t="s">
        <v>274</v>
      </c>
      <c r="AA10" s="61" t="s">
        <v>274</v>
      </c>
      <c r="AB10" s="61" t="s">
        <v>274</v>
      </c>
      <c r="AC10" s="61" t="s">
        <v>274</v>
      </c>
      <c r="AD10" s="61" t="s">
        <v>274</v>
      </c>
      <c r="AE10" s="61" t="s">
        <v>274</v>
      </c>
      <c r="AF10" s="61">
        <v>5765</v>
      </c>
      <c r="AG10" s="61">
        <v>5690</v>
      </c>
      <c r="AH10" s="61"/>
      <c r="AI10" s="61" t="s">
        <v>274</v>
      </c>
      <c r="AJ10" s="61" t="s">
        <v>274</v>
      </c>
      <c r="AK10" s="61" t="s">
        <v>274</v>
      </c>
    </row>
    <row r="11" spans="2:37" x14ac:dyDescent="0.3">
      <c r="B11" s="32"/>
      <c r="C11" s="33"/>
      <c r="D11" s="34"/>
      <c r="E11" s="4"/>
      <c r="F11" s="4"/>
      <c r="G11" s="4"/>
      <c r="H11" s="4"/>
      <c r="I11" s="4"/>
      <c r="J11" s="4"/>
      <c r="K11" s="4"/>
      <c r="L11" s="4"/>
      <c r="M11" s="4"/>
      <c r="N11" s="4"/>
      <c r="O11" s="4"/>
      <c r="P11" s="4"/>
      <c r="Q11" s="4"/>
      <c r="R11" s="4"/>
      <c r="S11" s="4"/>
      <c r="T11" s="4"/>
      <c r="U11" s="4"/>
      <c r="V11" s="4"/>
      <c r="W11" s="4"/>
      <c r="X11" s="4"/>
    </row>
    <row r="12" spans="2:37" ht="18" x14ac:dyDescent="0.3">
      <c r="B12" s="3" t="s">
        <v>51</v>
      </c>
      <c r="C12" s="33"/>
      <c r="D12" s="34"/>
      <c r="E12" s="4"/>
      <c r="F12" s="4"/>
      <c r="G12" s="4"/>
      <c r="H12" s="4"/>
      <c r="I12" s="4"/>
      <c r="J12" s="4"/>
      <c r="K12" s="4"/>
      <c r="L12" s="4"/>
      <c r="M12" s="4"/>
      <c r="N12" s="4"/>
      <c r="O12" s="4"/>
      <c r="P12" s="4"/>
      <c r="Q12" s="4"/>
      <c r="R12" s="4"/>
      <c r="S12" s="4"/>
      <c r="T12" s="4"/>
      <c r="U12" s="4"/>
      <c r="V12" s="4"/>
      <c r="W12" s="4"/>
      <c r="X12" s="4"/>
    </row>
    <row r="13" spans="2:37" x14ac:dyDescent="0.3">
      <c r="B13" s="4"/>
      <c r="C13" s="4"/>
      <c r="D13" s="4"/>
      <c r="E13" s="5"/>
      <c r="F13" s="5"/>
      <c r="G13" s="5"/>
      <c r="H13" s="6" t="s">
        <v>2</v>
      </c>
      <c r="I13" s="6"/>
      <c r="J13" s="6"/>
      <c r="K13" s="6"/>
      <c r="L13" s="6"/>
      <c r="M13" s="6"/>
      <c r="N13" s="6" t="s">
        <v>3</v>
      </c>
      <c r="O13" s="6"/>
      <c r="P13" s="6"/>
      <c r="Q13" s="6"/>
      <c r="R13" s="6"/>
      <c r="S13" s="6"/>
      <c r="T13" s="6" t="s">
        <v>4</v>
      </c>
      <c r="U13" s="6"/>
      <c r="V13" s="6"/>
      <c r="W13" s="6"/>
      <c r="X13" s="6"/>
      <c r="Y13" s="6"/>
      <c r="Z13" s="6" t="s">
        <v>5</v>
      </c>
      <c r="AA13" s="6"/>
      <c r="AB13" s="6"/>
      <c r="AC13" s="6"/>
      <c r="AD13" s="6"/>
      <c r="AE13" s="6"/>
      <c r="AF13" s="6" t="s">
        <v>6</v>
      </c>
      <c r="AG13" s="6"/>
      <c r="AH13" s="6"/>
      <c r="AI13" s="6"/>
      <c r="AJ13" s="6"/>
      <c r="AK13" s="6"/>
    </row>
    <row r="14" spans="2:37" x14ac:dyDescent="0.3">
      <c r="B14" s="7" t="s">
        <v>7</v>
      </c>
      <c r="C14" s="8" t="s">
        <v>8</v>
      </c>
      <c r="D14" s="8" t="s">
        <v>9</v>
      </c>
      <c r="E14" s="9" t="s">
        <v>10</v>
      </c>
      <c r="F14" s="10" t="s">
        <v>11</v>
      </c>
      <c r="G14" s="10" t="s">
        <v>12</v>
      </c>
      <c r="H14" s="9" t="s">
        <v>13</v>
      </c>
      <c r="I14" s="9" t="s">
        <v>14</v>
      </c>
      <c r="J14" s="9" t="s">
        <v>15</v>
      </c>
      <c r="K14" s="9" t="s">
        <v>16</v>
      </c>
      <c r="L14" s="11" t="s">
        <v>17</v>
      </c>
      <c r="M14" s="11" t="s">
        <v>18</v>
      </c>
      <c r="N14" s="9" t="s">
        <v>19</v>
      </c>
      <c r="O14" s="9" t="s">
        <v>20</v>
      </c>
      <c r="P14" s="9" t="s">
        <v>21</v>
      </c>
      <c r="Q14" s="9" t="s">
        <v>22</v>
      </c>
      <c r="R14" s="11" t="s">
        <v>23</v>
      </c>
      <c r="S14" s="11" t="s">
        <v>24</v>
      </c>
      <c r="T14" s="9" t="s">
        <v>25</v>
      </c>
      <c r="U14" s="9" t="s">
        <v>26</v>
      </c>
      <c r="V14" s="9" t="s">
        <v>27</v>
      </c>
      <c r="W14" s="9" t="s">
        <v>28</v>
      </c>
      <c r="X14" s="11" t="s">
        <v>29</v>
      </c>
      <c r="Y14" s="11" t="s">
        <v>30</v>
      </c>
      <c r="Z14" s="12" t="s">
        <v>31</v>
      </c>
      <c r="AA14" s="12" t="s">
        <v>32</v>
      </c>
      <c r="AB14" s="12" t="s">
        <v>33</v>
      </c>
      <c r="AC14" s="12" t="s">
        <v>34</v>
      </c>
      <c r="AD14" s="13" t="s">
        <v>35</v>
      </c>
      <c r="AE14" s="13" t="s">
        <v>36</v>
      </c>
      <c r="AF14" s="12" t="s">
        <v>37</v>
      </c>
      <c r="AG14" s="12" t="s">
        <v>38</v>
      </c>
      <c r="AH14" s="12" t="s">
        <v>39</v>
      </c>
      <c r="AI14" s="12" t="s">
        <v>40</v>
      </c>
      <c r="AJ14" s="13" t="s">
        <v>41</v>
      </c>
      <c r="AK14" s="13" t="s">
        <v>42</v>
      </c>
    </row>
    <row r="15" spans="2:37" hidden="1" x14ac:dyDescent="0.3">
      <c r="B15" s="35" t="s">
        <v>43</v>
      </c>
      <c r="C15" s="36" t="s">
        <v>49</v>
      </c>
      <c r="D15" s="37" t="s">
        <v>45</v>
      </c>
      <c r="E15" s="36">
        <v>6</v>
      </c>
      <c r="F15" s="36" t="s">
        <v>274</v>
      </c>
      <c r="G15" s="36" t="s">
        <v>274</v>
      </c>
      <c r="H15" s="36">
        <v>4800</v>
      </c>
      <c r="I15" s="36">
        <v>4766</v>
      </c>
      <c r="J15" s="36"/>
      <c r="K15" s="36" t="s">
        <v>274</v>
      </c>
      <c r="L15" s="36" t="s">
        <v>274</v>
      </c>
      <c r="M15" s="36" t="s">
        <v>274</v>
      </c>
      <c r="N15" s="36">
        <v>2047</v>
      </c>
      <c r="O15" s="36">
        <v>2018</v>
      </c>
      <c r="P15" s="36"/>
      <c r="Q15" s="36" t="s">
        <v>274</v>
      </c>
      <c r="R15" s="36" t="s">
        <v>274</v>
      </c>
      <c r="S15" s="36" t="s">
        <v>274</v>
      </c>
      <c r="T15" s="36">
        <v>1885</v>
      </c>
      <c r="U15" s="36">
        <v>1827</v>
      </c>
      <c r="V15" s="36"/>
      <c r="W15" s="36" t="s">
        <v>274</v>
      </c>
      <c r="X15" s="36" t="s">
        <v>274</v>
      </c>
      <c r="Y15" s="36" t="s">
        <v>274</v>
      </c>
      <c r="Z15" s="41"/>
      <c r="AA15" s="41"/>
      <c r="AB15" s="41"/>
      <c r="AC15" s="41" t="s">
        <v>274</v>
      </c>
      <c r="AD15" s="41" t="s">
        <v>274</v>
      </c>
      <c r="AE15" s="41" t="s">
        <v>274</v>
      </c>
      <c r="AF15" s="41">
        <v>1490</v>
      </c>
      <c r="AG15" s="41">
        <v>1480</v>
      </c>
      <c r="AH15" s="41"/>
      <c r="AI15" s="41" t="s">
        <v>274</v>
      </c>
      <c r="AJ15" s="41" t="s">
        <v>274</v>
      </c>
      <c r="AK15" s="41" t="s">
        <v>274</v>
      </c>
    </row>
    <row r="16" spans="2:37" x14ac:dyDescent="0.3">
      <c r="B16" s="35" t="s">
        <v>43</v>
      </c>
      <c r="C16" s="36" t="s">
        <v>49</v>
      </c>
      <c r="D16" s="37" t="s">
        <v>52</v>
      </c>
      <c r="E16" s="36">
        <v>6</v>
      </c>
      <c r="F16" s="36" t="s">
        <v>274</v>
      </c>
      <c r="G16" s="36" t="s">
        <v>274</v>
      </c>
      <c r="H16" s="36">
        <v>2700</v>
      </c>
      <c r="I16" s="36">
        <v>2522</v>
      </c>
      <c r="J16" s="36"/>
      <c r="K16" s="36" t="s">
        <v>274</v>
      </c>
      <c r="L16" s="36" t="s">
        <v>274</v>
      </c>
      <c r="M16" s="36" t="s">
        <v>274</v>
      </c>
      <c r="N16" s="36" t="s">
        <v>274</v>
      </c>
      <c r="O16" s="36" t="s">
        <v>274</v>
      </c>
      <c r="P16" s="36" t="s">
        <v>274</v>
      </c>
      <c r="Q16" s="36" t="s">
        <v>274</v>
      </c>
      <c r="R16" s="36" t="s">
        <v>274</v>
      </c>
      <c r="S16" s="36" t="s">
        <v>274</v>
      </c>
      <c r="T16" s="36" t="s">
        <v>274</v>
      </c>
      <c r="U16" s="36" t="s">
        <v>274</v>
      </c>
      <c r="V16" s="36" t="s">
        <v>274</v>
      </c>
      <c r="W16" s="36" t="s">
        <v>274</v>
      </c>
      <c r="X16" s="36" t="s">
        <v>274</v>
      </c>
      <c r="Y16" s="36" t="s">
        <v>274</v>
      </c>
      <c r="Z16" s="41"/>
      <c r="AA16" s="41"/>
      <c r="AB16" s="41"/>
      <c r="AC16" s="41" t="s">
        <v>274</v>
      </c>
      <c r="AD16" s="41" t="s">
        <v>274</v>
      </c>
      <c r="AE16" s="41" t="s">
        <v>274</v>
      </c>
      <c r="AF16" s="41" t="s">
        <v>274</v>
      </c>
      <c r="AG16" s="41" t="s">
        <v>274</v>
      </c>
      <c r="AH16" s="41" t="s">
        <v>274</v>
      </c>
      <c r="AI16" s="41" t="s">
        <v>274</v>
      </c>
      <c r="AJ16" s="41" t="s">
        <v>274</v>
      </c>
      <c r="AK16" s="41" t="s">
        <v>274</v>
      </c>
    </row>
    <row r="17" spans="2:37" hidden="1" x14ac:dyDescent="0.3">
      <c r="B17" s="43" t="s">
        <v>43</v>
      </c>
      <c r="C17" s="44" t="s">
        <v>53</v>
      </c>
      <c r="D17" s="15" t="s">
        <v>54</v>
      </c>
      <c r="E17" s="16">
        <v>12</v>
      </c>
      <c r="F17" s="16" t="s">
        <v>274</v>
      </c>
      <c r="G17" s="16" t="s">
        <v>274</v>
      </c>
      <c r="H17" s="16" t="s">
        <v>274</v>
      </c>
      <c r="I17" s="16" t="s">
        <v>274</v>
      </c>
      <c r="J17" s="16" t="s">
        <v>274</v>
      </c>
      <c r="K17" s="16" t="s">
        <v>274</v>
      </c>
      <c r="L17" s="16" t="s">
        <v>274</v>
      </c>
      <c r="M17" s="16" t="s">
        <v>274</v>
      </c>
      <c r="N17" s="16" t="s">
        <v>274</v>
      </c>
      <c r="O17" s="16" t="s">
        <v>274</v>
      </c>
      <c r="P17" s="16" t="s">
        <v>274</v>
      </c>
      <c r="Q17" s="16" t="s">
        <v>274</v>
      </c>
      <c r="R17" s="16" t="s">
        <v>274</v>
      </c>
      <c r="S17" s="16" t="s">
        <v>274</v>
      </c>
      <c r="T17" s="16" t="s">
        <v>274</v>
      </c>
      <c r="U17" s="16" t="s">
        <v>274</v>
      </c>
      <c r="V17" s="16" t="s">
        <v>274</v>
      </c>
      <c r="W17" s="16" t="s">
        <v>274</v>
      </c>
      <c r="X17" s="16" t="s">
        <v>274</v>
      </c>
      <c r="Y17" s="16" t="s">
        <v>274</v>
      </c>
      <c r="Z17" s="16" t="s">
        <v>274</v>
      </c>
      <c r="AA17" s="16" t="s">
        <v>274</v>
      </c>
      <c r="AB17" s="16" t="s">
        <v>274</v>
      </c>
      <c r="AC17" s="16" t="s">
        <v>274</v>
      </c>
      <c r="AD17" s="16" t="s">
        <v>274</v>
      </c>
      <c r="AE17" s="16" t="s">
        <v>274</v>
      </c>
      <c r="AF17" s="16" t="s">
        <v>274</v>
      </c>
      <c r="AG17" s="16" t="s">
        <v>274</v>
      </c>
      <c r="AH17" s="16" t="s">
        <v>274</v>
      </c>
      <c r="AI17" s="16" t="s">
        <v>274</v>
      </c>
      <c r="AJ17" s="16" t="s">
        <v>274</v>
      </c>
      <c r="AK17" s="16" t="s">
        <v>274</v>
      </c>
    </row>
    <row r="18" spans="2:37" hidden="1" x14ac:dyDescent="0.3">
      <c r="B18" s="35" t="s">
        <v>43</v>
      </c>
      <c r="C18" s="47" t="s">
        <v>50</v>
      </c>
      <c r="D18" s="37" t="s">
        <v>45</v>
      </c>
      <c r="E18" s="36" t="s">
        <v>274</v>
      </c>
      <c r="F18" s="36" t="s">
        <v>274</v>
      </c>
      <c r="G18" s="36" t="s">
        <v>274</v>
      </c>
      <c r="H18" s="36" t="s">
        <v>274</v>
      </c>
      <c r="I18" s="36" t="s">
        <v>274</v>
      </c>
      <c r="J18" s="36" t="s">
        <v>274</v>
      </c>
      <c r="K18" s="36" t="s">
        <v>274</v>
      </c>
      <c r="L18" s="36" t="s">
        <v>274</v>
      </c>
      <c r="M18" s="36" t="s">
        <v>274</v>
      </c>
      <c r="N18" s="36" t="s">
        <v>274</v>
      </c>
      <c r="O18" s="36" t="s">
        <v>274</v>
      </c>
      <c r="P18" s="36" t="s">
        <v>274</v>
      </c>
      <c r="Q18" s="36" t="s">
        <v>274</v>
      </c>
      <c r="R18" s="36" t="s">
        <v>274</v>
      </c>
      <c r="S18" s="36" t="s">
        <v>274</v>
      </c>
      <c r="T18" s="36" t="s">
        <v>274</v>
      </c>
      <c r="U18" s="36" t="s">
        <v>274</v>
      </c>
      <c r="V18" s="36" t="s">
        <v>274</v>
      </c>
      <c r="W18" s="36" t="s">
        <v>274</v>
      </c>
      <c r="X18" s="36" t="s">
        <v>274</v>
      </c>
      <c r="Y18" s="36" t="s">
        <v>274</v>
      </c>
      <c r="Z18" s="36" t="s">
        <v>274</v>
      </c>
      <c r="AA18" s="36" t="s">
        <v>274</v>
      </c>
      <c r="AB18" s="36" t="s">
        <v>274</v>
      </c>
      <c r="AC18" s="36" t="s">
        <v>274</v>
      </c>
      <c r="AD18" s="36" t="s">
        <v>274</v>
      </c>
      <c r="AE18" s="36" t="s">
        <v>274</v>
      </c>
      <c r="AF18" s="36" t="s">
        <v>274</v>
      </c>
      <c r="AG18" s="36" t="s">
        <v>274</v>
      </c>
      <c r="AH18" s="36" t="s">
        <v>274</v>
      </c>
      <c r="AI18" s="36" t="s">
        <v>274</v>
      </c>
      <c r="AJ18" s="36" t="s">
        <v>274</v>
      </c>
      <c r="AK18" s="36" t="s">
        <v>274</v>
      </c>
    </row>
    <row r="19" spans="2:37" hidden="1" x14ac:dyDescent="0.3">
      <c r="B19" s="35" t="s">
        <v>43</v>
      </c>
      <c r="C19" s="47" t="s">
        <v>50</v>
      </c>
      <c r="D19" s="37" t="s">
        <v>52</v>
      </c>
      <c r="E19" s="36" t="s">
        <v>274</v>
      </c>
      <c r="F19" s="36" t="s">
        <v>274</v>
      </c>
      <c r="G19" s="36" t="s">
        <v>274</v>
      </c>
      <c r="H19" s="36" t="s">
        <v>274</v>
      </c>
      <c r="I19" s="36" t="s">
        <v>274</v>
      </c>
      <c r="J19" s="36" t="s">
        <v>274</v>
      </c>
      <c r="K19" s="36" t="s">
        <v>274</v>
      </c>
      <c r="L19" s="36" t="s">
        <v>274</v>
      </c>
      <c r="M19" s="36" t="s">
        <v>274</v>
      </c>
      <c r="N19" s="36" t="s">
        <v>274</v>
      </c>
      <c r="O19" s="36" t="s">
        <v>274</v>
      </c>
      <c r="P19" s="36" t="s">
        <v>274</v>
      </c>
      <c r="Q19" s="36" t="s">
        <v>274</v>
      </c>
      <c r="R19" s="36" t="s">
        <v>274</v>
      </c>
      <c r="S19" s="36" t="s">
        <v>274</v>
      </c>
      <c r="T19" s="36" t="s">
        <v>274</v>
      </c>
      <c r="U19" s="36" t="s">
        <v>274</v>
      </c>
      <c r="V19" s="36" t="s">
        <v>274</v>
      </c>
      <c r="W19" s="36" t="s">
        <v>274</v>
      </c>
      <c r="X19" s="36" t="s">
        <v>274</v>
      </c>
      <c r="Y19" s="36" t="s">
        <v>274</v>
      </c>
      <c r="Z19" s="36" t="s">
        <v>274</v>
      </c>
      <c r="AA19" s="36" t="s">
        <v>274</v>
      </c>
      <c r="AB19" s="36" t="s">
        <v>274</v>
      </c>
      <c r="AC19" s="36" t="s">
        <v>274</v>
      </c>
      <c r="AD19" s="36" t="s">
        <v>274</v>
      </c>
      <c r="AE19" s="36" t="s">
        <v>274</v>
      </c>
      <c r="AF19" s="36" t="s">
        <v>274</v>
      </c>
      <c r="AG19" s="36" t="s">
        <v>274</v>
      </c>
      <c r="AH19" s="36" t="s">
        <v>274</v>
      </c>
      <c r="AI19" s="36" t="s">
        <v>274</v>
      </c>
      <c r="AJ19" s="36" t="s">
        <v>274</v>
      </c>
      <c r="AK19" s="36" t="s">
        <v>274</v>
      </c>
    </row>
    <row r="20" spans="2:37" hidden="1" x14ac:dyDescent="0.3">
      <c r="B20" s="43" t="s">
        <v>43</v>
      </c>
      <c r="C20" s="23" t="s">
        <v>55</v>
      </c>
      <c r="D20" s="15" t="s">
        <v>54</v>
      </c>
      <c r="E20" s="16" t="s">
        <v>274</v>
      </c>
      <c r="F20" s="16" t="s">
        <v>274</v>
      </c>
      <c r="G20" s="16" t="s">
        <v>274</v>
      </c>
      <c r="H20" s="16" t="s">
        <v>274</v>
      </c>
      <c r="I20" s="16" t="s">
        <v>274</v>
      </c>
      <c r="J20" s="16" t="s">
        <v>274</v>
      </c>
      <c r="K20" s="16" t="s">
        <v>274</v>
      </c>
      <c r="L20" s="16" t="s">
        <v>274</v>
      </c>
      <c r="M20" s="16" t="s">
        <v>274</v>
      </c>
      <c r="N20" s="16" t="s">
        <v>274</v>
      </c>
      <c r="O20" s="16" t="s">
        <v>274</v>
      </c>
      <c r="P20" s="16" t="s">
        <v>274</v>
      </c>
      <c r="Q20" s="16" t="s">
        <v>274</v>
      </c>
      <c r="R20" s="16" t="s">
        <v>274</v>
      </c>
      <c r="S20" s="16" t="s">
        <v>274</v>
      </c>
      <c r="T20" s="16" t="s">
        <v>274</v>
      </c>
      <c r="U20" s="16" t="s">
        <v>274</v>
      </c>
      <c r="V20" s="16" t="s">
        <v>274</v>
      </c>
      <c r="W20" s="16" t="s">
        <v>274</v>
      </c>
      <c r="X20" s="16" t="s">
        <v>274</v>
      </c>
      <c r="Y20" s="16" t="s">
        <v>274</v>
      </c>
      <c r="Z20" s="16" t="s">
        <v>274</v>
      </c>
      <c r="AA20" s="16" t="s">
        <v>274</v>
      </c>
      <c r="AB20" s="16" t="s">
        <v>274</v>
      </c>
      <c r="AC20" s="16" t="s">
        <v>274</v>
      </c>
      <c r="AD20" s="16" t="s">
        <v>274</v>
      </c>
      <c r="AE20" s="16" t="s">
        <v>274</v>
      </c>
      <c r="AF20" s="45" t="s">
        <v>274</v>
      </c>
      <c r="AG20" s="45" t="s">
        <v>274</v>
      </c>
      <c r="AH20" s="45" t="s">
        <v>274</v>
      </c>
      <c r="AI20" s="45" t="s">
        <v>274</v>
      </c>
      <c r="AJ20" s="45" t="s">
        <v>274</v>
      </c>
      <c r="AK20" s="45" t="s">
        <v>274</v>
      </c>
    </row>
    <row r="21" spans="2:37" hidden="1" x14ac:dyDescent="0.3">
      <c r="B21" s="43" t="s">
        <v>43</v>
      </c>
      <c r="C21" s="15" t="s">
        <v>44</v>
      </c>
      <c r="D21" s="44" t="s">
        <v>45</v>
      </c>
      <c r="E21" s="16">
        <v>6</v>
      </c>
      <c r="F21" s="16" t="s">
        <v>274</v>
      </c>
      <c r="G21" s="16" t="s">
        <v>274</v>
      </c>
      <c r="H21" s="16">
        <v>4800</v>
      </c>
      <c r="I21" s="16">
        <v>4766</v>
      </c>
      <c r="J21" s="16"/>
      <c r="K21" s="16" t="s">
        <v>274</v>
      </c>
      <c r="L21" s="16" t="s">
        <v>274</v>
      </c>
      <c r="M21" s="16" t="s">
        <v>274</v>
      </c>
      <c r="N21" s="16">
        <v>2047</v>
      </c>
      <c r="O21" s="16">
        <v>2018</v>
      </c>
      <c r="P21" s="16"/>
      <c r="Q21" s="16" t="s">
        <v>274</v>
      </c>
      <c r="R21" s="16" t="s">
        <v>274</v>
      </c>
      <c r="S21" s="16" t="s">
        <v>274</v>
      </c>
      <c r="T21" s="16">
        <v>1885</v>
      </c>
      <c r="U21" s="16">
        <v>1827</v>
      </c>
      <c r="V21" s="16"/>
      <c r="W21" s="16" t="s">
        <v>274</v>
      </c>
      <c r="X21" s="16" t="s">
        <v>274</v>
      </c>
      <c r="Y21" s="16" t="s">
        <v>274</v>
      </c>
      <c r="Z21" s="45"/>
      <c r="AA21" s="45"/>
      <c r="AB21" s="45"/>
      <c r="AC21" s="16" t="s">
        <v>274</v>
      </c>
      <c r="AD21" s="16" t="s">
        <v>274</v>
      </c>
      <c r="AE21" s="16" t="s">
        <v>274</v>
      </c>
      <c r="AF21" s="120">
        <v>1490</v>
      </c>
      <c r="AG21" s="120">
        <v>1480</v>
      </c>
      <c r="AH21" s="45"/>
      <c r="AI21" s="45" t="s">
        <v>274</v>
      </c>
      <c r="AJ21" s="45" t="s">
        <v>274</v>
      </c>
      <c r="AK21" s="45" t="s">
        <v>274</v>
      </c>
    </row>
    <row r="22" spans="2:37" x14ac:dyDescent="0.3">
      <c r="B22" s="43" t="s">
        <v>43</v>
      </c>
      <c r="C22" s="15" t="s">
        <v>44</v>
      </c>
      <c r="D22" s="44" t="s">
        <v>52</v>
      </c>
      <c r="E22" s="16">
        <v>6</v>
      </c>
      <c r="F22" s="16" t="s">
        <v>274</v>
      </c>
      <c r="G22" s="16" t="s">
        <v>274</v>
      </c>
      <c r="H22" s="16">
        <v>2700</v>
      </c>
      <c r="I22" s="16">
        <v>2522</v>
      </c>
      <c r="J22" s="16"/>
      <c r="K22" s="16" t="s">
        <v>274</v>
      </c>
      <c r="L22" s="16" t="s">
        <v>274</v>
      </c>
      <c r="M22" s="16" t="s">
        <v>274</v>
      </c>
      <c r="N22" s="16" t="s">
        <v>274</v>
      </c>
      <c r="O22" s="16" t="s">
        <v>274</v>
      </c>
      <c r="P22" s="16" t="s">
        <v>274</v>
      </c>
      <c r="Q22" s="16" t="s">
        <v>274</v>
      </c>
      <c r="R22" s="16" t="s">
        <v>274</v>
      </c>
      <c r="S22" s="16" t="s">
        <v>274</v>
      </c>
      <c r="T22" s="16" t="s">
        <v>274</v>
      </c>
      <c r="U22" s="16" t="s">
        <v>274</v>
      </c>
      <c r="V22" s="16" t="s">
        <v>274</v>
      </c>
      <c r="W22" s="16" t="s">
        <v>274</v>
      </c>
      <c r="X22" s="16" t="s">
        <v>274</v>
      </c>
      <c r="Y22" s="16" t="s">
        <v>274</v>
      </c>
      <c r="Z22" s="45"/>
      <c r="AA22" s="45"/>
      <c r="AB22" s="45"/>
      <c r="AC22" s="16" t="s">
        <v>274</v>
      </c>
      <c r="AD22" s="16" t="s">
        <v>274</v>
      </c>
      <c r="AE22" s="16" t="s">
        <v>274</v>
      </c>
      <c r="AF22" s="45" t="s">
        <v>274</v>
      </c>
      <c r="AG22" s="45" t="s">
        <v>274</v>
      </c>
      <c r="AH22" s="45" t="s">
        <v>274</v>
      </c>
      <c r="AI22" s="45" t="s">
        <v>274</v>
      </c>
      <c r="AJ22" s="45" t="s">
        <v>274</v>
      </c>
      <c r="AK22" s="45" t="s">
        <v>274</v>
      </c>
    </row>
    <row r="23" spans="2:37" hidden="1" x14ac:dyDescent="0.3">
      <c r="B23" s="48" t="s">
        <v>56</v>
      </c>
      <c r="C23" s="49" t="s">
        <v>44</v>
      </c>
      <c r="D23" s="50" t="s">
        <v>54</v>
      </c>
      <c r="E23" s="80">
        <v>12</v>
      </c>
      <c r="F23" s="80" t="s">
        <v>274</v>
      </c>
      <c r="G23" s="80" t="s">
        <v>274</v>
      </c>
      <c r="H23" s="80" t="s">
        <v>274</v>
      </c>
      <c r="I23" s="80" t="s">
        <v>274</v>
      </c>
      <c r="J23" s="80" t="s">
        <v>274</v>
      </c>
      <c r="K23" s="80" t="s">
        <v>274</v>
      </c>
      <c r="L23" s="80" t="s">
        <v>274</v>
      </c>
      <c r="M23" s="80" t="s">
        <v>274</v>
      </c>
      <c r="N23" s="80" t="s">
        <v>274</v>
      </c>
      <c r="O23" s="80" t="s">
        <v>274</v>
      </c>
      <c r="P23" s="80" t="s">
        <v>274</v>
      </c>
      <c r="Q23" s="80" t="s">
        <v>274</v>
      </c>
      <c r="R23" s="80" t="s">
        <v>274</v>
      </c>
      <c r="S23" s="80" t="s">
        <v>274</v>
      </c>
      <c r="T23" s="80" t="s">
        <v>274</v>
      </c>
      <c r="U23" s="80" t="s">
        <v>274</v>
      </c>
      <c r="V23" s="80" t="s">
        <v>274</v>
      </c>
      <c r="W23" s="80" t="s">
        <v>274</v>
      </c>
      <c r="X23" s="80" t="s">
        <v>274</v>
      </c>
      <c r="Y23" s="80" t="s">
        <v>274</v>
      </c>
      <c r="Z23" s="80" t="s">
        <v>274</v>
      </c>
      <c r="AA23" s="80" t="s">
        <v>274</v>
      </c>
      <c r="AB23" s="80" t="s">
        <v>274</v>
      </c>
      <c r="AC23" s="80" t="s">
        <v>274</v>
      </c>
      <c r="AD23" s="80" t="s">
        <v>274</v>
      </c>
      <c r="AE23" s="80" t="s">
        <v>274</v>
      </c>
      <c r="AF23" s="80" t="s">
        <v>274</v>
      </c>
      <c r="AG23" s="80" t="s">
        <v>274</v>
      </c>
      <c r="AH23" s="80" t="s">
        <v>274</v>
      </c>
      <c r="AI23" s="80" t="s">
        <v>274</v>
      </c>
      <c r="AJ23" s="80" t="s">
        <v>274</v>
      </c>
      <c r="AK23" s="80" t="s">
        <v>274</v>
      </c>
    </row>
    <row r="24" spans="2:37" hidden="1" x14ac:dyDescent="0.3">
      <c r="B24" s="35" t="s">
        <v>46</v>
      </c>
      <c r="C24" s="36" t="s">
        <v>49</v>
      </c>
      <c r="D24" s="37" t="s">
        <v>45</v>
      </c>
      <c r="E24" s="36">
        <v>6</v>
      </c>
      <c r="F24" s="36" t="s">
        <v>274</v>
      </c>
      <c r="G24" s="36" t="s">
        <v>274</v>
      </c>
      <c r="H24" s="36">
        <v>4800</v>
      </c>
      <c r="I24" s="36">
        <v>4766</v>
      </c>
      <c r="J24" s="36"/>
      <c r="K24" s="36" t="s">
        <v>274</v>
      </c>
      <c r="L24" s="36" t="s">
        <v>274</v>
      </c>
      <c r="M24" s="36" t="s">
        <v>274</v>
      </c>
      <c r="N24" s="36">
        <v>1767</v>
      </c>
      <c r="O24" s="36">
        <v>1748</v>
      </c>
      <c r="P24" s="36"/>
      <c r="Q24" s="36" t="s">
        <v>274</v>
      </c>
      <c r="R24" s="36" t="s">
        <v>274</v>
      </c>
      <c r="S24" s="36" t="s">
        <v>274</v>
      </c>
      <c r="T24" s="36">
        <v>1546</v>
      </c>
      <c r="U24" s="36">
        <v>1495</v>
      </c>
      <c r="V24" s="36"/>
      <c r="W24" s="36" t="s">
        <v>274</v>
      </c>
      <c r="X24" s="36" t="s">
        <v>274</v>
      </c>
      <c r="Y24" s="36" t="s">
        <v>274</v>
      </c>
      <c r="Z24" s="41"/>
      <c r="AA24" s="41"/>
      <c r="AB24" s="41"/>
      <c r="AC24" s="41" t="s">
        <v>274</v>
      </c>
      <c r="AD24" s="41" t="s">
        <v>274</v>
      </c>
      <c r="AE24" s="41" t="s">
        <v>274</v>
      </c>
      <c r="AF24" s="41">
        <v>1577</v>
      </c>
      <c r="AG24" s="41">
        <v>1560</v>
      </c>
      <c r="AH24" s="41"/>
      <c r="AI24" s="41" t="s">
        <v>274</v>
      </c>
      <c r="AJ24" s="41" t="s">
        <v>274</v>
      </c>
      <c r="AK24" s="41" t="s">
        <v>274</v>
      </c>
    </row>
    <row r="25" spans="2:37" x14ac:dyDescent="0.3">
      <c r="B25" s="35" t="s">
        <v>46</v>
      </c>
      <c r="C25" s="36" t="s">
        <v>49</v>
      </c>
      <c r="D25" s="37" t="s">
        <v>52</v>
      </c>
      <c r="E25" s="36">
        <v>6</v>
      </c>
      <c r="F25" s="36" t="s">
        <v>274</v>
      </c>
      <c r="G25" s="36" t="s">
        <v>274</v>
      </c>
      <c r="H25" s="36">
        <v>1800</v>
      </c>
      <c r="I25" s="36">
        <v>1654</v>
      </c>
      <c r="J25" s="36"/>
      <c r="K25" s="36" t="s">
        <v>274</v>
      </c>
      <c r="L25" s="36" t="s">
        <v>274</v>
      </c>
      <c r="M25" s="36" t="s">
        <v>274</v>
      </c>
      <c r="N25" s="36" t="s">
        <v>274</v>
      </c>
      <c r="O25" s="36" t="s">
        <v>274</v>
      </c>
      <c r="P25" s="36" t="s">
        <v>274</v>
      </c>
      <c r="Q25" s="36" t="s">
        <v>274</v>
      </c>
      <c r="R25" s="36" t="s">
        <v>274</v>
      </c>
      <c r="S25" s="36" t="s">
        <v>274</v>
      </c>
      <c r="T25" s="36" t="s">
        <v>274</v>
      </c>
      <c r="U25" s="36" t="s">
        <v>274</v>
      </c>
      <c r="V25" s="36" t="s">
        <v>274</v>
      </c>
      <c r="W25" s="36" t="s">
        <v>274</v>
      </c>
      <c r="X25" s="36" t="s">
        <v>274</v>
      </c>
      <c r="Y25" s="36" t="s">
        <v>274</v>
      </c>
      <c r="Z25" s="41"/>
      <c r="AA25" s="41"/>
      <c r="AB25" s="41"/>
      <c r="AC25" s="41" t="s">
        <v>274</v>
      </c>
      <c r="AD25" s="41" t="s">
        <v>274</v>
      </c>
      <c r="AE25" s="41" t="s">
        <v>274</v>
      </c>
      <c r="AF25" s="41" t="s">
        <v>274</v>
      </c>
      <c r="AG25" s="41" t="s">
        <v>274</v>
      </c>
      <c r="AH25" s="41" t="s">
        <v>274</v>
      </c>
      <c r="AI25" s="41" t="s">
        <v>274</v>
      </c>
      <c r="AJ25" s="41" t="s">
        <v>274</v>
      </c>
      <c r="AK25" s="41" t="s">
        <v>274</v>
      </c>
    </row>
    <row r="26" spans="2:37" hidden="1" x14ac:dyDescent="0.3">
      <c r="B26" s="43" t="s">
        <v>46</v>
      </c>
      <c r="C26" s="44" t="s">
        <v>53</v>
      </c>
      <c r="D26" s="15" t="s">
        <v>54</v>
      </c>
      <c r="E26" s="16">
        <v>12</v>
      </c>
      <c r="F26" s="16" t="s">
        <v>274</v>
      </c>
      <c r="G26" s="16" t="s">
        <v>274</v>
      </c>
      <c r="H26" s="16" t="s">
        <v>274</v>
      </c>
      <c r="I26" s="16" t="s">
        <v>274</v>
      </c>
      <c r="J26" s="16" t="s">
        <v>274</v>
      </c>
      <c r="K26" s="16" t="s">
        <v>274</v>
      </c>
      <c r="L26" s="16" t="s">
        <v>274</v>
      </c>
      <c r="M26" s="16" t="s">
        <v>274</v>
      </c>
      <c r="N26" s="16" t="s">
        <v>274</v>
      </c>
      <c r="O26" s="16" t="s">
        <v>274</v>
      </c>
      <c r="P26" s="16" t="s">
        <v>274</v>
      </c>
      <c r="Q26" s="16" t="s">
        <v>274</v>
      </c>
      <c r="R26" s="16" t="s">
        <v>274</v>
      </c>
      <c r="S26" s="16" t="s">
        <v>274</v>
      </c>
      <c r="T26" s="16" t="s">
        <v>274</v>
      </c>
      <c r="U26" s="16" t="s">
        <v>274</v>
      </c>
      <c r="V26" s="16" t="s">
        <v>274</v>
      </c>
      <c r="W26" s="16" t="s">
        <v>274</v>
      </c>
      <c r="X26" s="16" t="s">
        <v>274</v>
      </c>
      <c r="Y26" s="16" t="s">
        <v>274</v>
      </c>
      <c r="Z26" s="45"/>
      <c r="AA26" s="45"/>
      <c r="AB26" s="45"/>
      <c r="AC26" s="45" t="s">
        <v>274</v>
      </c>
      <c r="AD26" s="45" t="s">
        <v>274</v>
      </c>
      <c r="AE26" s="45" t="s">
        <v>274</v>
      </c>
      <c r="AF26" s="45" t="s">
        <v>274</v>
      </c>
      <c r="AG26" s="45" t="s">
        <v>274</v>
      </c>
      <c r="AH26" s="45" t="s">
        <v>274</v>
      </c>
      <c r="AI26" s="45" t="s">
        <v>274</v>
      </c>
      <c r="AJ26" s="45" t="s">
        <v>274</v>
      </c>
      <c r="AK26" s="45" t="s">
        <v>274</v>
      </c>
    </row>
    <row r="27" spans="2:37" hidden="1" x14ac:dyDescent="0.3">
      <c r="B27" s="35" t="s">
        <v>46</v>
      </c>
      <c r="C27" s="47" t="s">
        <v>50</v>
      </c>
      <c r="D27" s="37" t="s">
        <v>45</v>
      </c>
      <c r="E27" s="36" t="s">
        <v>274</v>
      </c>
      <c r="F27" s="36" t="s">
        <v>274</v>
      </c>
      <c r="G27" s="36" t="s">
        <v>274</v>
      </c>
      <c r="H27" s="36" t="s">
        <v>274</v>
      </c>
      <c r="I27" s="36" t="s">
        <v>274</v>
      </c>
      <c r="J27" s="36" t="s">
        <v>274</v>
      </c>
      <c r="K27" s="36" t="s">
        <v>274</v>
      </c>
      <c r="L27" s="36" t="s">
        <v>274</v>
      </c>
      <c r="M27" s="36" t="s">
        <v>274</v>
      </c>
      <c r="N27" s="36" t="s">
        <v>274</v>
      </c>
      <c r="O27" s="36" t="s">
        <v>274</v>
      </c>
      <c r="P27" s="36" t="s">
        <v>274</v>
      </c>
      <c r="Q27" s="36" t="s">
        <v>274</v>
      </c>
      <c r="R27" s="36" t="s">
        <v>274</v>
      </c>
      <c r="S27" s="36" t="s">
        <v>274</v>
      </c>
      <c r="T27" s="36" t="s">
        <v>274</v>
      </c>
      <c r="U27" s="36" t="s">
        <v>274</v>
      </c>
      <c r="V27" s="36" t="s">
        <v>274</v>
      </c>
      <c r="W27" s="36" t="s">
        <v>274</v>
      </c>
      <c r="X27" s="36" t="s">
        <v>274</v>
      </c>
      <c r="Y27" s="36" t="s">
        <v>274</v>
      </c>
      <c r="Z27" s="36" t="s">
        <v>274</v>
      </c>
      <c r="AA27" s="36" t="s">
        <v>274</v>
      </c>
      <c r="AB27" s="36" t="s">
        <v>274</v>
      </c>
      <c r="AC27" s="36" t="s">
        <v>274</v>
      </c>
      <c r="AD27" s="36" t="s">
        <v>274</v>
      </c>
      <c r="AE27" s="36" t="s">
        <v>274</v>
      </c>
      <c r="AF27" s="36" t="s">
        <v>274</v>
      </c>
      <c r="AG27" s="36" t="s">
        <v>274</v>
      </c>
      <c r="AH27" s="36" t="s">
        <v>274</v>
      </c>
      <c r="AI27" s="36" t="s">
        <v>274</v>
      </c>
      <c r="AJ27" s="36" t="s">
        <v>274</v>
      </c>
      <c r="AK27" s="36" t="s">
        <v>274</v>
      </c>
    </row>
    <row r="28" spans="2:37" hidden="1" x14ac:dyDescent="0.3">
      <c r="B28" s="35" t="s">
        <v>46</v>
      </c>
      <c r="C28" s="47" t="s">
        <v>50</v>
      </c>
      <c r="D28" s="37" t="s">
        <v>52</v>
      </c>
      <c r="E28" s="36" t="s">
        <v>274</v>
      </c>
      <c r="F28" s="36" t="s">
        <v>274</v>
      </c>
      <c r="G28" s="36" t="s">
        <v>274</v>
      </c>
      <c r="H28" s="36" t="s">
        <v>274</v>
      </c>
      <c r="I28" s="36" t="s">
        <v>274</v>
      </c>
      <c r="J28" s="36" t="s">
        <v>274</v>
      </c>
      <c r="K28" s="36" t="s">
        <v>274</v>
      </c>
      <c r="L28" s="36" t="s">
        <v>274</v>
      </c>
      <c r="M28" s="36" t="s">
        <v>274</v>
      </c>
      <c r="N28" s="36" t="s">
        <v>274</v>
      </c>
      <c r="O28" s="36" t="s">
        <v>274</v>
      </c>
      <c r="P28" s="36" t="s">
        <v>274</v>
      </c>
      <c r="Q28" s="36" t="s">
        <v>274</v>
      </c>
      <c r="R28" s="36" t="s">
        <v>274</v>
      </c>
      <c r="S28" s="36" t="s">
        <v>274</v>
      </c>
      <c r="T28" s="36" t="s">
        <v>274</v>
      </c>
      <c r="U28" s="36" t="s">
        <v>274</v>
      </c>
      <c r="V28" s="36" t="s">
        <v>274</v>
      </c>
      <c r="W28" s="36" t="s">
        <v>274</v>
      </c>
      <c r="X28" s="36" t="s">
        <v>274</v>
      </c>
      <c r="Y28" s="36" t="s">
        <v>274</v>
      </c>
      <c r="Z28" s="36" t="s">
        <v>274</v>
      </c>
      <c r="AA28" s="36" t="s">
        <v>274</v>
      </c>
      <c r="AB28" s="36" t="s">
        <v>274</v>
      </c>
      <c r="AC28" s="36" t="s">
        <v>274</v>
      </c>
      <c r="AD28" s="36" t="s">
        <v>274</v>
      </c>
      <c r="AE28" s="36" t="s">
        <v>274</v>
      </c>
      <c r="AF28" s="36" t="s">
        <v>274</v>
      </c>
      <c r="AG28" s="36" t="s">
        <v>274</v>
      </c>
      <c r="AH28" s="36" t="s">
        <v>274</v>
      </c>
      <c r="AI28" s="36" t="s">
        <v>274</v>
      </c>
      <c r="AJ28" s="36" t="s">
        <v>274</v>
      </c>
      <c r="AK28" s="36" t="s">
        <v>274</v>
      </c>
    </row>
    <row r="29" spans="2:37" hidden="1" x14ac:dyDescent="0.3">
      <c r="B29" s="43" t="s">
        <v>46</v>
      </c>
      <c r="C29" s="23" t="s">
        <v>55</v>
      </c>
      <c r="D29" s="15" t="s">
        <v>54</v>
      </c>
      <c r="E29" s="16" t="s">
        <v>274</v>
      </c>
      <c r="F29" s="16" t="s">
        <v>274</v>
      </c>
      <c r="G29" s="16" t="s">
        <v>274</v>
      </c>
      <c r="H29" s="16" t="s">
        <v>274</v>
      </c>
      <c r="I29" s="16" t="s">
        <v>274</v>
      </c>
      <c r="J29" s="16" t="s">
        <v>274</v>
      </c>
      <c r="K29" s="16" t="s">
        <v>274</v>
      </c>
      <c r="L29" s="16" t="s">
        <v>274</v>
      </c>
      <c r="M29" s="16" t="s">
        <v>274</v>
      </c>
      <c r="N29" s="16" t="s">
        <v>274</v>
      </c>
      <c r="O29" s="16" t="s">
        <v>274</v>
      </c>
      <c r="P29" s="16" t="s">
        <v>274</v>
      </c>
      <c r="Q29" s="16" t="s">
        <v>274</v>
      </c>
      <c r="R29" s="16" t="s">
        <v>274</v>
      </c>
      <c r="S29" s="16" t="s">
        <v>274</v>
      </c>
      <c r="T29" s="16" t="s">
        <v>274</v>
      </c>
      <c r="U29" s="16" t="s">
        <v>274</v>
      </c>
      <c r="V29" s="16" t="s">
        <v>274</v>
      </c>
      <c r="W29" s="16" t="s">
        <v>274</v>
      </c>
      <c r="X29" s="16" t="s">
        <v>274</v>
      </c>
      <c r="Y29" s="16" t="s">
        <v>274</v>
      </c>
      <c r="Z29" s="16" t="s">
        <v>274</v>
      </c>
      <c r="AA29" s="16" t="s">
        <v>274</v>
      </c>
      <c r="AB29" s="16" t="s">
        <v>274</v>
      </c>
      <c r="AC29" s="16" t="s">
        <v>274</v>
      </c>
      <c r="AD29" s="16" t="s">
        <v>274</v>
      </c>
      <c r="AE29" s="16" t="s">
        <v>274</v>
      </c>
      <c r="AF29" s="45" t="s">
        <v>274</v>
      </c>
      <c r="AG29" s="45" t="s">
        <v>274</v>
      </c>
      <c r="AH29" s="45" t="s">
        <v>274</v>
      </c>
      <c r="AI29" s="45" t="s">
        <v>274</v>
      </c>
      <c r="AJ29" s="45" t="s">
        <v>274</v>
      </c>
      <c r="AK29" s="45" t="s">
        <v>274</v>
      </c>
    </row>
    <row r="30" spans="2:37" hidden="1" x14ac:dyDescent="0.3">
      <c r="B30" s="43" t="s">
        <v>46</v>
      </c>
      <c r="C30" s="15" t="s">
        <v>44</v>
      </c>
      <c r="D30" s="44" t="s">
        <v>45</v>
      </c>
      <c r="E30" s="16">
        <v>6</v>
      </c>
      <c r="F30" s="16" t="s">
        <v>274</v>
      </c>
      <c r="G30" s="16" t="s">
        <v>274</v>
      </c>
      <c r="H30" s="16">
        <v>4800</v>
      </c>
      <c r="I30" s="16">
        <v>4766</v>
      </c>
      <c r="J30" s="16"/>
      <c r="K30" s="16" t="s">
        <v>274</v>
      </c>
      <c r="L30" s="16" t="s">
        <v>274</v>
      </c>
      <c r="M30" s="16" t="s">
        <v>274</v>
      </c>
      <c r="N30" s="16">
        <v>1767</v>
      </c>
      <c r="O30" s="16">
        <v>1748</v>
      </c>
      <c r="P30" s="16"/>
      <c r="Q30" s="16" t="s">
        <v>274</v>
      </c>
      <c r="R30" s="16" t="s">
        <v>274</v>
      </c>
      <c r="S30" s="16" t="s">
        <v>274</v>
      </c>
      <c r="T30" s="16">
        <v>1546</v>
      </c>
      <c r="U30" s="16">
        <v>1495</v>
      </c>
      <c r="V30" s="16"/>
      <c r="W30" s="16" t="s">
        <v>274</v>
      </c>
      <c r="X30" s="16" t="s">
        <v>274</v>
      </c>
      <c r="Y30" s="16" t="s">
        <v>274</v>
      </c>
      <c r="Z30" s="45"/>
      <c r="AA30" s="45"/>
      <c r="AB30" s="45"/>
      <c r="AC30" s="16" t="s">
        <v>274</v>
      </c>
      <c r="AD30" s="16" t="s">
        <v>274</v>
      </c>
      <c r="AE30" s="16" t="s">
        <v>274</v>
      </c>
      <c r="AF30" s="16">
        <v>1577</v>
      </c>
      <c r="AG30" s="16">
        <v>1560</v>
      </c>
      <c r="AH30" s="45"/>
      <c r="AI30" s="45" t="s">
        <v>274</v>
      </c>
      <c r="AJ30" s="45" t="s">
        <v>274</v>
      </c>
      <c r="AK30" s="45" t="s">
        <v>274</v>
      </c>
    </row>
    <row r="31" spans="2:37" x14ac:dyDescent="0.3">
      <c r="B31" s="43" t="s">
        <v>46</v>
      </c>
      <c r="C31" s="15" t="s">
        <v>44</v>
      </c>
      <c r="D31" s="44" t="s">
        <v>52</v>
      </c>
      <c r="E31" s="16">
        <v>6</v>
      </c>
      <c r="F31" s="16" t="s">
        <v>274</v>
      </c>
      <c r="G31" s="16" t="s">
        <v>274</v>
      </c>
      <c r="H31" s="16">
        <v>1800</v>
      </c>
      <c r="I31" s="16">
        <v>1654</v>
      </c>
      <c r="J31" s="16"/>
      <c r="K31" s="16" t="s">
        <v>274</v>
      </c>
      <c r="L31" s="16" t="s">
        <v>274</v>
      </c>
      <c r="M31" s="16" t="s">
        <v>274</v>
      </c>
      <c r="N31" s="16" t="s">
        <v>274</v>
      </c>
      <c r="O31" s="16" t="s">
        <v>274</v>
      </c>
      <c r="P31" s="16" t="s">
        <v>274</v>
      </c>
      <c r="Q31" s="16" t="s">
        <v>274</v>
      </c>
      <c r="R31" s="16" t="s">
        <v>274</v>
      </c>
      <c r="S31" s="16" t="s">
        <v>274</v>
      </c>
      <c r="T31" s="16" t="s">
        <v>274</v>
      </c>
      <c r="U31" s="16" t="s">
        <v>274</v>
      </c>
      <c r="V31" s="16" t="s">
        <v>274</v>
      </c>
      <c r="W31" s="16" t="s">
        <v>274</v>
      </c>
      <c r="X31" s="16" t="s">
        <v>274</v>
      </c>
      <c r="Y31" s="16" t="s">
        <v>274</v>
      </c>
      <c r="Z31" s="45"/>
      <c r="AA31" s="45"/>
      <c r="AB31" s="45"/>
      <c r="AC31" s="16" t="s">
        <v>274</v>
      </c>
      <c r="AD31" s="16" t="s">
        <v>274</v>
      </c>
      <c r="AE31" s="16" t="s">
        <v>274</v>
      </c>
      <c r="AF31" s="45" t="s">
        <v>274</v>
      </c>
      <c r="AG31" s="45" t="s">
        <v>274</v>
      </c>
      <c r="AH31" s="45" t="s">
        <v>274</v>
      </c>
      <c r="AI31" s="45" t="s">
        <v>274</v>
      </c>
      <c r="AJ31" s="45" t="s">
        <v>274</v>
      </c>
      <c r="AK31" s="45" t="s">
        <v>274</v>
      </c>
    </row>
    <row r="32" spans="2:37" hidden="1" x14ac:dyDescent="0.3">
      <c r="B32" s="48" t="s">
        <v>57</v>
      </c>
      <c r="C32" s="56" t="s">
        <v>44</v>
      </c>
      <c r="D32" s="50" t="s">
        <v>54</v>
      </c>
      <c r="E32" s="80">
        <v>12</v>
      </c>
      <c r="F32" s="80" t="s">
        <v>274</v>
      </c>
      <c r="G32" s="80" t="s">
        <v>274</v>
      </c>
      <c r="H32" s="80" t="s">
        <v>274</v>
      </c>
      <c r="I32" s="80" t="s">
        <v>274</v>
      </c>
      <c r="J32" s="80" t="s">
        <v>274</v>
      </c>
      <c r="K32" s="80" t="s">
        <v>274</v>
      </c>
      <c r="L32" s="80" t="s">
        <v>274</v>
      </c>
      <c r="M32" s="80" t="s">
        <v>274</v>
      </c>
      <c r="N32" s="80" t="s">
        <v>274</v>
      </c>
      <c r="O32" s="80" t="s">
        <v>274</v>
      </c>
      <c r="P32" s="80" t="s">
        <v>274</v>
      </c>
      <c r="Q32" s="80" t="s">
        <v>274</v>
      </c>
      <c r="R32" s="80" t="s">
        <v>274</v>
      </c>
      <c r="S32" s="80" t="s">
        <v>274</v>
      </c>
      <c r="T32" s="80" t="s">
        <v>274</v>
      </c>
      <c r="U32" s="80" t="s">
        <v>274</v>
      </c>
      <c r="V32" s="80" t="s">
        <v>274</v>
      </c>
      <c r="W32" s="80" t="s">
        <v>274</v>
      </c>
      <c r="X32" s="80" t="s">
        <v>274</v>
      </c>
      <c r="Y32" s="80" t="s">
        <v>274</v>
      </c>
      <c r="Z32" s="54"/>
      <c r="AA32" s="54"/>
      <c r="AB32" s="54"/>
      <c r="AC32" s="54" t="s">
        <v>274</v>
      </c>
      <c r="AD32" s="54" t="s">
        <v>274</v>
      </c>
      <c r="AE32" s="54" t="s">
        <v>274</v>
      </c>
      <c r="AF32" s="54" t="s">
        <v>274</v>
      </c>
      <c r="AG32" s="54" t="s">
        <v>274</v>
      </c>
      <c r="AH32" s="54" t="s">
        <v>274</v>
      </c>
      <c r="AI32" s="54" t="s">
        <v>274</v>
      </c>
      <c r="AJ32" s="54" t="s">
        <v>274</v>
      </c>
      <c r="AK32" s="54" t="s">
        <v>274</v>
      </c>
    </row>
    <row r="33" spans="2:37" hidden="1" x14ac:dyDescent="0.3">
      <c r="B33" s="35" t="s">
        <v>47</v>
      </c>
      <c r="C33" s="36" t="s">
        <v>49</v>
      </c>
      <c r="D33" s="37" t="s">
        <v>45</v>
      </c>
      <c r="E33" s="36">
        <v>40</v>
      </c>
      <c r="F33" s="36" t="s">
        <v>274</v>
      </c>
      <c r="G33" s="36" t="s">
        <v>274</v>
      </c>
      <c r="H33" s="36">
        <v>8986</v>
      </c>
      <c r="I33" s="36">
        <v>8896</v>
      </c>
      <c r="J33" s="36"/>
      <c r="K33" s="36" t="s">
        <v>274</v>
      </c>
      <c r="L33" s="36" t="s">
        <v>274</v>
      </c>
      <c r="M33" s="36" t="s">
        <v>274</v>
      </c>
      <c r="N33" s="36">
        <v>2290</v>
      </c>
      <c r="O33" s="36">
        <v>2212</v>
      </c>
      <c r="P33" s="36"/>
      <c r="Q33" s="36" t="s">
        <v>274</v>
      </c>
      <c r="R33" s="36" t="s">
        <v>274</v>
      </c>
      <c r="S33" s="36" t="s">
        <v>274</v>
      </c>
      <c r="T33" s="36">
        <v>249</v>
      </c>
      <c r="U33" s="36">
        <v>234</v>
      </c>
      <c r="V33" s="36"/>
      <c r="W33" s="36" t="s">
        <v>274</v>
      </c>
      <c r="X33" s="36" t="s">
        <v>274</v>
      </c>
      <c r="Y33" s="36" t="s">
        <v>274</v>
      </c>
      <c r="Z33" s="41"/>
      <c r="AA33" s="41"/>
      <c r="AB33" s="41"/>
      <c r="AC33" s="41" t="s">
        <v>274</v>
      </c>
      <c r="AD33" s="41" t="s">
        <v>274</v>
      </c>
      <c r="AE33" s="41" t="s">
        <v>274</v>
      </c>
      <c r="AF33" s="41">
        <v>2698</v>
      </c>
      <c r="AG33" s="41">
        <v>2545</v>
      </c>
      <c r="AH33" s="41"/>
      <c r="AI33" s="41" t="s">
        <v>274</v>
      </c>
      <c r="AJ33" s="41" t="s">
        <v>274</v>
      </c>
      <c r="AK33" s="41" t="s">
        <v>274</v>
      </c>
    </row>
    <row r="34" spans="2:37" x14ac:dyDescent="0.3">
      <c r="B34" s="35" t="s">
        <v>47</v>
      </c>
      <c r="C34" s="36" t="s">
        <v>49</v>
      </c>
      <c r="D34" s="37" t="s">
        <v>52</v>
      </c>
      <c r="E34" s="36" t="s">
        <v>274</v>
      </c>
      <c r="F34" s="36" t="s">
        <v>274</v>
      </c>
      <c r="G34" s="36" t="s">
        <v>274</v>
      </c>
      <c r="H34" s="36" t="s">
        <v>274</v>
      </c>
      <c r="I34" s="36" t="s">
        <v>274</v>
      </c>
      <c r="J34" s="36" t="s">
        <v>274</v>
      </c>
      <c r="K34" s="36" t="s">
        <v>274</v>
      </c>
      <c r="L34" s="36" t="s">
        <v>274</v>
      </c>
      <c r="M34" s="36" t="s">
        <v>274</v>
      </c>
      <c r="N34" s="36" t="s">
        <v>274</v>
      </c>
      <c r="O34" s="36" t="s">
        <v>274</v>
      </c>
      <c r="P34" s="36" t="s">
        <v>274</v>
      </c>
      <c r="Q34" s="36" t="s">
        <v>274</v>
      </c>
      <c r="R34" s="36" t="s">
        <v>274</v>
      </c>
      <c r="S34" s="36" t="s">
        <v>274</v>
      </c>
      <c r="T34" s="36" t="s">
        <v>274</v>
      </c>
      <c r="U34" s="36" t="s">
        <v>274</v>
      </c>
      <c r="V34" s="36" t="s">
        <v>274</v>
      </c>
      <c r="W34" s="36" t="s">
        <v>274</v>
      </c>
      <c r="X34" s="36" t="s">
        <v>274</v>
      </c>
      <c r="Y34" s="36" t="s">
        <v>274</v>
      </c>
      <c r="Z34" s="41"/>
      <c r="AA34" s="41"/>
      <c r="AB34" s="41"/>
      <c r="AC34" s="41" t="s">
        <v>274</v>
      </c>
      <c r="AD34" s="41" t="s">
        <v>274</v>
      </c>
      <c r="AE34" s="41" t="s">
        <v>274</v>
      </c>
      <c r="AF34" s="41" t="s">
        <v>274</v>
      </c>
      <c r="AG34" s="41" t="s">
        <v>274</v>
      </c>
      <c r="AH34" s="41" t="s">
        <v>274</v>
      </c>
      <c r="AI34" s="41" t="s">
        <v>274</v>
      </c>
      <c r="AJ34" s="41" t="s">
        <v>274</v>
      </c>
      <c r="AK34" s="41" t="s">
        <v>274</v>
      </c>
    </row>
    <row r="35" spans="2:37" hidden="1" x14ac:dyDescent="0.3">
      <c r="B35" s="43" t="s">
        <v>47</v>
      </c>
      <c r="C35" s="44" t="s">
        <v>53</v>
      </c>
      <c r="D35" s="15" t="s">
        <v>54</v>
      </c>
      <c r="E35" s="16">
        <v>40</v>
      </c>
      <c r="F35" s="16" t="s">
        <v>274</v>
      </c>
      <c r="G35" s="16" t="s">
        <v>274</v>
      </c>
      <c r="H35" s="16">
        <v>8986</v>
      </c>
      <c r="I35" s="16">
        <v>8896</v>
      </c>
      <c r="J35" s="16"/>
      <c r="K35" s="16" t="s">
        <v>274</v>
      </c>
      <c r="L35" s="16" t="s">
        <v>274</v>
      </c>
      <c r="M35" s="16" t="s">
        <v>274</v>
      </c>
      <c r="N35" s="16" t="s">
        <v>274</v>
      </c>
      <c r="O35" s="16" t="s">
        <v>274</v>
      </c>
      <c r="P35" s="16" t="s">
        <v>274</v>
      </c>
      <c r="Q35" s="16" t="s">
        <v>274</v>
      </c>
      <c r="R35" s="16" t="s">
        <v>274</v>
      </c>
      <c r="S35" s="16" t="s">
        <v>274</v>
      </c>
      <c r="T35" s="16" t="s">
        <v>274</v>
      </c>
      <c r="U35" s="16" t="s">
        <v>274</v>
      </c>
      <c r="V35" s="16" t="s">
        <v>274</v>
      </c>
      <c r="W35" s="16" t="s">
        <v>274</v>
      </c>
      <c r="X35" s="16" t="s">
        <v>274</v>
      </c>
      <c r="Y35" s="16" t="s">
        <v>274</v>
      </c>
      <c r="Z35" s="45"/>
      <c r="AA35" s="45"/>
      <c r="AB35" s="45"/>
      <c r="AC35" s="45" t="s">
        <v>274</v>
      </c>
      <c r="AD35" s="45" t="s">
        <v>274</v>
      </c>
      <c r="AE35" s="45" t="s">
        <v>274</v>
      </c>
      <c r="AF35" s="45" t="s">
        <v>274</v>
      </c>
      <c r="AG35" s="45" t="s">
        <v>274</v>
      </c>
      <c r="AH35" s="45" t="s">
        <v>274</v>
      </c>
      <c r="AI35" s="45" t="s">
        <v>274</v>
      </c>
      <c r="AJ35" s="45" t="s">
        <v>274</v>
      </c>
      <c r="AK35" s="45" t="s">
        <v>274</v>
      </c>
    </row>
    <row r="36" spans="2:37" hidden="1" x14ac:dyDescent="0.3">
      <c r="B36" s="35" t="s">
        <v>47</v>
      </c>
      <c r="C36" s="47" t="s">
        <v>50</v>
      </c>
      <c r="D36" s="37" t="s">
        <v>45</v>
      </c>
      <c r="E36" s="36" t="s">
        <v>274</v>
      </c>
      <c r="F36" s="36" t="s">
        <v>274</v>
      </c>
      <c r="G36" s="36" t="s">
        <v>274</v>
      </c>
      <c r="H36" s="36" t="s">
        <v>274</v>
      </c>
      <c r="I36" s="36" t="s">
        <v>274</v>
      </c>
      <c r="J36" s="36" t="s">
        <v>274</v>
      </c>
      <c r="K36" s="36" t="s">
        <v>274</v>
      </c>
      <c r="L36" s="36" t="s">
        <v>274</v>
      </c>
      <c r="M36" s="36" t="s">
        <v>274</v>
      </c>
      <c r="N36" s="36" t="s">
        <v>274</v>
      </c>
      <c r="O36" s="36" t="s">
        <v>274</v>
      </c>
      <c r="P36" s="36" t="s">
        <v>274</v>
      </c>
      <c r="Q36" s="36" t="s">
        <v>274</v>
      </c>
      <c r="R36" s="36" t="s">
        <v>274</v>
      </c>
      <c r="S36" s="36" t="s">
        <v>274</v>
      </c>
      <c r="T36" s="36" t="s">
        <v>274</v>
      </c>
      <c r="U36" s="36" t="s">
        <v>274</v>
      </c>
      <c r="V36" s="36" t="s">
        <v>274</v>
      </c>
      <c r="W36" s="36" t="s">
        <v>274</v>
      </c>
      <c r="X36" s="36" t="s">
        <v>274</v>
      </c>
      <c r="Y36" s="36" t="s">
        <v>274</v>
      </c>
      <c r="Z36" s="36" t="s">
        <v>274</v>
      </c>
      <c r="AA36" s="36" t="s">
        <v>274</v>
      </c>
      <c r="AB36" s="36" t="s">
        <v>274</v>
      </c>
      <c r="AC36" s="36" t="s">
        <v>274</v>
      </c>
      <c r="AD36" s="36" t="s">
        <v>274</v>
      </c>
      <c r="AE36" s="36" t="s">
        <v>274</v>
      </c>
      <c r="AF36" s="36" t="s">
        <v>274</v>
      </c>
      <c r="AG36" s="36" t="s">
        <v>274</v>
      </c>
      <c r="AH36" s="36" t="s">
        <v>274</v>
      </c>
      <c r="AI36" s="36" t="s">
        <v>274</v>
      </c>
      <c r="AJ36" s="36" t="s">
        <v>274</v>
      </c>
      <c r="AK36" s="36" t="s">
        <v>274</v>
      </c>
    </row>
    <row r="37" spans="2:37" hidden="1" x14ac:dyDescent="0.3">
      <c r="B37" s="35" t="s">
        <v>47</v>
      </c>
      <c r="C37" s="47" t="s">
        <v>50</v>
      </c>
      <c r="D37" s="37" t="s">
        <v>52</v>
      </c>
      <c r="E37" s="36" t="s">
        <v>274</v>
      </c>
      <c r="F37" s="36" t="s">
        <v>274</v>
      </c>
      <c r="G37" s="36" t="s">
        <v>274</v>
      </c>
      <c r="H37" s="36" t="s">
        <v>274</v>
      </c>
      <c r="I37" s="36" t="s">
        <v>274</v>
      </c>
      <c r="J37" s="36" t="s">
        <v>274</v>
      </c>
      <c r="K37" s="36" t="s">
        <v>274</v>
      </c>
      <c r="L37" s="36" t="s">
        <v>274</v>
      </c>
      <c r="M37" s="36" t="s">
        <v>274</v>
      </c>
      <c r="N37" s="36" t="s">
        <v>274</v>
      </c>
      <c r="O37" s="36" t="s">
        <v>274</v>
      </c>
      <c r="P37" s="36" t="s">
        <v>274</v>
      </c>
      <c r="Q37" s="36" t="s">
        <v>274</v>
      </c>
      <c r="R37" s="36" t="s">
        <v>274</v>
      </c>
      <c r="S37" s="36" t="s">
        <v>274</v>
      </c>
      <c r="T37" s="36" t="s">
        <v>274</v>
      </c>
      <c r="U37" s="36" t="s">
        <v>274</v>
      </c>
      <c r="V37" s="36" t="s">
        <v>274</v>
      </c>
      <c r="W37" s="36" t="s">
        <v>274</v>
      </c>
      <c r="X37" s="36" t="s">
        <v>274</v>
      </c>
      <c r="Y37" s="36" t="s">
        <v>274</v>
      </c>
      <c r="Z37" s="36" t="s">
        <v>274</v>
      </c>
      <c r="AA37" s="36" t="s">
        <v>274</v>
      </c>
      <c r="AB37" s="36" t="s">
        <v>274</v>
      </c>
      <c r="AC37" s="36" t="s">
        <v>274</v>
      </c>
      <c r="AD37" s="36" t="s">
        <v>274</v>
      </c>
      <c r="AE37" s="36" t="s">
        <v>274</v>
      </c>
      <c r="AF37" s="36" t="s">
        <v>274</v>
      </c>
      <c r="AG37" s="36" t="s">
        <v>274</v>
      </c>
      <c r="AH37" s="36" t="s">
        <v>274</v>
      </c>
      <c r="AI37" s="36" t="s">
        <v>274</v>
      </c>
      <c r="AJ37" s="36" t="s">
        <v>274</v>
      </c>
      <c r="AK37" s="36" t="s">
        <v>274</v>
      </c>
    </row>
    <row r="38" spans="2:37" hidden="1" x14ac:dyDescent="0.3">
      <c r="B38" s="43" t="s">
        <v>47</v>
      </c>
      <c r="C38" s="23" t="s">
        <v>55</v>
      </c>
      <c r="D38" s="15" t="s">
        <v>54</v>
      </c>
      <c r="E38" s="16" t="s">
        <v>274</v>
      </c>
      <c r="F38" s="16" t="s">
        <v>274</v>
      </c>
      <c r="G38" s="16" t="s">
        <v>274</v>
      </c>
      <c r="H38" s="16" t="s">
        <v>274</v>
      </c>
      <c r="I38" s="16" t="s">
        <v>274</v>
      </c>
      <c r="J38" s="16" t="s">
        <v>274</v>
      </c>
      <c r="K38" s="16" t="s">
        <v>274</v>
      </c>
      <c r="L38" s="16" t="s">
        <v>274</v>
      </c>
      <c r="M38" s="16" t="s">
        <v>274</v>
      </c>
      <c r="N38" s="16" t="s">
        <v>274</v>
      </c>
      <c r="O38" s="16" t="s">
        <v>274</v>
      </c>
      <c r="P38" s="16" t="s">
        <v>274</v>
      </c>
      <c r="Q38" s="16" t="s">
        <v>274</v>
      </c>
      <c r="R38" s="16" t="s">
        <v>274</v>
      </c>
      <c r="S38" s="16" t="s">
        <v>274</v>
      </c>
      <c r="T38" s="16" t="s">
        <v>274</v>
      </c>
      <c r="U38" s="16" t="s">
        <v>274</v>
      </c>
      <c r="V38" s="16" t="s">
        <v>274</v>
      </c>
      <c r="W38" s="16" t="s">
        <v>274</v>
      </c>
      <c r="X38" s="16" t="s">
        <v>274</v>
      </c>
      <c r="Y38" s="16" t="s">
        <v>274</v>
      </c>
      <c r="Z38" s="16" t="s">
        <v>274</v>
      </c>
      <c r="AA38" s="16" t="s">
        <v>274</v>
      </c>
      <c r="AB38" s="16" t="s">
        <v>274</v>
      </c>
      <c r="AC38" s="16" t="s">
        <v>274</v>
      </c>
      <c r="AD38" s="16" t="s">
        <v>274</v>
      </c>
      <c r="AE38" s="16" t="s">
        <v>274</v>
      </c>
      <c r="AF38" s="16" t="s">
        <v>274</v>
      </c>
      <c r="AG38" s="16" t="s">
        <v>274</v>
      </c>
      <c r="AH38" s="16" t="s">
        <v>274</v>
      </c>
      <c r="AI38" s="16" t="s">
        <v>274</v>
      </c>
      <c r="AJ38" s="16" t="s">
        <v>274</v>
      </c>
      <c r="AK38" s="16" t="s">
        <v>274</v>
      </c>
    </row>
    <row r="39" spans="2:37" hidden="1" x14ac:dyDescent="0.3">
      <c r="B39" s="43" t="s">
        <v>47</v>
      </c>
      <c r="C39" s="15" t="s">
        <v>44</v>
      </c>
      <c r="D39" s="44" t="s">
        <v>45</v>
      </c>
      <c r="E39" s="16">
        <v>40</v>
      </c>
      <c r="F39" s="16" t="s">
        <v>274</v>
      </c>
      <c r="G39" s="16" t="s">
        <v>274</v>
      </c>
      <c r="H39" s="16">
        <v>8986</v>
      </c>
      <c r="I39" s="16">
        <v>8896</v>
      </c>
      <c r="J39" s="16"/>
      <c r="K39" s="16" t="s">
        <v>274</v>
      </c>
      <c r="L39" s="16" t="s">
        <v>274</v>
      </c>
      <c r="M39" s="16" t="s">
        <v>274</v>
      </c>
      <c r="N39" s="16">
        <v>2290</v>
      </c>
      <c r="O39" s="16">
        <v>2212</v>
      </c>
      <c r="P39" s="16"/>
      <c r="Q39" s="16" t="s">
        <v>274</v>
      </c>
      <c r="R39" s="16" t="s">
        <v>274</v>
      </c>
      <c r="S39" s="16" t="s">
        <v>274</v>
      </c>
      <c r="T39" s="16">
        <v>249</v>
      </c>
      <c r="U39" s="16">
        <v>234</v>
      </c>
      <c r="V39" s="16"/>
      <c r="W39" s="16" t="s">
        <v>274</v>
      </c>
      <c r="X39" s="16" t="s">
        <v>274</v>
      </c>
      <c r="Y39" s="16" t="s">
        <v>274</v>
      </c>
      <c r="Z39" s="45"/>
      <c r="AA39" s="45"/>
      <c r="AB39" s="45"/>
      <c r="AC39" s="16" t="s">
        <v>274</v>
      </c>
      <c r="AD39" s="16" t="s">
        <v>274</v>
      </c>
      <c r="AE39" s="16" t="s">
        <v>274</v>
      </c>
      <c r="AF39" s="16">
        <v>2698</v>
      </c>
      <c r="AG39" s="16">
        <v>2545</v>
      </c>
      <c r="AH39" s="45"/>
      <c r="AI39" s="16" t="s">
        <v>274</v>
      </c>
      <c r="AJ39" s="16" t="s">
        <v>274</v>
      </c>
      <c r="AK39" s="16" t="s">
        <v>274</v>
      </c>
    </row>
    <row r="40" spans="2:37" x14ac:dyDescent="0.3">
      <c r="B40" s="43" t="s">
        <v>47</v>
      </c>
      <c r="C40" s="15" t="s">
        <v>44</v>
      </c>
      <c r="D40" s="44" t="s">
        <v>52</v>
      </c>
      <c r="E40" s="16" t="s">
        <v>274</v>
      </c>
      <c r="F40" s="16" t="s">
        <v>274</v>
      </c>
      <c r="G40" s="16" t="s">
        <v>274</v>
      </c>
      <c r="H40" s="16" t="s">
        <v>274</v>
      </c>
      <c r="I40" s="16" t="s">
        <v>274</v>
      </c>
      <c r="J40" s="16" t="s">
        <v>274</v>
      </c>
      <c r="K40" s="16" t="s">
        <v>274</v>
      </c>
      <c r="L40" s="16" t="s">
        <v>274</v>
      </c>
      <c r="M40" s="16" t="s">
        <v>274</v>
      </c>
      <c r="N40" s="16" t="s">
        <v>274</v>
      </c>
      <c r="O40" s="16" t="s">
        <v>274</v>
      </c>
      <c r="P40" s="16" t="s">
        <v>274</v>
      </c>
      <c r="Q40" s="16" t="s">
        <v>274</v>
      </c>
      <c r="R40" s="16" t="s">
        <v>274</v>
      </c>
      <c r="S40" s="16" t="s">
        <v>274</v>
      </c>
      <c r="T40" s="16" t="s">
        <v>274</v>
      </c>
      <c r="U40" s="16" t="s">
        <v>274</v>
      </c>
      <c r="V40" s="16" t="s">
        <v>274</v>
      </c>
      <c r="W40" s="16" t="s">
        <v>274</v>
      </c>
      <c r="X40" s="16" t="s">
        <v>274</v>
      </c>
      <c r="Y40" s="16" t="s">
        <v>274</v>
      </c>
      <c r="Z40" s="45"/>
      <c r="AA40" s="45"/>
      <c r="AB40" s="45"/>
      <c r="AC40" s="16" t="s">
        <v>274</v>
      </c>
      <c r="AD40" s="16" t="s">
        <v>274</v>
      </c>
      <c r="AE40" s="16" t="s">
        <v>274</v>
      </c>
      <c r="AF40" s="45" t="s">
        <v>274</v>
      </c>
      <c r="AG40" s="45" t="s">
        <v>274</v>
      </c>
      <c r="AH40" s="45" t="s">
        <v>274</v>
      </c>
      <c r="AI40" s="16" t="s">
        <v>274</v>
      </c>
      <c r="AJ40" s="16" t="s">
        <v>274</v>
      </c>
      <c r="AK40" s="16" t="s">
        <v>274</v>
      </c>
    </row>
    <row r="41" spans="2:37" hidden="1" x14ac:dyDescent="0.3">
      <c r="B41" s="48" t="s">
        <v>58</v>
      </c>
      <c r="C41" s="49" t="s">
        <v>44</v>
      </c>
      <c r="D41" s="50" t="s">
        <v>54</v>
      </c>
      <c r="E41" s="80">
        <v>40</v>
      </c>
      <c r="F41" s="80" t="s">
        <v>274</v>
      </c>
      <c r="G41" s="80" t="s">
        <v>274</v>
      </c>
      <c r="H41" s="80" t="s">
        <v>274</v>
      </c>
      <c r="I41" s="80" t="s">
        <v>274</v>
      </c>
      <c r="J41" s="80" t="s">
        <v>274</v>
      </c>
      <c r="K41" s="80" t="s">
        <v>274</v>
      </c>
      <c r="L41" s="80" t="s">
        <v>274</v>
      </c>
      <c r="M41" s="80" t="s">
        <v>274</v>
      </c>
      <c r="N41" s="80" t="s">
        <v>274</v>
      </c>
      <c r="O41" s="80" t="s">
        <v>274</v>
      </c>
      <c r="P41" s="80" t="s">
        <v>274</v>
      </c>
      <c r="Q41" s="80" t="s">
        <v>274</v>
      </c>
      <c r="R41" s="80" t="s">
        <v>274</v>
      </c>
      <c r="S41" s="80" t="s">
        <v>274</v>
      </c>
      <c r="T41" s="80" t="s">
        <v>274</v>
      </c>
      <c r="U41" s="80" t="s">
        <v>274</v>
      </c>
      <c r="V41" s="80" t="s">
        <v>274</v>
      </c>
      <c r="W41" s="80" t="s">
        <v>274</v>
      </c>
      <c r="X41" s="80" t="s">
        <v>274</v>
      </c>
      <c r="Y41" s="80" t="s">
        <v>274</v>
      </c>
      <c r="Z41" s="54"/>
      <c r="AA41" s="54"/>
      <c r="AB41" s="54"/>
      <c r="AC41" s="54" t="s">
        <v>274</v>
      </c>
      <c r="AD41" s="54" t="s">
        <v>274</v>
      </c>
      <c r="AE41" s="54" t="s">
        <v>274</v>
      </c>
      <c r="AF41" s="54" t="s">
        <v>274</v>
      </c>
      <c r="AG41" s="54" t="s">
        <v>274</v>
      </c>
      <c r="AH41" s="54" t="s">
        <v>274</v>
      </c>
      <c r="AI41" s="54" t="s">
        <v>274</v>
      </c>
      <c r="AJ41" s="54" t="s">
        <v>274</v>
      </c>
      <c r="AK41" s="54" t="s">
        <v>274</v>
      </c>
    </row>
    <row r="42" spans="2:37" hidden="1" x14ac:dyDescent="0.3">
      <c r="B42" s="22" t="s">
        <v>48</v>
      </c>
      <c r="C42" s="57" t="s">
        <v>49</v>
      </c>
      <c r="D42" s="44" t="s">
        <v>45</v>
      </c>
      <c r="E42" s="16">
        <v>52</v>
      </c>
      <c r="F42" s="16" t="s">
        <v>274</v>
      </c>
      <c r="G42" s="16" t="s">
        <v>274</v>
      </c>
      <c r="H42" s="16">
        <v>18586</v>
      </c>
      <c r="I42" s="16">
        <v>18437</v>
      </c>
      <c r="J42" s="16"/>
      <c r="K42" s="16" t="s">
        <v>274</v>
      </c>
      <c r="L42" s="16" t="s">
        <v>274</v>
      </c>
      <c r="M42" s="16" t="s">
        <v>274</v>
      </c>
      <c r="N42" s="16">
        <v>6104</v>
      </c>
      <c r="O42" s="16">
        <v>5994</v>
      </c>
      <c r="P42" s="16"/>
      <c r="Q42" s="16" t="s">
        <v>274</v>
      </c>
      <c r="R42" s="16" t="s">
        <v>274</v>
      </c>
      <c r="S42" s="16" t="s">
        <v>274</v>
      </c>
      <c r="T42" s="16">
        <v>3680</v>
      </c>
      <c r="U42" s="16">
        <v>3536</v>
      </c>
      <c r="V42" s="16"/>
      <c r="W42" s="16" t="s">
        <v>274</v>
      </c>
      <c r="X42" s="16" t="s">
        <v>274</v>
      </c>
      <c r="Y42" s="16" t="s">
        <v>274</v>
      </c>
      <c r="Z42" s="45"/>
      <c r="AA42" s="45"/>
      <c r="AB42" s="45"/>
      <c r="AC42" s="45" t="s">
        <v>274</v>
      </c>
      <c r="AD42" s="45" t="s">
        <v>274</v>
      </c>
      <c r="AE42" s="45" t="s">
        <v>274</v>
      </c>
      <c r="AF42" s="16">
        <v>5765</v>
      </c>
      <c r="AG42" s="16">
        <v>5690</v>
      </c>
      <c r="AH42" s="45"/>
      <c r="AI42" s="45" t="s">
        <v>274</v>
      </c>
      <c r="AJ42" s="45" t="s">
        <v>274</v>
      </c>
      <c r="AK42" s="45" t="s">
        <v>274</v>
      </c>
    </row>
    <row r="43" spans="2:37" x14ac:dyDescent="0.3">
      <c r="B43" s="22" t="s">
        <v>48</v>
      </c>
      <c r="C43" s="57" t="s">
        <v>49</v>
      </c>
      <c r="D43" s="44" t="s">
        <v>52</v>
      </c>
      <c r="E43" s="16">
        <v>12</v>
      </c>
      <c r="F43" s="16" t="s">
        <v>274</v>
      </c>
      <c r="G43" s="16" t="s">
        <v>274</v>
      </c>
      <c r="H43" s="16">
        <v>4500</v>
      </c>
      <c r="I43" s="16">
        <v>4172</v>
      </c>
      <c r="J43" s="16"/>
      <c r="K43" s="16" t="s">
        <v>274</v>
      </c>
      <c r="L43" s="16" t="s">
        <v>274</v>
      </c>
      <c r="M43" s="16" t="s">
        <v>274</v>
      </c>
      <c r="N43" s="16" t="s">
        <v>274</v>
      </c>
      <c r="O43" s="16" t="s">
        <v>274</v>
      </c>
      <c r="P43" s="16"/>
      <c r="Q43" s="16" t="s">
        <v>274</v>
      </c>
      <c r="R43" s="16" t="s">
        <v>274</v>
      </c>
      <c r="S43" s="16" t="s">
        <v>274</v>
      </c>
      <c r="T43" s="16" t="s">
        <v>274</v>
      </c>
      <c r="U43" s="16" t="s">
        <v>274</v>
      </c>
      <c r="V43" s="16" t="s">
        <v>274</v>
      </c>
      <c r="W43" s="16" t="s">
        <v>274</v>
      </c>
      <c r="X43" s="16" t="s">
        <v>274</v>
      </c>
      <c r="Y43" s="16" t="s">
        <v>274</v>
      </c>
      <c r="Z43" s="45"/>
      <c r="AA43" s="45"/>
      <c r="AB43" s="45"/>
      <c r="AC43" s="45" t="s">
        <v>274</v>
      </c>
      <c r="AD43" s="45" t="s">
        <v>274</v>
      </c>
      <c r="AE43" s="45" t="s">
        <v>274</v>
      </c>
      <c r="AF43" s="45" t="s">
        <v>274</v>
      </c>
      <c r="AG43" s="45" t="s">
        <v>274</v>
      </c>
      <c r="AH43" s="45" t="s">
        <v>274</v>
      </c>
      <c r="AI43" s="45" t="s">
        <v>274</v>
      </c>
      <c r="AJ43" s="45" t="s">
        <v>274</v>
      </c>
      <c r="AK43" s="45" t="s">
        <v>274</v>
      </c>
    </row>
    <row r="44" spans="2:37" hidden="1" x14ac:dyDescent="0.3">
      <c r="B44" s="22" t="s">
        <v>48</v>
      </c>
      <c r="C44" s="57" t="s">
        <v>50</v>
      </c>
      <c r="D44" s="44" t="s">
        <v>45</v>
      </c>
      <c r="E44" s="16" t="s">
        <v>274</v>
      </c>
      <c r="F44" s="16" t="s">
        <v>274</v>
      </c>
      <c r="G44" s="16" t="s">
        <v>274</v>
      </c>
      <c r="H44" s="16" t="s">
        <v>274</v>
      </c>
      <c r="I44" s="16" t="s">
        <v>274</v>
      </c>
      <c r="J44" s="16" t="s">
        <v>274</v>
      </c>
      <c r="K44" s="16" t="s">
        <v>274</v>
      </c>
      <c r="L44" s="16" t="s">
        <v>274</v>
      </c>
      <c r="M44" s="16" t="s">
        <v>274</v>
      </c>
      <c r="N44" s="16" t="s">
        <v>274</v>
      </c>
      <c r="O44" s="16" t="s">
        <v>274</v>
      </c>
      <c r="P44" s="16" t="s">
        <v>274</v>
      </c>
      <c r="Q44" s="16" t="s">
        <v>274</v>
      </c>
      <c r="R44" s="16" t="s">
        <v>274</v>
      </c>
      <c r="S44" s="16" t="s">
        <v>274</v>
      </c>
      <c r="T44" s="16" t="s">
        <v>274</v>
      </c>
      <c r="U44" s="16" t="s">
        <v>274</v>
      </c>
      <c r="V44" s="16" t="s">
        <v>274</v>
      </c>
      <c r="W44" s="16" t="s">
        <v>274</v>
      </c>
      <c r="X44" s="16" t="s">
        <v>274</v>
      </c>
      <c r="Y44" s="16" t="s">
        <v>274</v>
      </c>
      <c r="Z44" s="16" t="s">
        <v>274</v>
      </c>
      <c r="AA44" s="16" t="s">
        <v>274</v>
      </c>
      <c r="AB44" s="16" t="s">
        <v>274</v>
      </c>
      <c r="AC44" s="45" t="s">
        <v>274</v>
      </c>
      <c r="AD44" s="45" t="s">
        <v>274</v>
      </c>
      <c r="AE44" s="45" t="s">
        <v>274</v>
      </c>
      <c r="AF44" s="16" t="s">
        <v>274</v>
      </c>
      <c r="AG44" s="16" t="s">
        <v>274</v>
      </c>
      <c r="AH44" s="16" t="s">
        <v>274</v>
      </c>
      <c r="AI44" s="45" t="s">
        <v>274</v>
      </c>
      <c r="AJ44" s="45" t="s">
        <v>274</v>
      </c>
      <c r="AK44" s="45" t="s">
        <v>274</v>
      </c>
    </row>
    <row r="45" spans="2:37" hidden="1" x14ac:dyDescent="0.3">
      <c r="B45" s="22" t="s">
        <v>48</v>
      </c>
      <c r="C45" s="57" t="s">
        <v>50</v>
      </c>
      <c r="D45" s="44" t="s">
        <v>52</v>
      </c>
      <c r="E45" s="16" t="s">
        <v>274</v>
      </c>
      <c r="F45" s="16" t="s">
        <v>274</v>
      </c>
      <c r="G45" s="16" t="s">
        <v>274</v>
      </c>
      <c r="H45" s="16" t="s">
        <v>274</v>
      </c>
      <c r="I45" s="16" t="s">
        <v>274</v>
      </c>
      <c r="J45" s="16" t="s">
        <v>274</v>
      </c>
      <c r="K45" s="16" t="s">
        <v>274</v>
      </c>
      <c r="L45" s="16" t="s">
        <v>274</v>
      </c>
      <c r="M45" s="16" t="s">
        <v>274</v>
      </c>
      <c r="N45" s="16" t="s">
        <v>274</v>
      </c>
      <c r="O45" s="16" t="s">
        <v>274</v>
      </c>
      <c r="P45" s="16" t="s">
        <v>274</v>
      </c>
      <c r="Q45" s="16" t="s">
        <v>274</v>
      </c>
      <c r="R45" s="16" t="s">
        <v>274</v>
      </c>
      <c r="S45" s="16" t="s">
        <v>274</v>
      </c>
      <c r="T45" s="16" t="s">
        <v>274</v>
      </c>
      <c r="U45" s="16" t="s">
        <v>274</v>
      </c>
      <c r="V45" s="16" t="s">
        <v>274</v>
      </c>
      <c r="W45" s="16" t="s">
        <v>274</v>
      </c>
      <c r="X45" s="16" t="s">
        <v>274</v>
      </c>
      <c r="Y45" s="16" t="s">
        <v>274</v>
      </c>
      <c r="Z45" s="16" t="s">
        <v>274</v>
      </c>
      <c r="AA45" s="16" t="s">
        <v>274</v>
      </c>
      <c r="AB45" s="16" t="s">
        <v>274</v>
      </c>
      <c r="AC45" s="45" t="s">
        <v>274</v>
      </c>
      <c r="AD45" s="45" t="s">
        <v>274</v>
      </c>
      <c r="AE45" s="45" t="s">
        <v>274</v>
      </c>
      <c r="AF45" s="16" t="s">
        <v>274</v>
      </c>
      <c r="AG45" s="16" t="s">
        <v>274</v>
      </c>
      <c r="AH45" s="16" t="s">
        <v>274</v>
      </c>
      <c r="AI45" s="45" t="s">
        <v>274</v>
      </c>
      <c r="AJ45" s="45" t="s">
        <v>274</v>
      </c>
      <c r="AK45" s="45" t="s">
        <v>274</v>
      </c>
    </row>
    <row r="46" spans="2:37" hidden="1" x14ac:dyDescent="0.3">
      <c r="B46" s="58" t="s">
        <v>48</v>
      </c>
      <c r="C46" s="59" t="s">
        <v>53</v>
      </c>
      <c r="D46" s="50" t="s">
        <v>54</v>
      </c>
      <c r="E46" s="80">
        <v>64</v>
      </c>
      <c r="F46" s="80" t="s">
        <v>274</v>
      </c>
      <c r="G46" s="80" t="s">
        <v>274</v>
      </c>
      <c r="H46" s="80" t="s">
        <v>274</v>
      </c>
      <c r="I46" s="80" t="s">
        <v>274</v>
      </c>
      <c r="J46" s="80" t="s">
        <v>274</v>
      </c>
      <c r="K46" s="80" t="s">
        <v>274</v>
      </c>
      <c r="L46" s="80" t="s">
        <v>274</v>
      </c>
      <c r="M46" s="80" t="s">
        <v>274</v>
      </c>
      <c r="N46" s="80" t="s">
        <v>274</v>
      </c>
      <c r="O46" s="80" t="s">
        <v>274</v>
      </c>
      <c r="P46" s="80" t="s">
        <v>274</v>
      </c>
      <c r="Q46" s="80" t="s">
        <v>274</v>
      </c>
      <c r="R46" s="80" t="s">
        <v>274</v>
      </c>
      <c r="S46" s="80" t="s">
        <v>274</v>
      </c>
      <c r="T46" s="80" t="s">
        <v>274</v>
      </c>
      <c r="U46" s="80" t="s">
        <v>274</v>
      </c>
      <c r="V46" s="80" t="s">
        <v>274</v>
      </c>
      <c r="W46" s="80" t="s">
        <v>274</v>
      </c>
      <c r="X46" s="80" t="s">
        <v>274</v>
      </c>
      <c r="Y46" s="80" t="s">
        <v>274</v>
      </c>
      <c r="Z46" s="54"/>
      <c r="AA46" s="54"/>
      <c r="AB46" s="54"/>
      <c r="AC46" s="54" t="s">
        <v>274</v>
      </c>
      <c r="AD46" s="54" t="s">
        <v>274</v>
      </c>
      <c r="AE46" s="54" t="s">
        <v>274</v>
      </c>
      <c r="AF46" s="54" t="s">
        <v>274</v>
      </c>
      <c r="AG46" s="54" t="s">
        <v>274</v>
      </c>
      <c r="AH46" s="54" t="s">
        <v>274</v>
      </c>
      <c r="AI46" s="54" t="s">
        <v>274</v>
      </c>
      <c r="AJ46" s="54" t="s">
        <v>274</v>
      </c>
      <c r="AK46" s="54" t="s">
        <v>274</v>
      </c>
    </row>
    <row r="47" spans="2:37" hidden="1" x14ac:dyDescent="0.3">
      <c r="B47" s="58" t="s">
        <v>48</v>
      </c>
      <c r="C47" s="59" t="s">
        <v>55</v>
      </c>
      <c r="D47" s="50" t="s">
        <v>54</v>
      </c>
      <c r="E47" s="80" t="s">
        <v>274</v>
      </c>
      <c r="F47" s="80" t="s">
        <v>274</v>
      </c>
      <c r="G47" s="80" t="s">
        <v>274</v>
      </c>
      <c r="H47" s="80" t="s">
        <v>274</v>
      </c>
      <c r="I47" s="80" t="s">
        <v>274</v>
      </c>
      <c r="J47" s="80" t="s">
        <v>274</v>
      </c>
      <c r="K47" s="80" t="s">
        <v>274</v>
      </c>
      <c r="L47" s="80" t="s">
        <v>274</v>
      </c>
      <c r="M47" s="80" t="s">
        <v>274</v>
      </c>
      <c r="N47" s="80" t="s">
        <v>274</v>
      </c>
      <c r="O47" s="80" t="s">
        <v>274</v>
      </c>
      <c r="P47" s="80" t="s">
        <v>274</v>
      </c>
      <c r="Q47" s="80" t="s">
        <v>274</v>
      </c>
      <c r="R47" s="80" t="s">
        <v>274</v>
      </c>
      <c r="S47" s="80" t="s">
        <v>274</v>
      </c>
      <c r="T47" s="80" t="s">
        <v>274</v>
      </c>
      <c r="U47" s="80" t="s">
        <v>274</v>
      </c>
      <c r="V47" s="80" t="s">
        <v>274</v>
      </c>
      <c r="W47" s="80" t="s">
        <v>274</v>
      </c>
      <c r="X47" s="80" t="s">
        <v>274</v>
      </c>
      <c r="Y47" s="80" t="s">
        <v>274</v>
      </c>
      <c r="Z47" s="80" t="s">
        <v>274</v>
      </c>
      <c r="AA47" s="80" t="s">
        <v>274</v>
      </c>
      <c r="AB47" s="80" t="s">
        <v>274</v>
      </c>
      <c r="AC47" s="54" t="s">
        <v>274</v>
      </c>
      <c r="AD47" s="54" t="s">
        <v>274</v>
      </c>
      <c r="AE47" s="54" t="s">
        <v>274</v>
      </c>
      <c r="AF47" s="54" t="s">
        <v>274</v>
      </c>
      <c r="AG47" s="54" t="s">
        <v>274</v>
      </c>
      <c r="AH47" s="54" t="s">
        <v>274</v>
      </c>
      <c r="AI47" s="54" t="s">
        <v>274</v>
      </c>
      <c r="AJ47" s="54" t="s">
        <v>274</v>
      </c>
      <c r="AK47" s="54" t="s">
        <v>274</v>
      </c>
    </row>
    <row r="48" spans="2:37" hidden="1" x14ac:dyDescent="0.3">
      <c r="B48" s="58" t="s">
        <v>48</v>
      </c>
      <c r="C48" s="49" t="s">
        <v>44</v>
      </c>
      <c r="D48" s="60" t="s">
        <v>45</v>
      </c>
      <c r="E48" s="80">
        <v>52</v>
      </c>
      <c r="F48" s="80" t="s">
        <v>274</v>
      </c>
      <c r="G48" s="80" t="s">
        <v>274</v>
      </c>
      <c r="H48" s="29">
        <v>18586</v>
      </c>
      <c r="I48" s="29">
        <v>18437</v>
      </c>
      <c r="J48" s="80"/>
      <c r="K48" s="80" t="s">
        <v>274</v>
      </c>
      <c r="L48" s="80" t="s">
        <v>274</v>
      </c>
      <c r="M48" s="80" t="s">
        <v>274</v>
      </c>
      <c r="N48" s="29">
        <v>6104</v>
      </c>
      <c r="O48" s="29">
        <v>5994</v>
      </c>
      <c r="P48" s="80"/>
      <c r="Q48" s="80" t="s">
        <v>274</v>
      </c>
      <c r="R48" s="80" t="s">
        <v>274</v>
      </c>
      <c r="S48" s="80" t="s">
        <v>274</v>
      </c>
      <c r="T48" s="29">
        <v>3680</v>
      </c>
      <c r="U48" s="29">
        <v>3536</v>
      </c>
      <c r="V48" s="80"/>
      <c r="W48" s="80" t="s">
        <v>274</v>
      </c>
      <c r="X48" s="80" t="s">
        <v>274</v>
      </c>
      <c r="Y48" s="80" t="s">
        <v>274</v>
      </c>
      <c r="Z48" s="54"/>
      <c r="AA48" s="54"/>
      <c r="AB48" s="54"/>
      <c r="AC48" s="54" t="s">
        <v>274</v>
      </c>
      <c r="AD48" s="54" t="s">
        <v>274</v>
      </c>
      <c r="AE48" s="54" t="s">
        <v>274</v>
      </c>
      <c r="AF48" s="54">
        <v>5765</v>
      </c>
      <c r="AG48" s="54">
        <v>5690</v>
      </c>
      <c r="AH48" s="54"/>
      <c r="AI48" s="54" t="s">
        <v>274</v>
      </c>
      <c r="AJ48" s="54" t="s">
        <v>274</v>
      </c>
      <c r="AK48" s="54" t="s">
        <v>274</v>
      </c>
    </row>
    <row r="49" spans="2:37" x14ac:dyDescent="0.3">
      <c r="B49" s="24" t="s">
        <v>48</v>
      </c>
      <c r="C49" s="25" t="s">
        <v>44</v>
      </c>
      <c r="D49" s="26" t="s">
        <v>52</v>
      </c>
      <c r="E49" s="29">
        <v>12</v>
      </c>
      <c r="F49" s="29" t="s">
        <v>274</v>
      </c>
      <c r="G49" s="29" t="s">
        <v>274</v>
      </c>
      <c r="H49" s="29">
        <v>4500</v>
      </c>
      <c r="I49" s="29">
        <v>4172</v>
      </c>
      <c r="J49" s="80"/>
      <c r="K49" s="29" t="s">
        <v>274</v>
      </c>
      <c r="L49" s="29" t="s">
        <v>274</v>
      </c>
      <c r="M49" s="80" t="s">
        <v>274</v>
      </c>
      <c r="N49" s="29" t="s">
        <v>274</v>
      </c>
      <c r="O49" s="29" t="s">
        <v>274</v>
      </c>
      <c r="P49" s="29" t="s">
        <v>274</v>
      </c>
      <c r="Q49" s="80" t="s">
        <v>274</v>
      </c>
      <c r="R49" s="80" t="s">
        <v>274</v>
      </c>
      <c r="S49" s="80" t="s">
        <v>274</v>
      </c>
      <c r="T49" s="29" t="s">
        <v>274</v>
      </c>
      <c r="U49" s="29" t="s">
        <v>274</v>
      </c>
      <c r="V49" s="29" t="s">
        <v>274</v>
      </c>
      <c r="W49" s="80" t="s">
        <v>274</v>
      </c>
      <c r="X49" s="80" t="s">
        <v>274</v>
      </c>
      <c r="Y49" s="80" t="s">
        <v>274</v>
      </c>
      <c r="Z49" s="61"/>
      <c r="AA49" s="61"/>
      <c r="AB49" s="61"/>
      <c r="AC49" s="54" t="s">
        <v>274</v>
      </c>
      <c r="AD49" s="54" t="s">
        <v>274</v>
      </c>
      <c r="AE49" s="54" t="s">
        <v>274</v>
      </c>
      <c r="AF49" s="61" t="s">
        <v>274</v>
      </c>
      <c r="AG49" s="61" t="s">
        <v>274</v>
      </c>
      <c r="AH49" s="61" t="s">
        <v>274</v>
      </c>
      <c r="AI49" s="54" t="s">
        <v>274</v>
      </c>
      <c r="AJ49" s="54" t="s">
        <v>274</v>
      </c>
      <c r="AK49" s="54" t="s">
        <v>274</v>
      </c>
    </row>
    <row r="50" spans="2:37" hidden="1" x14ac:dyDescent="0.3">
      <c r="B50" s="62" t="s">
        <v>48</v>
      </c>
      <c r="C50" s="62" t="s">
        <v>44</v>
      </c>
      <c r="D50" s="63" t="s">
        <v>54</v>
      </c>
      <c r="E50" s="66">
        <v>64</v>
      </c>
      <c r="F50" s="66" t="s">
        <v>274</v>
      </c>
      <c r="G50" s="66" t="s">
        <v>274</v>
      </c>
      <c r="H50" s="66" t="s">
        <v>274</v>
      </c>
      <c r="I50" s="66" t="s">
        <v>274</v>
      </c>
      <c r="J50" s="66" t="s">
        <v>274</v>
      </c>
      <c r="K50" s="66" t="s">
        <v>274</v>
      </c>
      <c r="L50" s="66" t="s">
        <v>274</v>
      </c>
      <c r="M50" s="66" t="s">
        <v>274</v>
      </c>
      <c r="N50" s="66" t="s">
        <v>274</v>
      </c>
      <c r="O50" s="66" t="s">
        <v>274</v>
      </c>
      <c r="P50" s="66" t="s">
        <v>274</v>
      </c>
      <c r="Q50" s="66" t="s">
        <v>274</v>
      </c>
      <c r="R50" s="66" t="s">
        <v>274</v>
      </c>
      <c r="S50" s="66" t="s">
        <v>274</v>
      </c>
      <c r="T50" s="66" t="s">
        <v>274</v>
      </c>
      <c r="U50" s="66" t="s">
        <v>274</v>
      </c>
      <c r="V50" s="66" t="s">
        <v>274</v>
      </c>
      <c r="W50" s="66" t="s">
        <v>274</v>
      </c>
      <c r="X50" s="66" t="s">
        <v>274</v>
      </c>
      <c r="Y50" s="66" t="s">
        <v>274</v>
      </c>
      <c r="Z50" s="66"/>
      <c r="AA50" s="66"/>
      <c r="AB50" s="66"/>
      <c r="AC50" s="66" t="s">
        <v>274</v>
      </c>
      <c r="AD50" s="66" t="s">
        <v>274</v>
      </c>
      <c r="AE50" s="66" t="s">
        <v>274</v>
      </c>
      <c r="AF50" s="66" t="s">
        <v>274</v>
      </c>
      <c r="AG50" s="66" t="s">
        <v>274</v>
      </c>
      <c r="AH50" s="66" t="s">
        <v>274</v>
      </c>
      <c r="AI50" s="66" t="s">
        <v>274</v>
      </c>
      <c r="AJ50" s="66" t="s">
        <v>274</v>
      </c>
      <c r="AK50" s="66" t="s">
        <v>274</v>
      </c>
    </row>
    <row r="52" spans="2:37" x14ac:dyDescent="0.3">
      <c r="B52" s="67" t="s">
        <v>59</v>
      </c>
      <c r="C52" s="68"/>
      <c r="D52" s="69"/>
      <c r="E52" s="70"/>
      <c r="F52" s="70"/>
    </row>
    <row r="53" spans="2:37" x14ac:dyDescent="0.3">
      <c r="B53" s="71"/>
      <c r="C53" s="68" t="s">
        <v>60</v>
      </c>
      <c r="D53" s="72" t="s">
        <v>61</v>
      </c>
    </row>
    <row r="54" spans="2:37" x14ac:dyDescent="0.3">
      <c r="B54" s="73"/>
      <c r="C54" s="68" t="s">
        <v>62</v>
      </c>
      <c r="D54" s="72" t="s">
        <v>63</v>
      </c>
    </row>
    <row r="55" spans="2:37" x14ac:dyDescent="0.3">
      <c r="B55" s="74"/>
      <c r="C55" s="68" t="s">
        <v>64</v>
      </c>
      <c r="D55" s="72" t="s">
        <v>65</v>
      </c>
    </row>
    <row r="56" spans="2:37" x14ac:dyDescent="0.3">
      <c r="B56" s="75"/>
      <c r="C56" s="68" t="s">
        <v>66</v>
      </c>
      <c r="D56" s="72" t="s">
        <v>67</v>
      </c>
    </row>
    <row r="57" spans="2:37" x14ac:dyDescent="0.3">
      <c r="D57" s="76"/>
      <c r="E57" s="70"/>
      <c r="F57" s="70"/>
    </row>
    <row r="58" spans="2:37" x14ac:dyDescent="0.3">
      <c r="B58" s="68" t="s">
        <v>68</v>
      </c>
      <c r="C58" s="68" t="s">
        <v>69</v>
      </c>
    </row>
    <row r="59" spans="2:37" x14ac:dyDescent="0.3">
      <c r="B59" s="68" t="s">
        <v>70</v>
      </c>
      <c r="C59" s="68" t="s">
        <v>71</v>
      </c>
      <c r="D59" s="76"/>
      <c r="E59" s="70"/>
      <c r="F59" s="70"/>
    </row>
    <row r="60" spans="2:37" x14ac:dyDescent="0.3">
      <c r="B60" s="68" t="s">
        <v>72</v>
      </c>
      <c r="C60" s="68" t="s">
        <v>73</v>
      </c>
      <c r="D60" s="76"/>
      <c r="E60" s="70"/>
      <c r="F60" s="70"/>
    </row>
    <row r="61" spans="2:37" x14ac:dyDescent="0.3">
      <c r="B61" s="68" t="s">
        <v>74</v>
      </c>
      <c r="C61" s="68" t="s">
        <v>75</v>
      </c>
      <c r="E61" s="77"/>
      <c r="F61" s="77"/>
    </row>
    <row r="62" spans="2:37" x14ac:dyDescent="0.3">
      <c r="B62" s="68" t="s">
        <v>76</v>
      </c>
      <c r="C62" s="68" t="s">
        <v>77</v>
      </c>
    </row>
  </sheetData>
  <pageMargins left="0.7" right="0.7" top="0.75" bottom="0.75" header="0.3" footer="0.3"/>
  <tableParts count="2">
    <tablePart r:id="rId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7B197-96DF-41FA-8097-3E3A64B102E1}">
  <sheetPr>
    <tabColor theme="9"/>
  </sheetPr>
  <dimension ref="A1"/>
  <sheetViews>
    <sheetView workbookViewId="0">
      <selection activeCell="I21" sqref="I21"/>
    </sheetView>
  </sheetViews>
  <sheetFormatPr defaultRowHeight="14.4" x14ac:dyDescent="0.3"/>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D44B9-F581-4F3B-BBE9-AC8EC1864F53}">
  <dimension ref="A2:E185"/>
  <sheetViews>
    <sheetView zoomScale="70" zoomScaleNormal="70" workbookViewId="0"/>
  </sheetViews>
  <sheetFormatPr defaultColWidth="9.21875" defaultRowHeight="15.6" x14ac:dyDescent="0.3"/>
  <cols>
    <col min="1" max="1" width="80.77734375" style="113" customWidth="1"/>
    <col min="2" max="2" width="45.77734375" style="87" customWidth="1"/>
    <col min="3" max="3" width="33.21875" style="87" customWidth="1"/>
    <col min="4" max="4" width="45.77734375" style="87" customWidth="1"/>
    <col min="5" max="5" width="3" style="87" customWidth="1"/>
    <col min="6" max="16384" width="9.21875" style="87"/>
  </cols>
  <sheetData>
    <row r="2" spans="1:5" ht="20.399999999999999" x14ac:dyDescent="0.35">
      <c r="A2" s="84"/>
      <c r="B2" s="85" t="s">
        <v>87</v>
      </c>
      <c r="C2" s="86"/>
      <c r="D2" s="85" t="s">
        <v>88</v>
      </c>
      <c r="E2" s="86"/>
    </row>
    <row r="3" spans="1:5" x14ac:dyDescent="0.3">
      <c r="A3" s="88" t="s">
        <v>95</v>
      </c>
      <c r="B3" s="89"/>
      <c r="C3" s="90" t="s">
        <v>96</v>
      </c>
      <c r="D3" s="89"/>
      <c r="E3" s="90" t="s">
        <v>96</v>
      </c>
    </row>
    <row r="4" spans="1:5" ht="76.5" customHeight="1" x14ac:dyDescent="0.3">
      <c r="A4" s="91" t="s">
        <v>97</v>
      </c>
      <c r="B4" s="93" t="s">
        <v>405</v>
      </c>
      <c r="C4" s="93" t="s">
        <v>451</v>
      </c>
      <c r="D4" s="93"/>
      <c r="E4" s="93"/>
    </row>
    <row r="5" spans="1:5" ht="55.5" customHeight="1" x14ac:dyDescent="0.3">
      <c r="A5" s="94" t="s">
        <v>102</v>
      </c>
      <c r="B5" s="92" t="s">
        <v>105</v>
      </c>
      <c r="C5" s="92"/>
      <c r="D5" s="92" t="s">
        <v>106</v>
      </c>
      <c r="E5" s="92"/>
    </row>
    <row r="6" spans="1:5" ht="20.25" customHeight="1" x14ac:dyDescent="0.3">
      <c r="A6" s="94" t="s">
        <v>107</v>
      </c>
      <c r="B6" s="95"/>
      <c r="C6" s="95"/>
      <c r="D6" s="95"/>
      <c r="E6" s="95"/>
    </row>
    <row r="7" spans="1:5" x14ac:dyDescent="0.3">
      <c r="A7" s="98" t="s">
        <v>108</v>
      </c>
      <c r="B7" s="95"/>
      <c r="C7" s="95"/>
      <c r="D7" s="95"/>
      <c r="E7" s="95"/>
    </row>
    <row r="8" spans="1:5" ht="46.8" x14ac:dyDescent="0.3">
      <c r="A8" s="101" t="s">
        <v>47</v>
      </c>
      <c r="B8" s="92" t="s">
        <v>403</v>
      </c>
      <c r="C8" s="92"/>
      <c r="D8" s="92"/>
      <c r="E8" s="92"/>
    </row>
    <row r="9" spans="1:5" ht="31.2" x14ac:dyDescent="0.3">
      <c r="A9" s="101" t="s">
        <v>46</v>
      </c>
      <c r="B9" s="92" t="s">
        <v>402</v>
      </c>
      <c r="C9" s="92"/>
      <c r="D9" s="92"/>
      <c r="E9" s="92"/>
    </row>
    <row r="10" spans="1:5" ht="162.75" customHeight="1" x14ac:dyDescent="0.3">
      <c r="A10" s="101" t="s">
        <v>43</v>
      </c>
      <c r="B10" s="92" t="s">
        <v>450</v>
      </c>
      <c r="C10" s="92"/>
      <c r="D10" s="92"/>
      <c r="E10" s="92"/>
    </row>
    <row r="11" spans="1:5" ht="15.75" customHeight="1" x14ac:dyDescent="0.3">
      <c r="A11" s="98" t="s">
        <v>115</v>
      </c>
      <c r="B11" s="95"/>
      <c r="C11" s="95"/>
      <c r="D11" s="95"/>
      <c r="E11" s="95"/>
    </row>
    <row r="12" spans="1:5" ht="15.75" customHeight="1" x14ac:dyDescent="0.3">
      <c r="A12" s="101" t="s">
        <v>49</v>
      </c>
      <c r="B12" s="92" t="s">
        <v>400</v>
      </c>
      <c r="C12" s="92"/>
      <c r="D12" s="92"/>
      <c r="E12" s="92"/>
    </row>
    <row r="13" spans="1:5" ht="15.75" customHeight="1" x14ac:dyDescent="0.3">
      <c r="A13" s="101" t="s">
        <v>119</v>
      </c>
      <c r="B13" s="92" t="s">
        <v>118</v>
      </c>
      <c r="C13" s="92"/>
      <c r="D13" s="92"/>
      <c r="E13" s="92"/>
    </row>
    <row r="14" spans="1:5" ht="15.75" customHeight="1" x14ac:dyDescent="0.3">
      <c r="A14" s="101" t="s">
        <v>50</v>
      </c>
      <c r="B14" s="92" t="s">
        <v>399</v>
      </c>
      <c r="C14" s="92"/>
      <c r="D14" s="92"/>
      <c r="E14" s="92"/>
    </row>
    <row r="15" spans="1:5" ht="15.75" customHeight="1" x14ac:dyDescent="0.3">
      <c r="A15" s="101" t="s">
        <v>123</v>
      </c>
      <c r="B15" s="92" t="s">
        <v>118</v>
      </c>
      <c r="C15" s="92"/>
      <c r="D15" s="92"/>
      <c r="E15" s="92"/>
    </row>
    <row r="16" spans="1:5" ht="15.75" customHeight="1" x14ac:dyDescent="0.3">
      <c r="A16" s="101" t="s">
        <v>125</v>
      </c>
      <c r="B16" s="92" t="s">
        <v>118</v>
      </c>
      <c r="C16" s="92"/>
      <c r="D16" s="92"/>
      <c r="E16" s="92"/>
    </row>
    <row r="17" spans="1:5" ht="15.75" customHeight="1" x14ac:dyDescent="0.3">
      <c r="A17" s="101" t="s">
        <v>127</v>
      </c>
      <c r="B17" s="92" t="s">
        <v>118</v>
      </c>
      <c r="C17" s="92"/>
      <c r="D17" s="92"/>
      <c r="E17" s="92"/>
    </row>
    <row r="18" spans="1:5" x14ac:dyDescent="0.3">
      <c r="A18" s="102" t="s">
        <v>129</v>
      </c>
      <c r="B18" s="95"/>
      <c r="C18" s="95"/>
      <c r="D18" s="95"/>
      <c r="E18" s="95"/>
    </row>
    <row r="19" spans="1:5" ht="46.8" x14ac:dyDescent="0.3">
      <c r="A19" s="96" t="s">
        <v>131</v>
      </c>
      <c r="B19" s="95"/>
      <c r="C19" s="95"/>
      <c r="D19" s="95"/>
      <c r="E19" s="95"/>
    </row>
    <row r="20" spans="1:5" x14ac:dyDescent="0.3">
      <c r="A20" s="102" t="s">
        <v>43</v>
      </c>
      <c r="B20" s="95"/>
      <c r="C20" s="95"/>
      <c r="D20" s="95"/>
      <c r="E20" s="95"/>
    </row>
    <row r="21" spans="1:5" x14ac:dyDescent="0.3">
      <c r="A21" s="104" t="s">
        <v>133</v>
      </c>
      <c r="B21" s="95"/>
      <c r="C21" s="95"/>
      <c r="D21" s="95"/>
      <c r="E21" s="95"/>
    </row>
    <row r="22" spans="1:5" x14ac:dyDescent="0.3">
      <c r="A22" s="104" t="s">
        <v>134</v>
      </c>
      <c r="B22" s="95"/>
      <c r="C22" s="95"/>
      <c r="D22" s="95"/>
      <c r="E22" s="95"/>
    </row>
    <row r="23" spans="1:5" x14ac:dyDescent="0.3">
      <c r="A23" s="104" t="s">
        <v>135</v>
      </c>
      <c r="B23" s="95"/>
      <c r="C23" s="95"/>
      <c r="D23" s="95"/>
      <c r="E23" s="95"/>
    </row>
    <row r="24" spans="1:5" x14ac:dyDescent="0.3">
      <c r="A24" s="104" t="s">
        <v>136</v>
      </c>
      <c r="B24" s="95"/>
      <c r="C24" s="95"/>
      <c r="D24" s="95"/>
      <c r="E24" s="95"/>
    </row>
    <row r="25" spans="1:5" x14ac:dyDescent="0.3">
      <c r="A25" s="102" t="s">
        <v>46</v>
      </c>
      <c r="B25" s="95"/>
      <c r="C25" s="95"/>
      <c r="D25" s="95"/>
      <c r="E25" s="95"/>
    </row>
    <row r="26" spans="1:5" x14ac:dyDescent="0.3">
      <c r="A26" s="104" t="s">
        <v>133</v>
      </c>
      <c r="B26" s="95"/>
      <c r="C26" s="95"/>
      <c r="D26" s="95"/>
      <c r="E26" s="95"/>
    </row>
    <row r="27" spans="1:5" x14ac:dyDescent="0.3">
      <c r="A27" s="104" t="s">
        <v>134</v>
      </c>
      <c r="B27" s="95"/>
      <c r="C27" s="95"/>
      <c r="D27" s="95"/>
      <c r="E27" s="95"/>
    </row>
    <row r="28" spans="1:5" x14ac:dyDescent="0.3">
      <c r="A28" s="104" t="s">
        <v>135</v>
      </c>
      <c r="B28" s="95"/>
      <c r="C28" s="95"/>
      <c r="D28" s="95"/>
      <c r="E28" s="95"/>
    </row>
    <row r="29" spans="1:5" x14ac:dyDescent="0.3">
      <c r="A29" s="104" t="s">
        <v>136</v>
      </c>
      <c r="B29" s="95"/>
      <c r="C29" s="95"/>
      <c r="D29" s="95"/>
      <c r="E29" s="95"/>
    </row>
    <row r="30" spans="1:5" x14ac:dyDescent="0.3">
      <c r="A30" s="102" t="s">
        <v>47</v>
      </c>
      <c r="B30" s="95"/>
      <c r="C30" s="95"/>
      <c r="D30" s="95"/>
      <c r="E30" s="95"/>
    </row>
    <row r="31" spans="1:5" x14ac:dyDescent="0.3">
      <c r="A31" s="104" t="s">
        <v>133</v>
      </c>
      <c r="B31" s="95"/>
      <c r="C31" s="95"/>
      <c r="D31" s="95"/>
      <c r="E31" s="95"/>
    </row>
    <row r="32" spans="1:5" x14ac:dyDescent="0.3">
      <c r="A32" s="104" t="s">
        <v>134</v>
      </c>
      <c r="B32" s="95"/>
      <c r="C32" s="95"/>
      <c r="D32" s="95"/>
      <c r="E32" s="95"/>
    </row>
    <row r="33" spans="1:5" x14ac:dyDescent="0.3">
      <c r="A33" s="104" t="s">
        <v>135</v>
      </c>
      <c r="B33" s="95"/>
      <c r="C33" s="95"/>
      <c r="D33" s="95"/>
      <c r="E33" s="95"/>
    </row>
    <row r="34" spans="1:5" x14ac:dyDescent="0.3">
      <c r="A34" s="104" t="s">
        <v>136</v>
      </c>
      <c r="B34" s="95"/>
      <c r="C34" s="95"/>
      <c r="D34" s="95"/>
      <c r="E34" s="95"/>
    </row>
    <row r="35" spans="1:5" ht="15.75" customHeight="1" x14ac:dyDescent="0.3">
      <c r="A35" s="102" t="s">
        <v>137</v>
      </c>
      <c r="B35" s="95"/>
      <c r="C35" s="95"/>
      <c r="D35" s="95"/>
      <c r="E35" s="95"/>
    </row>
    <row r="36" spans="1:5" ht="7.5" customHeight="1" x14ac:dyDescent="0.3">
      <c r="A36" s="94"/>
      <c r="B36" s="106"/>
      <c r="C36" s="106"/>
      <c r="D36" s="106"/>
      <c r="E36" s="106"/>
    </row>
    <row r="37" spans="1:5" x14ac:dyDescent="0.3">
      <c r="A37" s="88" t="s">
        <v>138</v>
      </c>
      <c r="B37" s="89"/>
      <c r="C37" s="90" t="s">
        <v>96</v>
      </c>
      <c r="D37" s="89"/>
      <c r="E37" s="90" t="s">
        <v>96</v>
      </c>
    </row>
    <row r="38" spans="1:5" x14ac:dyDescent="0.3">
      <c r="A38" s="94" t="s">
        <v>139</v>
      </c>
      <c r="B38" s="106" t="s">
        <v>141</v>
      </c>
      <c r="C38" s="106"/>
      <c r="D38" s="106" t="s">
        <v>106</v>
      </c>
      <c r="E38" s="106"/>
    </row>
    <row r="39" spans="1:5" x14ac:dyDescent="0.3">
      <c r="A39" s="94" t="s">
        <v>144</v>
      </c>
      <c r="B39" s="106" t="s">
        <v>145</v>
      </c>
      <c r="C39" s="106"/>
      <c r="D39" s="106" t="s">
        <v>106</v>
      </c>
      <c r="E39" s="106"/>
    </row>
    <row r="40" spans="1:5" x14ac:dyDescent="0.3">
      <c r="A40" s="91" t="s">
        <v>146</v>
      </c>
      <c r="B40" s="95"/>
      <c r="C40" s="95"/>
      <c r="D40" s="92"/>
      <c r="E40" s="92"/>
    </row>
    <row r="41" spans="1:5" ht="46.8" x14ac:dyDescent="0.3">
      <c r="A41" s="94" t="s">
        <v>147</v>
      </c>
      <c r="B41" s="92" t="s">
        <v>449</v>
      </c>
      <c r="C41" s="92"/>
      <c r="D41" s="92"/>
      <c r="E41" s="92"/>
    </row>
    <row r="42" spans="1:5" x14ac:dyDescent="0.3">
      <c r="A42" s="94" t="s">
        <v>153</v>
      </c>
      <c r="B42" s="92" t="s">
        <v>397</v>
      </c>
      <c r="C42" s="92"/>
      <c r="D42" s="92"/>
      <c r="E42" s="92"/>
    </row>
    <row r="43" spans="1:5" x14ac:dyDescent="0.3">
      <c r="A43" s="98" t="s">
        <v>157</v>
      </c>
      <c r="B43" s="95"/>
      <c r="C43" s="95"/>
      <c r="D43" s="95"/>
      <c r="E43" s="95"/>
    </row>
    <row r="44" spans="1:5" ht="78" x14ac:dyDescent="0.3">
      <c r="A44" s="101" t="s">
        <v>158</v>
      </c>
      <c r="B44" s="92" t="s">
        <v>448</v>
      </c>
      <c r="C44" s="92"/>
      <c r="D44" s="92"/>
      <c r="E44" s="92"/>
    </row>
    <row r="45" spans="1:5" ht="62.4" x14ac:dyDescent="0.3">
      <c r="A45" s="101" t="s">
        <v>165</v>
      </c>
      <c r="B45" s="92" t="s">
        <v>447</v>
      </c>
      <c r="C45" s="92"/>
      <c r="D45" s="92"/>
      <c r="E45" s="92"/>
    </row>
    <row r="46" spans="1:5" ht="62.4" x14ac:dyDescent="0.3">
      <c r="A46" s="101" t="s">
        <v>169</v>
      </c>
      <c r="B46" s="92" t="s">
        <v>446</v>
      </c>
      <c r="C46" s="92"/>
      <c r="D46" s="97"/>
      <c r="E46" s="92"/>
    </row>
    <row r="47" spans="1:5" x14ac:dyDescent="0.3">
      <c r="A47" s="108" t="s">
        <v>172</v>
      </c>
      <c r="B47" s="95"/>
      <c r="C47" s="95"/>
      <c r="D47" s="95"/>
      <c r="E47" s="95"/>
    </row>
    <row r="48" spans="1:5" x14ac:dyDescent="0.3">
      <c r="A48" s="102" t="s">
        <v>173</v>
      </c>
      <c r="B48" s="97"/>
      <c r="C48" s="97"/>
      <c r="D48" s="97"/>
      <c r="E48" s="97"/>
    </row>
    <row r="49" spans="1:5" ht="15.75" customHeight="1" x14ac:dyDescent="0.3">
      <c r="A49" s="102" t="s">
        <v>174</v>
      </c>
      <c r="B49" s="95"/>
      <c r="C49" s="95"/>
      <c r="D49" s="95"/>
      <c r="E49" s="95"/>
    </row>
    <row r="50" spans="1:5" ht="15.75" customHeight="1" x14ac:dyDescent="0.3">
      <c r="A50" s="104" t="s">
        <v>175</v>
      </c>
      <c r="B50" s="95"/>
      <c r="C50" s="95"/>
      <c r="D50" s="95"/>
      <c r="E50" s="95"/>
    </row>
    <row r="51" spans="1:5" ht="15.75" customHeight="1" x14ac:dyDescent="0.3">
      <c r="A51" s="104" t="s">
        <v>176</v>
      </c>
      <c r="B51" s="95"/>
      <c r="C51" s="95"/>
      <c r="D51" s="95"/>
      <c r="E51" s="95"/>
    </row>
    <row r="52" spans="1:5" ht="31.2" x14ac:dyDescent="0.3">
      <c r="A52" s="96" t="s">
        <v>177</v>
      </c>
      <c r="B52" s="97"/>
      <c r="C52" s="97"/>
      <c r="D52" s="97"/>
      <c r="E52" s="97"/>
    </row>
    <row r="53" spans="1:5" ht="7.5" customHeight="1" x14ac:dyDescent="0.3">
      <c r="A53" s="94"/>
      <c r="B53" s="106"/>
      <c r="C53" s="106"/>
      <c r="D53" s="106"/>
      <c r="E53" s="106"/>
    </row>
    <row r="54" spans="1:5" x14ac:dyDescent="0.3">
      <c r="A54" s="88" t="s">
        <v>178</v>
      </c>
      <c r="B54" s="89"/>
      <c r="C54" s="90" t="s">
        <v>96</v>
      </c>
      <c r="D54" s="89"/>
      <c r="E54" s="90" t="s">
        <v>96</v>
      </c>
    </row>
    <row r="55" spans="1:5" x14ac:dyDescent="0.3">
      <c r="A55" s="98" t="s">
        <v>179</v>
      </c>
      <c r="B55" s="95"/>
      <c r="C55" s="95"/>
      <c r="D55" s="95"/>
      <c r="E55" s="95"/>
    </row>
    <row r="56" spans="1:5" ht="17.25" customHeight="1" x14ac:dyDescent="0.3">
      <c r="A56" s="101" t="s">
        <v>180</v>
      </c>
      <c r="B56" s="109" t="s">
        <v>445</v>
      </c>
      <c r="C56" s="92"/>
      <c r="D56" s="109"/>
      <c r="E56" s="92"/>
    </row>
    <row r="57" spans="1:5" ht="31.2" x14ac:dyDescent="0.3">
      <c r="A57" s="101" t="s">
        <v>186</v>
      </c>
      <c r="B57" s="92" t="s">
        <v>444</v>
      </c>
      <c r="C57" s="92"/>
      <c r="D57" s="92"/>
      <c r="E57" s="92"/>
    </row>
    <row r="58" spans="1:5" x14ac:dyDescent="0.3">
      <c r="A58" s="98" t="s">
        <v>190</v>
      </c>
      <c r="B58" s="95"/>
      <c r="C58" s="95"/>
      <c r="D58" s="95"/>
      <c r="E58" s="95"/>
    </row>
    <row r="59" spans="1:5" x14ac:dyDescent="0.3">
      <c r="A59" s="101" t="s">
        <v>47</v>
      </c>
      <c r="B59" s="92">
        <v>49</v>
      </c>
      <c r="C59" s="92"/>
      <c r="D59" s="92"/>
      <c r="E59" s="92"/>
    </row>
    <row r="60" spans="1:5" x14ac:dyDescent="0.3">
      <c r="A60" s="101" t="s">
        <v>46</v>
      </c>
      <c r="B60" s="92">
        <v>49</v>
      </c>
      <c r="C60" s="92"/>
      <c r="D60" s="92"/>
      <c r="E60" s="92"/>
    </row>
    <row r="61" spans="1:5" x14ac:dyDescent="0.3">
      <c r="A61" s="101" t="s">
        <v>43</v>
      </c>
      <c r="B61" s="92">
        <v>32</v>
      </c>
      <c r="C61" s="92"/>
      <c r="D61" s="92"/>
      <c r="E61" s="92"/>
    </row>
    <row r="62" spans="1:5" x14ac:dyDescent="0.3">
      <c r="A62" s="98" t="s">
        <v>191</v>
      </c>
      <c r="B62" s="97"/>
      <c r="C62" s="97"/>
      <c r="D62" s="97"/>
      <c r="E62" s="97"/>
    </row>
    <row r="63" spans="1:5" x14ac:dyDescent="0.3">
      <c r="A63" s="101" t="s">
        <v>47</v>
      </c>
      <c r="B63" s="92">
        <v>49</v>
      </c>
      <c r="C63" s="92"/>
      <c r="D63" s="92"/>
      <c r="E63" s="92"/>
    </row>
    <row r="64" spans="1:5" x14ac:dyDescent="0.3">
      <c r="A64" s="101" t="s">
        <v>46</v>
      </c>
      <c r="B64" s="92">
        <v>49</v>
      </c>
      <c r="C64" s="92"/>
      <c r="D64" s="92"/>
      <c r="E64" s="92"/>
    </row>
    <row r="65" spans="1:5" x14ac:dyDescent="0.3">
      <c r="A65" s="101" t="s">
        <v>43</v>
      </c>
      <c r="B65" s="92">
        <v>32</v>
      </c>
      <c r="C65" s="92"/>
      <c r="D65" s="92"/>
      <c r="E65" s="92"/>
    </row>
    <row r="66" spans="1:5" x14ac:dyDescent="0.3">
      <c r="A66" s="101" t="s">
        <v>49</v>
      </c>
      <c r="B66" s="92">
        <v>102</v>
      </c>
      <c r="C66" s="92"/>
      <c r="D66" s="92"/>
      <c r="E66" s="92"/>
    </row>
    <row r="67" spans="1:5" x14ac:dyDescent="0.3">
      <c r="A67" s="101" t="s">
        <v>119</v>
      </c>
      <c r="B67" s="92">
        <v>0</v>
      </c>
      <c r="C67" s="92"/>
      <c r="D67" s="92"/>
      <c r="E67" s="92"/>
    </row>
    <row r="68" spans="1:5" x14ac:dyDescent="0.3">
      <c r="A68" s="101" t="s">
        <v>50</v>
      </c>
      <c r="B68" s="92">
        <v>28</v>
      </c>
      <c r="C68" s="92"/>
      <c r="D68" s="92"/>
      <c r="E68" s="92"/>
    </row>
    <row r="69" spans="1:5" x14ac:dyDescent="0.3">
      <c r="A69" s="101" t="s">
        <v>123</v>
      </c>
      <c r="B69" s="92">
        <v>0</v>
      </c>
      <c r="C69" s="92"/>
      <c r="D69" s="92"/>
      <c r="E69" s="92"/>
    </row>
    <row r="70" spans="1:5" x14ac:dyDescent="0.3">
      <c r="A70" s="101" t="s">
        <v>125</v>
      </c>
      <c r="B70" s="92">
        <v>0</v>
      </c>
      <c r="C70" s="92"/>
      <c r="D70" s="92"/>
      <c r="E70" s="92"/>
    </row>
    <row r="71" spans="1:5" x14ac:dyDescent="0.3">
      <c r="A71" s="101" t="s">
        <v>127</v>
      </c>
      <c r="B71" s="92">
        <v>0</v>
      </c>
      <c r="C71" s="92"/>
      <c r="D71" s="92"/>
      <c r="E71" s="92"/>
    </row>
    <row r="72" spans="1:5" x14ac:dyDescent="0.3">
      <c r="A72" s="94" t="s">
        <v>192</v>
      </c>
      <c r="B72" s="115">
        <v>0.14027777777777778</v>
      </c>
      <c r="C72" s="92"/>
      <c r="D72" s="92"/>
      <c r="E72" s="92"/>
    </row>
    <row r="73" spans="1:5" x14ac:dyDescent="0.3">
      <c r="A73" s="94" t="s">
        <v>195</v>
      </c>
      <c r="B73" s="97"/>
      <c r="C73" s="97"/>
      <c r="D73" s="92"/>
      <c r="E73" s="92"/>
    </row>
    <row r="74" spans="1:5" x14ac:dyDescent="0.3">
      <c r="A74" s="94" t="s">
        <v>196</v>
      </c>
      <c r="B74" s="92" t="s">
        <v>391</v>
      </c>
      <c r="C74" s="92"/>
      <c r="D74" s="97"/>
      <c r="E74" s="92"/>
    </row>
    <row r="75" spans="1:5" ht="33" customHeight="1" x14ac:dyDescent="0.3">
      <c r="A75" s="102" t="s">
        <v>202</v>
      </c>
      <c r="B75" s="92" t="s">
        <v>207</v>
      </c>
      <c r="C75" s="92"/>
      <c r="D75" s="97"/>
      <c r="E75" s="92"/>
    </row>
    <row r="76" spans="1:5" ht="39" customHeight="1" x14ac:dyDescent="0.3">
      <c r="A76" s="96" t="s">
        <v>208</v>
      </c>
      <c r="B76" s="94" t="s">
        <v>114</v>
      </c>
      <c r="C76" s="92"/>
      <c r="D76" s="97"/>
      <c r="E76" s="92"/>
    </row>
    <row r="77" spans="1:5" ht="33.75" customHeight="1" x14ac:dyDescent="0.3">
      <c r="A77" s="94" t="s">
        <v>210</v>
      </c>
      <c r="B77" s="92" t="s">
        <v>211</v>
      </c>
      <c r="C77" s="92"/>
      <c r="D77" s="97"/>
      <c r="E77" s="92"/>
    </row>
    <row r="78" spans="1:5" ht="29.25" customHeight="1" x14ac:dyDescent="0.3">
      <c r="A78" s="94" t="s">
        <v>213</v>
      </c>
      <c r="B78" s="92" t="s">
        <v>390</v>
      </c>
      <c r="C78" s="92"/>
      <c r="D78" s="97"/>
      <c r="E78" s="92"/>
    </row>
    <row r="79" spans="1:5" ht="29.25" customHeight="1" x14ac:dyDescent="0.3">
      <c r="A79" s="94" t="s">
        <v>216</v>
      </c>
      <c r="B79" s="92" t="s">
        <v>389</v>
      </c>
      <c r="C79" s="92"/>
      <c r="D79" s="97"/>
      <c r="E79" s="92"/>
    </row>
    <row r="80" spans="1:5" ht="15.75" customHeight="1" x14ac:dyDescent="0.3">
      <c r="A80" s="108" t="s">
        <v>172</v>
      </c>
      <c r="B80" s="97"/>
      <c r="C80" s="97"/>
      <c r="D80" s="97"/>
      <c r="E80" s="97"/>
    </row>
    <row r="81" spans="1:5" ht="29.25" customHeight="1" x14ac:dyDescent="0.3">
      <c r="A81" s="94" t="s">
        <v>221</v>
      </c>
      <c r="B81" s="97"/>
      <c r="C81" s="97"/>
      <c r="D81" s="97"/>
      <c r="E81" s="97"/>
    </row>
    <row r="82" spans="1:5" ht="7.5" customHeight="1" x14ac:dyDescent="0.3">
      <c r="A82" s="94"/>
      <c r="B82" s="106"/>
      <c r="C82" s="106"/>
      <c r="D82" s="106"/>
      <c r="E82" s="106"/>
    </row>
    <row r="83" spans="1:5" x14ac:dyDescent="0.3">
      <c r="A83" s="88" t="s">
        <v>222</v>
      </c>
      <c r="B83" s="89"/>
      <c r="C83" s="90" t="s">
        <v>96</v>
      </c>
      <c r="D83" s="89"/>
      <c r="E83" s="90" t="s">
        <v>96</v>
      </c>
    </row>
    <row r="84" spans="1:5" ht="31.2" x14ac:dyDescent="0.3">
      <c r="A84" s="94" t="s">
        <v>223</v>
      </c>
      <c r="B84" s="92" t="s">
        <v>443</v>
      </c>
      <c r="C84" s="92"/>
      <c r="D84" s="97"/>
      <c r="E84" s="97"/>
    </row>
    <row r="85" spans="1:5" ht="31.2" x14ac:dyDescent="0.3">
      <c r="A85" s="94" t="s">
        <v>228</v>
      </c>
      <c r="B85" s="92" t="s">
        <v>442</v>
      </c>
      <c r="C85" s="92"/>
      <c r="D85" s="97"/>
      <c r="E85" s="97"/>
    </row>
    <row r="86" spans="1:5" x14ac:dyDescent="0.3">
      <c r="A86" s="94" t="s">
        <v>230</v>
      </c>
      <c r="B86" s="92" t="s">
        <v>114</v>
      </c>
      <c r="C86" s="92"/>
      <c r="D86" s="97"/>
      <c r="E86" s="97"/>
    </row>
    <row r="87" spans="1:5" ht="46.8" x14ac:dyDescent="0.3">
      <c r="A87" s="94" t="s">
        <v>234</v>
      </c>
      <c r="B87" s="216" t="s">
        <v>441</v>
      </c>
      <c r="C87" s="92"/>
      <c r="D87" s="97"/>
      <c r="E87" s="97"/>
    </row>
    <row r="88" spans="1:5" ht="211.5" customHeight="1" x14ac:dyDescent="0.3">
      <c r="A88" s="102" t="s">
        <v>235</v>
      </c>
      <c r="B88" s="92" t="s">
        <v>385</v>
      </c>
      <c r="C88" s="92"/>
      <c r="D88" s="92"/>
      <c r="E88" s="92"/>
    </row>
    <row r="89" spans="1:5" ht="35.25" customHeight="1" x14ac:dyDescent="0.3">
      <c r="A89" s="102" t="s">
        <v>241</v>
      </c>
      <c r="B89" s="92">
        <v>1</v>
      </c>
      <c r="C89" s="92"/>
      <c r="D89" s="97"/>
      <c r="E89" s="97"/>
    </row>
    <row r="90" spans="1:5" ht="18" customHeight="1" x14ac:dyDescent="0.3">
      <c r="A90" s="94"/>
      <c r="B90" s="106"/>
      <c r="C90" s="106"/>
      <c r="D90" s="106"/>
      <c r="E90" s="106"/>
    </row>
    <row r="91" spans="1:5" x14ac:dyDescent="0.3">
      <c r="A91" s="88" t="s">
        <v>242</v>
      </c>
      <c r="B91" s="89"/>
      <c r="C91" s="90" t="s">
        <v>96</v>
      </c>
      <c r="D91" s="89"/>
      <c r="E91" s="90" t="s">
        <v>96</v>
      </c>
    </row>
    <row r="92" spans="1:5" ht="189.75" customHeight="1" x14ac:dyDescent="0.3">
      <c r="A92" s="94" t="s">
        <v>243</v>
      </c>
      <c r="B92" s="92" t="s">
        <v>384</v>
      </c>
      <c r="C92" s="92" t="s">
        <v>440</v>
      </c>
      <c r="D92" s="92"/>
      <c r="E92" s="92"/>
    </row>
    <row r="94" spans="1:5" ht="20.399999999999999" x14ac:dyDescent="0.3">
      <c r="A94" s="168" t="s">
        <v>268</v>
      </c>
    </row>
    <row r="95" spans="1:5" x14ac:dyDescent="0.3">
      <c r="A95" s="167" t="s">
        <v>267</v>
      </c>
    </row>
    <row r="96" spans="1:5" x14ac:dyDescent="0.3">
      <c r="A96" s="94" t="s">
        <v>266</v>
      </c>
    </row>
    <row r="97" spans="1:1" x14ac:dyDescent="0.3">
      <c r="A97" s="94" t="s">
        <v>265</v>
      </c>
    </row>
    <row r="98" spans="1:1" x14ac:dyDescent="0.3">
      <c r="A98" s="94" t="s">
        <v>102</v>
      </c>
    </row>
    <row r="99" spans="1:1" ht="7.5" customHeight="1" x14ac:dyDescent="0.3">
      <c r="A99" s="94"/>
    </row>
    <row r="100" spans="1:1" x14ac:dyDescent="0.3">
      <c r="A100" s="88" t="s">
        <v>264</v>
      </c>
    </row>
    <row r="101" spans="1:1" x14ac:dyDescent="0.3">
      <c r="A101" s="94" t="s">
        <v>263</v>
      </c>
    </row>
    <row r="102" spans="1:1" x14ac:dyDescent="0.3">
      <c r="A102" s="102" t="s">
        <v>262</v>
      </c>
    </row>
    <row r="103" spans="1:1" ht="31.2" x14ac:dyDescent="0.3">
      <c r="A103" s="96" t="s">
        <v>261</v>
      </c>
    </row>
    <row r="104" spans="1:1" ht="30.75" customHeight="1" x14ac:dyDescent="0.3">
      <c r="A104" s="96" t="s">
        <v>260</v>
      </c>
    </row>
    <row r="105" spans="1:1" x14ac:dyDescent="0.3">
      <c r="A105" s="102" t="s">
        <v>259</v>
      </c>
    </row>
    <row r="106" spans="1:1" x14ac:dyDescent="0.3">
      <c r="A106" s="102" t="s">
        <v>258</v>
      </c>
    </row>
    <row r="107" spans="1:1" x14ac:dyDescent="0.3">
      <c r="A107" s="104">
        <v>2019</v>
      </c>
    </row>
    <row r="108" spans="1:1" x14ac:dyDescent="0.3">
      <c r="A108" s="104">
        <v>2020</v>
      </c>
    </row>
    <row r="109" spans="1:1" ht="8.25" customHeight="1" x14ac:dyDescent="0.3">
      <c r="A109" s="94"/>
    </row>
    <row r="110" spans="1:1" x14ac:dyDescent="0.3">
      <c r="A110" s="88" t="s">
        <v>383</v>
      </c>
    </row>
    <row r="111" spans="1:1" x14ac:dyDescent="0.3">
      <c r="A111" s="94" t="s">
        <v>263</v>
      </c>
    </row>
    <row r="112" spans="1:1" x14ac:dyDescent="0.3">
      <c r="A112" s="102" t="s">
        <v>262</v>
      </c>
    </row>
    <row r="113" spans="1:1" x14ac:dyDescent="0.3">
      <c r="A113" s="94" t="s">
        <v>382</v>
      </c>
    </row>
    <row r="114" spans="1:1" x14ac:dyDescent="0.3">
      <c r="A114" s="94" t="s">
        <v>381</v>
      </c>
    </row>
    <row r="115" spans="1:1" x14ac:dyDescent="0.3">
      <c r="A115" s="94" t="s">
        <v>380</v>
      </c>
    </row>
    <row r="116" spans="1:1" ht="26.25" customHeight="1" x14ac:dyDescent="0.3">
      <c r="A116" s="91" t="s">
        <v>379</v>
      </c>
    </row>
    <row r="117" spans="1:1" x14ac:dyDescent="0.3">
      <c r="A117" s="94" t="s">
        <v>378</v>
      </c>
    </row>
    <row r="119" spans="1:1" ht="20.399999999999999" x14ac:dyDescent="0.3">
      <c r="A119" s="168" t="s">
        <v>377</v>
      </c>
    </row>
    <row r="120" spans="1:1" x14ac:dyDescent="0.3">
      <c r="A120" s="167" t="s">
        <v>267</v>
      </c>
    </row>
    <row r="121" spans="1:1" x14ac:dyDescent="0.3">
      <c r="A121" s="94" t="s">
        <v>376</v>
      </c>
    </row>
    <row r="122" spans="1:1" x14ac:dyDescent="0.3">
      <c r="A122" s="94" t="s">
        <v>265</v>
      </c>
    </row>
    <row r="123" spans="1:1" x14ac:dyDescent="0.3">
      <c r="A123" s="94" t="s">
        <v>102</v>
      </c>
    </row>
    <row r="124" spans="1:1" x14ac:dyDescent="0.3">
      <c r="A124" s="94" t="s">
        <v>375</v>
      </c>
    </row>
    <row r="125" spans="1:1" x14ac:dyDescent="0.3">
      <c r="A125" s="94" t="s">
        <v>374</v>
      </c>
    </row>
    <row r="126" spans="1:1" x14ac:dyDescent="0.3">
      <c r="A126" s="94" t="s">
        <v>373</v>
      </c>
    </row>
    <row r="127" spans="1:1" x14ac:dyDescent="0.3">
      <c r="A127" s="94" t="s">
        <v>372</v>
      </c>
    </row>
    <row r="128" spans="1:1" ht="7.5" customHeight="1" x14ac:dyDescent="0.3">
      <c r="A128" s="94"/>
    </row>
    <row r="129" spans="1:1" x14ac:dyDescent="0.3">
      <c r="A129" s="88" t="s">
        <v>371</v>
      </c>
    </row>
    <row r="130" spans="1:1" x14ac:dyDescent="0.3">
      <c r="A130" s="94" t="s">
        <v>370</v>
      </c>
    </row>
    <row r="131" spans="1:1" x14ac:dyDescent="0.3">
      <c r="A131" s="94" t="s">
        <v>369</v>
      </c>
    </row>
    <row r="132" spans="1:1" x14ac:dyDescent="0.3">
      <c r="A132" s="94" t="s">
        <v>368</v>
      </c>
    </row>
    <row r="133" spans="1:1" x14ac:dyDescent="0.3">
      <c r="A133" s="94" t="s">
        <v>367</v>
      </c>
    </row>
    <row r="134" spans="1:1" x14ac:dyDescent="0.3">
      <c r="A134" s="94" t="s">
        <v>366</v>
      </c>
    </row>
    <row r="135" spans="1:1" x14ac:dyDescent="0.3">
      <c r="A135" s="102" t="s">
        <v>359</v>
      </c>
    </row>
    <row r="136" spans="1:1" ht="7.5" customHeight="1" x14ac:dyDescent="0.3">
      <c r="A136" s="94"/>
    </row>
    <row r="137" spans="1:1" x14ac:dyDescent="0.3">
      <c r="A137" s="88" t="s">
        <v>365</v>
      </c>
    </row>
    <row r="138" spans="1:1" x14ac:dyDescent="0.3">
      <c r="A138" s="94" t="s">
        <v>364</v>
      </c>
    </row>
    <row r="139" spans="1:1" ht="15.75" customHeight="1" x14ac:dyDescent="0.3">
      <c r="A139" s="96" t="s">
        <v>363</v>
      </c>
    </row>
    <row r="141" spans="1:1" ht="20.399999999999999" x14ac:dyDescent="0.3">
      <c r="A141" s="168" t="s">
        <v>362</v>
      </c>
    </row>
    <row r="142" spans="1:1" x14ac:dyDescent="0.3">
      <c r="A142" s="88" t="s">
        <v>361</v>
      </c>
    </row>
    <row r="143" spans="1:1" x14ac:dyDescent="0.3">
      <c r="A143" s="94" t="s">
        <v>102</v>
      </c>
    </row>
    <row r="144" spans="1:1" x14ac:dyDescent="0.3">
      <c r="A144" s="94" t="s">
        <v>263</v>
      </c>
    </row>
    <row r="145" spans="1:1" x14ac:dyDescent="0.3">
      <c r="A145" s="102" t="s">
        <v>360</v>
      </c>
    </row>
    <row r="146" spans="1:1" x14ac:dyDescent="0.3">
      <c r="A146" s="94" t="s">
        <v>265</v>
      </c>
    </row>
    <row r="147" spans="1:1" x14ac:dyDescent="0.3">
      <c r="A147" s="102" t="s">
        <v>359</v>
      </c>
    </row>
    <row r="148" spans="1:1" x14ac:dyDescent="0.3">
      <c r="A148" s="102" t="s">
        <v>358</v>
      </c>
    </row>
    <row r="149" spans="1:1" x14ac:dyDescent="0.3">
      <c r="A149" s="96" t="s">
        <v>357</v>
      </c>
    </row>
    <row r="150" spans="1:1" x14ac:dyDescent="0.3">
      <c r="A150" s="94" t="s">
        <v>356</v>
      </c>
    </row>
    <row r="151" spans="1:1" x14ac:dyDescent="0.3">
      <c r="A151" s="101" t="s">
        <v>47</v>
      </c>
    </row>
    <row r="152" spans="1:1" x14ac:dyDescent="0.3">
      <c r="A152" s="101" t="s">
        <v>46</v>
      </c>
    </row>
    <row r="153" spans="1:1" x14ac:dyDescent="0.3">
      <c r="A153" s="101" t="s">
        <v>355</v>
      </c>
    </row>
    <row r="154" spans="1:1" x14ac:dyDescent="0.3">
      <c r="A154" s="94" t="s">
        <v>354</v>
      </c>
    </row>
    <row r="155" spans="1:1" x14ac:dyDescent="0.3">
      <c r="A155" s="101" t="s">
        <v>353</v>
      </c>
    </row>
    <row r="156" spans="1:1" x14ac:dyDescent="0.3">
      <c r="A156" s="101" t="s">
        <v>352</v>
      </c>
    </row>
    <row r="157" spans="1:1" ht="7.5" customHeight="1" x14ac:dyDescent="0.3">
      <c r="A157" s="94"/>
    </row>
    <row r="158" spans="1:1" x14ac:dyDescent="0.3">
      <c r="A158" s="88" t="s">
        <v>138</v>
      </c>
    </row>
    <row r="159" spans="1:1" x14ac:dyDescent="0.3">
      <c r="A159" s="94" t="s">
        <v>351</v>
      </c>
    </row>
    <row r="160" spans="1:1" x14ac:dyDescent="0.3">
      <c r="A160" s="94" t="s">
        <v>147</v>
      </c>
    </row>
    <row r="161" spans="1:1" x14ac:dyDescent="0.3">
      <c r="A161" s="94" t="s">
        <v>153</v>
      </c>
    </row>
    <row r="162" spans="1:1" x14ac:dyDescent="0.3">
      <c r="A162" s="94" t="s">
        <v>350</v>
      </c>
    </row>
    <row r="163" spans="1:1" ht="7.5" customHeight="1" x14ac:dyDescent="0.3">
      <c r="A163" s="94"/>
    </row>
    <row r="164" spans="1:1" x14ac:dyDescent="0.3">
      <c r="A164" s="88" t="s">
        <v>349</v>
      </c>
    </row>
    <row r="165" spans="1:1" x14ac:dyDescent="0.3">
      <c r="A165" s="94" t="s">
        <v>348</v>
      </c>
    </row>
    <row r="166" spans="1:1" x14ac:dyDescent="0.3">
      <c r="A166" s="94" t="s">
        <v>347</v>
      </c>
    </row>
    <row r="167" spans="1:1" x14ac:dyDescent="0.3">
      <c r="A167" s="94" t="s">
        <v>346</v>
      </c>
    </row>
    <row r="168" spans="1:1" x14ac:dyDescent="0.3">
      <c r="A168" s="94" t="s">
        <v>345</v>
      </c>
    </row>
    <row r="169" spans="1:1" ht="7.5" customHeight="1" x14ac:dyDescent="0.3">
      <c r="A169" s="94"/>
    </row>
    <row r="170" spans="1:1" x14ac:dyDescent="0.3">
      <c r="A170" s="88" t="s">
        <v>222</v>
      </c>
    </row>
    <row r="171" spans="1:1" x14ac:dyDescent="0.3">
      <c r="A171" s="94" t="s">
        <v>235</v>
      </c>
    </row>
    <row r="172" spans="1:1" x14ac:dyDescent="0.3">
      <c r="A172" s="91" t="s">
        <v>344</v>
      </c>
    </row>
    <row r="173" spans="1:1" x14ac:dyDescent="0.3">
      <c r="A173" s="94" t="s">
        <v>343</v>
      </c>
    </row>
    <row r="174" spans="1:1" x14ac:dyDescent="0.3">
      <c r="A174" s="215" t="s">
        <v>342</v>
      </c>
    </row>
    <row r="175" spans="1:1" ht="7.5" customHeight="1" x14ac:dyDescent="0.3">
      <c r="A175" s="94"/>
    </row>
    <row r="176" spans="1:1" x14ac:dyDescent="0.3">
      <c r="A176" s="88" t="s">
        <v>341</v>
      </c>
    </row>
    <row r="177" spans="1:1" x14ac:dyDescent="0.3">
      <c r="A177" s="94" t="s">
        <v>340</v>
      </c>
    </row>
    <row r="178" spans="1:1" x14ac:dyDescent="0.3">
      <c r="A178" s="94" t="s">
        <v>339</v>
      </c>
    </row>
    <row r="179" spans="1:1" x14ac:dyDescent="0.3">
      <c r="A179" s="94" t="s">
        <v>338</v>
      </c>
    </row>
    <row r="180" spans="1:1" x14ac:dyDescent="0.3">
      <c r="A180" s="94" t="s">
        <v>337</v>
      </c>
    </row>
    <row r="181" spans="1:1" x14ac:dyDescent="0.3">
      <c r="A181" s="94" t="s">
        <v>336</v>
      </c>
    </row>
    <row r="182" spans="1:1" x14ac:dyDescent="0.3">
      <c r="A182" s="91" t="s">
        <v>335</v>
      </c>
    </row>
    <row r="183" spans="1:1" ht="18" customHeight="1" x14ac:dyDescent="0.3">
      <c r="A183" s="91" t="s">
        <v>334</v>
      </c>
    </row>
    <row r="184" spans="1:1" x14ac:dyDescent="0.3">
      <c r="A184" s="91" t="s">
        <v>333</v>
      </c>
    </row>
    <row r="185" spans="1:1" x14ac:dyDescent="0.3">
      <c r="A185" s="94" t="s">
        <v>332</v>
      </c>
    </row>
  </sheetData>
  <dataValidations count="4">
    <dataValidation type="list" allowBlank="1" showInputMessage="1" showErrorMessage="1" sqref="B75 D75" xr:uid="{00000000-0002-0000-0600-000009000000}">
      <formula1>"National mobility survey, Automatic traffic measuring points, Traffic counts during measurements, Other (please specify)"</formula1>
    </dataValidation>
    <dataValidation type="list" allowBlank="1" showInputMessage="1" showErrorMessage="1" sqref="B38 D38" xr:uid="{00000000-0002-0000-0600-000006000000}">
      <formula1>"Please select, Vehicle, Driver, Rider, Passenger, Driver and Passenger, Rider and Passenger, Other (please specify)"</formula1>
    </dataValidation>
    <dataValidation type="list" allowBlank="1" showInputMessage="1" showErrorMessage="1" sqref="B5 D5" xr:uid="{00000000-0002-0000-0600-000003000000}">
      <formula1>"Please select, Roadside observations by researchers, Automated measurements, Self-reported behaviour, Observations/measurements by the police, Analysis of video images, Analysis of existing databases, Other (please specify)"</formula1>
    </dataValidation>
    <dataValidation type="list" allowBlank="1" showInputMessage="1" showErrorMessage="1" sqref="B39 D39" xr:uid="{00000000-0002-0000-0600-000000000000}">
      <formula1>"Please select, Simple random, Stratified random, Other (please specify)"</formula1>
    </dataValidation>
  </dataValidations>
  <pageMargins left="0.7" right="0.7" top="0.75" bottom="0.75" header="0.3" footer="0.3"/>
  <pageSetup paperSize="9" orientation="portrait"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3C91C-D197-483B-B985-A4F1715959EF}">
  <sheetPr filterMode="1"/>
  <dimension ref="A1:AM532"/>
  <sheetViews>
    <sheetView topLeftCell="B1" zoomScale="70" zoomScaleNormal="70" workbookViewId="0">
      <pane xSplit="5" ySplit="20" topLeftCell="G21" activePane="bottomRight" state="frozen"/>
      <selection activeCell="B1" sqref="B1"/>
      <selection pane="topRight" activeCell="G1" sqref="G1"/>
      <selection pane="bottomLeft" activeCell="B21" sqref="B21"/>
      <selection pane="bottomRight" activeCell="G21" sqref="G21"/>
    </sheetView>
  </sheetViews>
  <sheetFormatPr defaultColWidth="8.88671875" defaultRowHeight="15.6" x14ac:dyDescent="0.3"/>
  <cols>
    <col min="1" max="1" width="5.77734375" style="2" customWidth="1"/>
    <col min="2" max="2" width="19.21875" style="2" customWidth="1"/>
    <col min="3" max="3" width="24" style="2" bestFit="1" customWidth="1"/>
    <col min="4" max="4" width="21" style="2" customWidth="1"/>
    <col min="5" max="5" width="14.77734375" style="2" customWidth="1"/>
    <col min="6" max="6" width="14.5546875" style="2" customWidth="1"/>
    <col min="7" max="7" width="24.5546875" style="2" customWidth="1"/>
    <col min="8" max="8" width="23.77734375" style="2" customWidth="1"/>
    <col min="9" max="9" width="28" style="2" customWidth="1"/>
    <col min="10" max="10" width="17.21875" style="2" customWidth="1"/>
    <col min="11" max="11" width="22.21875" style="2" customWidth="1"/>
    <col min="12" max="12" width="19.21875" style="2" customWidth="1"/>
    <col min="13" max="13" width="12.21875" style="2" customWidth="1"/>
    <col min="14" max="14" width="27.44140625" style="2" customWidth="1"/>
    <col min="15" max="15" width="28" style="2" customWidth="1"/>
    <col min="16" max="16" width="16" style="2" customWidth="1"/>
    <col min="17" max="17" width="20.77734375" style="2" customWidth="1"/>
    <col min="18" max="18" width="17.77734375" style="2" customWidth="1"/>
    <col min="19" max="19" width="12.21875" style="2" customWidth="1"/>
    <col min="20" max="20" width="27.44140625" style="2" customWidth="1"/>
    <col min="21" max="21" width="28" style="2" customWidth="1"/>
    <col min="22" max="22" width="15.44140625" style="2" customWidth="1"/>
    <col min="23" max="23" width="20.21875" style="2" customWidth="1"/>
    <col min="24" max="24" width="17.21875" style="2" customWidth="1"/>
    <col min="25" max="25" width="12.21875" style="2" customWidth="1"/>
    <col min="26" max="26" width="27.44140625" style="2" customWidth="1"/>
    <col min="27" max="27" width="28" style="2" customWidth="1"/>
    <col min="28" max="28" width="14.77734375" style="2" customWidth="1"/>
    <col min="29" max="29" width="19.77734375" style="2" customWidth="1"/>
    <col min="30" max="30" width="17" style="2" customWidth="1"/>
    <col min="31" max="31" width="12.21875" style="2" customWidth="1"/>
    <col min="32" max="32" width="27.44140625" style="2" customWidth="1"/>
    <col min="33" max="33" width="28" style="2" customWidth="1"/>
    <col min="34" max="34" width="19.5546875" style="2" customWidth="1"/>
    <col min="35" max="35" width="19.77734375" style="2" customWidth="1"/>
    <col min="36" max="36" width="17" style="2" customWidth="1"/>
    <col min="37" max="37" width="12.21875" style="2" customWidth="1"/>
    <col min="38" max="38" width="27.44140625" style="2" customWidth="1"/>
    <col min="39" max="39" width="28" style="2" customWidth="1"/>
    <col min="40" max="40" width="7.21875" style="2" customWidth="1"/>
    <col min="41" max="16384" width="8.88671875" style="2"/>
  </cols>
  <sheetData>
    <row r="1" spans="2:39" ht="20.399999999999999" x14ac:dyDescent="0.35">
      <c r="B1" s="1" t="s">
        <v>0</v>
      </c>
    </row>
    <row r="2" spans="2:39" x14ac:dyDescent="0.3">
      <c r="B2" s="4"/>
      <c r="C2" s="4"/>
      <c r="D2" s="4"/>
      <c r="E2" s="4"/>
      <c r="F2" s="4"/>
      <c r="G2" s="4"/>
      <c r="H2" s="4"/>
      <c r="I2" s="4"/>
      <c r="J2" s="214" t="s">
        <v>2</v>
      </c>
      <c r="K2" s="214"/>
      <c r="L2" s="214"/>
      <c r="M2" s="214"/>
      <c r="N2" s="214"/>
      <c r="O2" s="214"/>
      <c r="P2" s="214" t="s">
        <v>3</v>
      </c>
      <c r="Q2" s="214"/>
      <c r="R2" s="214"/>
      <c r="S2" s="214"/>
      <c r="T2" s="214"/>
      <c r="U2" s="214"/>
      <c r="V2" s="214" t="s">
        <v>4</v>
      </c>
      <c r="W2" s="214"/>
      <c r="X2" s="214"/>
      <c r="Y2" s="214"/>
      <c r="Z2" s="214"/>
      <c r="AA2" s="214"/>
      <c r="AB2" s="214" t="s">
        <v>5</v>
      </c>
      <c r="AC2" s="214"/>
      <c r="AD2" s="214"/>
      <c r="AE2" s="214"/>
      <c r="AF2" s="214"/>
      <c r="AG2" s="214"/>
      <c r="AH2" s="214" t="s">
        <v>6</v>
      </c>
      <c r="AI2" s="214"/>
      <c r="AJ2" s="214"/>
      <c r="AK2" s="214"/>
      <c r="AL2" s="214"/>
      <c r="AM2" s="214"/>
    </row>
    <row r="3" spans="2:39" x14ac:dyDescent="0.3">
      <c r="B3" s="34" t="s">
        <v>7</v>
      </c>
      <c r="C3" s="34" t="s">
        <v>8</v>
      </c>
      <c r="D3" s="34" t="s">
        <v>9</v>
      </c>
      <c r="E3" s="34" t="s">
        <v>331</v>
      </c>
      <c r="F3" s="34" t="s">
        <v>330</v>
      </c>
      <c r="G3" s="212" t="s">
        <v>10</v>
      </c>
      <c r="H3" s="213" t="s">
        <v>11</v>
      </c>
      <c r="I3" s="213" t="s">
        <v>12</v>
      </c>
      <c r="J3" s="212" t="s">
        <v>13</v>
      </c>
      <c r="K3" s="212" t="s">
        <v>14</v>
      </c>
      <c r="L3" s="212" t="s">
        <v>15</v>
      </c>
      <c r="M3" s="212" t="s">
        <v>16</v>
      </c>
      <c r="N3" s="211" t="s">
        <v>17</v>
      </c>
      <c r="O3" s="211" t="s">
        <v>18</v>
      </c>
      <c r="P3" s="212" t="s">
        <v>19</v>
      </c>
      <c r="Q3" s="212" t="s">
        <v>20</v>
      </c>
      <c r="R3" s="212" t="s">
        <v>21</v>
      </c>
      <c r="S3" s="212" t="s">
        <v>22</v>
      </c>
      <c r="T3" s="211" t="s">
        <v>23</v>
      </c>
      <c r="U3" s="211" t="s">
        <v>24</v>
      </c>
      <c r="V3" s="212" t="s">
        <v>25</v>
      </c>
      <c r="W3" s="212" t="s">
        <v>26</v>
      </c>
      <c r="X3" s="212" t="s">
        <v>27</v>
      </c>
      <c r="Y3" s="212" t="s">
        <v>28</v>
      </c>
      <c r="Z3" s="211" t="s">
        <v>29</v>
      </c>
      <c r="AA3" s="211" t="s">
        <v>30</v>
      </c>
      <c r="AB3" s="212" t="s">
        <v>31</v>
      </c>
      <c r="AC3" s="212" t="s">
        <v>32</v>
      </c>
      <c r="AD3" s="212" t="s">
        <v>33</v>
      </c>
      <c r="AE3" s="212" t="s">
        <v>34</v>
      </c>
      <c r="AF3" s="211" t="s">
        <v>35</v>
      </c>
      <c r="AG3" s="211" t="s">
        <v>36</v>
      </c>
      <c r="AH3" s="212" t="s">
        <v>37</v>
      </c>
      <c r="AI3" s="212" t="s">
        <v>38</v>
      </c>
      <c r="AJ3" s="212" t="s">
        <v>39</v>
      </c>
      <c r="AK3" s="212" t="s">
        <v>40</v>
      </c>
      <c r="AL3" s="211" t="s">
        <v>41</v>
      </c>
      <c r="AM3" s="211" t="s">
        <v>42</v>
      </c>
    </row>
    <row r="4" spans="2:39" hidden="1" x14ac:dyDescent="0.3">
      <c r="B4" s="209" t="s">
        <v>43</v>
      </c>
      <c r="C4" s="209" t="s">
        <v>49</v>
      </c>
      <c r="D4" s="209" t="s">
        <v>82</v>
      </c>
      <c r="E4" s="209" t="s">
        <v>326</v>
      </c>
      <c r="F4" s="209" t="s">
        <v>329</v>
      </c>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row>
    <row r="5" spans="2:39" hidden="1" x14ac:dyDescent="0.3">
      <c r="B5" s="209" t="s">
        <v>43</v>
      </c>
      <c r="C5" s="209" t="s">
        <v>49</v>
      </c>
      <c r="D5" s="209" t="s">
        <v>82</v>
      </c>
      <c r="E5" s="209" t="s">
        <v>326</v>
      </c>
      <c r="F5" s="209" t="s">
        <v>328</v>
      </c>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c r="AL5" s="209"/>
      <c r="AM5" s="209"/>
    </row>
    <row r="6" spans="2:39" hidden="1" x14ac:dyDescent="0.3">
      <c r="B6" s="209" t="s">
        <v>43</v>
      </c>
      <c r="C6" s="209" t="s">
        <v>49</v>
      </c>
      <c r="D6" s="209" t="s">
        <v>82</v>
      </c>
      <c r="E6" s="209" t="s">
        <v>324</v>
      </c>
      <c r="F6" s="209" t="s">
        <v>329</v>
      </c>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09"/>
      <c r="AK6" s="209"/>
      <c r="AL6" s="209"/>
      <c r="AM6" s="209"/>
    </row>
    <row r="7" spans="2:39" hidden="1" x14ac:dyDescent="0.3">
      <c r="B7" s="209" t="s">
        <v>43</v>
      </c>
      <c r="C7" s="209" t="s">
        <v>49</v>
      </c>
      <c r="D7" s="209" t="s">
        <v>82</v>
      </c>
      <c r="E7" s="209" t="s">
        <v>324</v>
      </c>
      <c r="F7" s="209" t="s">
        <v>328</v>
      </c>
      <c r="G7" s="209"/>
      <c r="H7" s="209"/>
      <c r="I7" s="209"/>
      <c r="J7" s="209"/>
      <c r="K7" s="209"/>
      <c r="L7" s="209"/>
      <c r="M7" s="209"/>
      <c r="N7" s="209"/>
      <c r="O7" s="209"/>
      <c r="P7" s="209"/>
      <c r="Q7" s="209"/>
      <c r="R7" s="209"/>
      <c r="S7" s="209"/>
      <c r="T7" s="209"/>
      <c r="U7" s="209"/>
      <c r="V7" s="209"/>
      <c r="W7" s="209"/>
      <c r="X7" s="209"/>
      <c r="Y7" s="209"/>
      <c r="Z7" s="209"/>
      <c r="AA7" s="209"/>
      <c r="AB7" s="209"/>
      <c r="AC7" s="209"/>
      <c r="AD7" s="209"/>
      <c r="AE7" s="209"/>
      <c r="AF7" s="209"/>
      <c r="AG7" s="209"/>
      <c r="AH7" s="209"/>
      <c r="AI7" s="209"/>
      <c r="AJ7" s="209"/>
      <c r="AK7" s="209"/>
      <c r="AL7" s="209"/>
      <c r="AM7" s="209"/>
    </row>
    <row r="8" spans="2:39" hidden="1" x14ac:dyDescent="0.3">
      <c r="B8" s="209" t="s">
        <v>43</v>
      </c>
      <c r="C8" s="209" t="s">
        <v>49</v>
      </c>
      <c r="D8" s="209" t="s">
        <v>82</v>
      </c>
      <c r="E8" s="209" t="s">
        <v>323</v>
      </c>
      <c r="F8" s="209" t="s">
        <v>329</v>
      </c>
      <c r="G8" s="209"/>
      <c r="H8" s="209"/>
      <c r="I8" s="209"/>
      <c r="J8" s="209"/>
      <c r="K8" s="209"/>
      <c r="L8" s="209"/>
      <c r="M8" s="209"/>
      <c r="N8" s="209"/>
      <c r="O8" s="209"/>
      <c r="P8" s="209"/>
      <c r="Q8" s="209"/>
      <c r="R8" s="209"/>
      <c r="S8" s="209"/>
      <c r="T8" s="209"/>
      <c r="U8" s="209"/>
      <c r="V8" s="209"/>
      <c r="W8" s="209"/>
      <c r="X8" s="209"/>
      <c r="Y8" s="209"/>
      <c r="Z8" s="209"/>
      <c r="AA8" s="209"/>
      <c r="AB8" s="209"/>
      <c r="AC8" s="209"/>
      <c r="AD8" s="209"/>
      <c r="AE8" s="209"/>
      <c r="AF8" s="209"/>
      <c r="AG8" s="209"/>
      <c r="AH8" s="209"/>
      <c r="AI8" s="209"/>
      <c r="AJ8" s="209"/>
      <c r="AK8" s="209"/>
      <c r="AL8" s="209"/>
      <c r="AM8" s="209"/>
    </row>
    <row r="9" spans="2:39" hidden="1" x14ac:dyDescent="0.3">
      <c r="B9" s="209" t="s">
        <v>43</v>
      </c>
      <c r="C9" s="209" t="s">
        <v>49</v>
      </c>
      <c r="D9" s="209" t="s">
        <v>82</v>
      </c>
      <c r="E9" s="209" t="s">
        <v>323</v>
      </c>
      <c r="F9" s="209" t="s">
        <v>328</v>
      </c>
      <c r="G9" s="209"/>
      <c r="H9" s="209"/>
      <c r="I9" s="209"/>
      <c r="J9" s="209"/>
      <c r="K9" s="209"/>
      <c r="L9" s="209"/>
      <c r="M9" s="209"/>
      <c r="N9" s="209"/>
      <c r="O9" s="209"/>
      <c r="P9" s="209"/>
      <c r="Q9" s="209"/>
      <c r="R9" s="209"/>
      <c r="S9" s="209"/>
      <c r="T9" s="209"/>
      <c r="U9" s="209"/>
      <c r="V9" s="209"/>
      <c r="W9" s="209"/>
      <c r="X9" s="209"/>
      <c r="Y9" s="209"/>
      <c r="Z9" s="209"/>
      <c r="AA9" s="209"/>
      <c r="AB9" s="209"/>
      <c r="AC9" s="209"/>
      <c r="AD9" s="209"/>
      <c r="AE9" s="209"/>
      <c r="AF9" s="209"/>
      <c r="AG9" s="209"/>
      <c r="AH9" s="209"/>
      <c r="AI9" s="209"/>
      <c r="AJ9" s="209"/>
      <c r="AK9" s="209"/>
      <c r="AL9" s="209"/>
      <c r="AM9" s="209"/>
    </row>
    <row r="10" spans="2:39" hidden="1" x14ac:dyDescent="0.3">
      <c r="B10" s="209" t="s">
        <v>43</v>
      </c>
      <c r="C10" s="209" t="s">
        <v>49</v>
      </c>
      <c r="D10" s="209" t="s">
        <v>82</v>
      </c>
      <c r="E10" s="209" t="s">
        <v>322</v>
      </c>
      <c r="F10" s="209" t="s">
        <v>329</v>
      </c>
      <c r="G10" s="209"/>
      <c r="H10" s="209"/>
      <c r="I10" s="209"/>
      <c r="J10" s="209"/>
      <c r="K10" s="209"/>
      <c r="L10" s="209"/>
      <c r="M10" s="209"/>
      <c r="N10" s="209"/>
      <c r="O10" s="209"/>
      <c r="P10" s="209"/>
      <c r="Q10" s="209"/>
      <c r="R10" s="209"/>
      <c r="S10" s="209"/>
      <c r="T10" s="209"/>
      <c r="U10" s="209"/>
      <c r="V10" s="209"/>
      <c r="W10" s="209"/>
      <c r="X10" s="209"/>
      <c r="Y10" s="209"/>
      <c r="Z10" s="209"/>
      <c r="AA10" s="209"/>
      <c r="AB10" s="209"/>
      <c r="AC10" s="209"/>
      <c r="AD10" s="209"/>
      <c r="AE10" s="209"/>
      <c r="AF10" s="209"/>
      <c r="AG10" s="209"/>
      <c r="AH10" s="209"/>
      <c r="AI10" s="209"/>
      <c r="AJ10" s="209"/>
      <c r="AK10" s="209"/>
      <c r="AL10" s="209"/>
      <c r="AM10" s="209"/>
    </row>
    <row r="11" spans="2:39" hidden="1" x14ac:dyDescent="0.3">
      <c r="B11" s="209" t="s">
        <v>43</v>
      </c>
      <c r="C11" s="209" t="s">
        <v>49</v>
      </c>
      <c r="D11" s="209" t="s">
        <v>82</v>
      </c>
      <c r="E11" s="209" t="s">
        <v>322</v>
      </c>
      <c r="F11" s="209" t="s">
        <v>328</v>
      </c>
      <c r="G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209"/>
      <c r="AI11" s="209"/>
      <c r="AJ11" s="209"/>
      <c r="AK11" s="209"/>
      <c r="AL11" s="209"/>
      <c r="AM11" s="209"/>
    </row>
    <row r="12" spans="2:39" hidden="1" x14ac:dyDescent="0.3">
      <c r="B12" s="209" t="s">
        <v>43</v>
      </c>
      <c r="C12" s="209" t="s">
        <v>49</v>
      </c>
      <c r="D12" s="209" t="s">
        <v>82</v>
      </c>
      <c r="E12" s="209" t="s">
        <v>321</v>
      </c>
      <c r="F12" s="209" t="s">
        <v>329</v>
      </c>
      <c r="G12" s="209"/>
      <c r="H12" s="209"/>
      <c r="I12" s="209"/>
      <c r="J12" s="209"/>
      <c r="K12" s="209"/>
      <c r="L12" s="209"/>
      <c r="M12" s="209"/>
      <c r="N12" s="209"/>
      <c r="O12" s="209"/>
      <c r="P12" s="209"/>
      <c r="Q12" s="209"/>
      <c r="R12" s="209"/>
      <c r="S12" s="209"/>
      <c r="T12" s="209"/>
      <c r="U12" s="209"/>
      <c r="V12" s="209"/>
      <c r="W12" s="209"/>
      <c r="X12" s="209"/>
      <c r="Y12" s="209"/>
      <c r="Z12" s="209"/>
      <c r="AA12" s="209"/>
      <c r="AB12" s="209"/>
      <c r="AC12" s="209"/>
      <c r="AD12" s="209"/>
      <c r="AE12" s="209"/>
      <c r="AF12" s="209"/>
      <c r="AG12" s="209"/>
      <c r="AH12" s="209"/>
      <c r="AI12" s="209"/>
      <c r="AJ12" s="209"/>
      <c r="AK12" s="209"/>
      <c r="AL12" s="209"/>
      <c r="AM12" s="209"/>
    </row>
    <row r="13" spans="2:39" hidden="1" x14ac:dyDescent="0.3">
      <c r="B13" s="209" t="s">
        <v>43</v>
      </c>
      <c r="C13" s="209" t="s">
        <v>49</v>
      </c>
      <c r="D13" s="209" t="s">
        <v>82</v>
      </c>
      <c r="E13" s="209" t="s">
        <v>321</v>
      </c>
      <c r="F13" s="209" t="s">
        <v>328</v>
      </c>
      <c r="G13" s="209"/>
      <c r="H13" s="209"/>
      <c r="I13" s="209"/>
      <c r="J13" s="209"/>
      <c r="K13" s="209"/>
      <c r="L13" s="209"/>
      <c r="M13" s="209"/>
      <c r="N13" s="209"/>
      <c r="O13" s="209"/>
      <c r="P13" s="209"/>
      <c r="Q13" s="209"/>
      <c r="R13" s="209"/>
      <c r="S13" s="209"/>
      <c r="T13" s="209"/>
      <c r="U13" s="209"/>
      <c r="V13" s="209"/>
      <c r="W13" s="209"/>
      <c r="X13" s="209"/>
      <c r="Y13" s="209"/>
      <c r="Z13" s="209"/>
      <c r="AA13" s="209"/>
      <c r="AB13" s="209"/>
      <c r="AC13" s="209"/>
      <c r="AD13" s="209"/>
      <c r="AE13" s="209"/>
      <c r="AF13" s="209"/>
      <c r="AG13" s="209"/>
      <c r="AH13" s="209"/>
      <c r="AI13" s="209"/>
      <c r="AJ13" s="209"/>
      <c r="AK13" s="209"/>
      <c r="AL13" s="209"/>
      <c r="AM13" s="209"/>
    </row>
    <row r="14" spans="2:39" hidden="1" x14ac:dyDescent="0.3">
      <c r="B14" s="201" t="s">
        <v>43</v>
      </c>
      <c r="C14" s="201" t="s">
        <v>49</v>
      </c>
      <c r="D14" s="201" t="s">
        <v>82</v>
      </c>
      <c r="E14" s="204" t="s">
        <v>313</v>
      </c>
      <c r="F14" s="202" t="s">
        <v>315</v>
      </c>
      <c r="G14" s="201"/>
      <c r="H14" s="201"/>
      <c r="I14" s="201"/>
      <c r="J14" s="201"/>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c r="AH14" s="201"/>
      <c r="AI14" s="201"/>
      <c r="AJ14" s="201"/>
      <c r="AK14" s="201"/>
      <c r="AL14" s="201"/>
      <c r="AM14" s="201"/>
    </row>
    <row r="15" spans="2:39" hidden="1" x14ac:dyDescent="0.3">
      <c r="B15" s="201" t="s">
        <v>43</v>
      </c>
      <c r="C15" s="201" t="s">
        <v>49</v>
      </c>
      <c r="D15" s="201" t="s">
        <v>82</v>
      </c>
      <c r="E15" s="204" t="s">
        <v>313</v>
      </c>
      <c r="F15" s="202" t="s">
        <v>314</v>
      </c>
      <c r="G15" s="201"/>
      <c r="H15" s="201"/>
      <c r="I15" s="201"/>
      <c r="J15" s="201"/>
      <c r="K15" s="201"/>
      <c r="L15" s="201"/>
      <c r="M15" s="201"/>
      <c r="N15" s="201"/>
      <c r="O15" s="201"/>
      <c r="P15" s="201"/>
      <c r="Q15" s="201"/>
      <c r="R15" s="201"/>
      <c r="S15" s="201"/>
      <c r="T15" s="201"/>
      <c r="U15" s="201"/>
      <c r="V15" s="201"/>
      <c r="W15" s="201"/>
      <c r="X15" s="201"/>
      <c r="Y15" s="201"/>
      <c r="Z15" s="201"/>
      <c r="AA15" s="201"/>
      <c r="AB15" s="201"/>
      <c r="AC15" s="201"/>
      <c r="AD15" s="201"/>
      <c r="AE15" s="201"/>
      <c r="AF15" s="201"/>
      <c r="AG15" s="201"/>
      <c r="AH15" s="201"/>
      <c r="AI15" s="201"/>
      <c r="AJ15" s="201"/>
      <c r="AK15" s="201"/>
      <c r="AL15" s="201"/>
      <c r="AM15" s="201"/>
    </row>
    <row r="16" spans="2:39" hidden="1" x14ac:dyDescent="0.3">
      <c r="B16" s="201" t="s">
        <v>43</v>
      </c>
      <c r="C16" s="201" t="s">
        <v>49</v>
      </c>
      <c r="D16" s="201" t="s">
        <v>82</v>
      </c>
      <c r="E16" s="202" t="s">
        <v>320</v>
      </c>
      <c r="F16" s="204" t="s">
        <v>312</v>
      </c>
      <c r="G16" s="201"/>
      <c r="H16" s="201"/>
      <c r="I16" s="201"/>
      <c r="J16" s="201"/>
      <c r="K16" s="201"/>
      <c r="L16" s="201"/>
      <c r="M16" s="201"/>
      <c r="N16" s="201"/>
      <c r="O16" s="201"/>
      <c r="P16" s="201"/>
      <c r="Q16" s="201"/>
      <c r="R16" s="201"/>
      <c r="S16" s="201"/>
      <c r="T16" s="201"/>
      <c r="U16" s="201"/>
      <c r="V16" s="201"/>
      <c r="W16" s="201"/>
      <c r="X16" s="201"/>
      <c r="Y16" s="201"/>
      <c r="Z16" s="201"/>
      <c r="AA16" s="201"/>
      <c r="AB16" s="201"/>
      <c r="AC16" s="201"/>
      <c r="AD16" s="201"/>
      <c r="AE16" s="201"/>
      <c r="AF16" s="201"/>
      <c r="AG16" s="201"/>
      <c r="AH16" s="201"/>
      <c r="AI16" s="201"/>
      <c r="AJ16" s="201"/>
      <c r="AK16" s="201"/>
      <c r="AL16" s="201"/>
      <c r="AM16" s="201"/>
    </row>
    <row r="17" spans="1:39" hidden="1" x14ac:dyDescent="0.3">
      <c r="B17" s="201" t="s">
        <v>43</v>
      </c>
      <c r="C17" s="201" t="s">
        <v>49</v>
      </c>
      <c r="D17" s="201" t="s">
        <v>82</v>
      </c>
      <c r="E17" s="202" t="s">
        <v>319</v>
      </c>
      <c r="F17" s="204" t="s">
        <v>312</v>
      </c>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1"/>
      <c r="AF17" s="201"/>
      <c r="AG17" s="201"/>
      <c r="AH17" s="201"/>
      <c r="AI17" s="201"/>
      <c r="AJ17" s="201"/>
      <c r="AK17" s="201"/>
      <c r="AL17" s="201"/>
      <c r="AM17" s="201"/>
    </row>
    <row r="18" spans="1:39" hidden="1" x14ac:dyDescent="0.3">
      <c r="B18" s="201" t="s">
        <v>43</v>
      </c>
      <c r="C18" s="201" t="s">
        <v>49</v>
      </c>
      <c r="D18" s="201" t="s">
        <v>82</v>
      </c>
      <c r="E18" s="202" t="s">
        <v>318</v>
      </c>
      <c r="F18" s="204" t="s">
        <v>312</v>
      </c>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1"/>
      <c r="AK18" s="201"/>
      <c r="AL18" s="201"/>
      <c r="AM18" s="201"/>
    </row>
    <row r="19" spans="1:39" hidden="1" x14ac:dyDescent="0.3">
      <c r="B19" s="201" t="s">
        <v>43</v>
      </c>
      <c r="C19" s="201" t="s">
        <v>49</v>
      </c>
      <c r="D19" s="201" t="s">
        <v>82</v>
      </c>
      <c r="E19" s="202" t="s">
        <v>317</v>
      </c>
      <c r="F19" s="204" t="s">
        <v>312</v>
      </c>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row>
    <row r="20" spans="1:39" hidden="1" x14ac:dyDescent="0.3">
      <c r="B20" s="201" t="s">
        <v>43</v>
      </c>
      <c r="C20" s="201" t="s">
        <v>49</v>
      </c>
      <c r="D20" s="201" t="s">
        <v>82</v>
      </c>
      <c r="E20" s="202" t="s">
        <v>316</v>
      </c>
      <c r="F20" s="204" t="s">
        <v>312</v>
      </c>
      <c r="G20" s="201"/>
      <c r="H20" s="201"/>
      <c r="I20" s="201"/>
      <c r="J20" s="201"/>
      <c r="K20" s="201"/>
      <c r="L20" s="201"/>
      <c r="M20" s="201"/>
      <c r="N20" s="201"/>
      <c r="O20" s="201"/>
      <c r="P20" s="201"/>
      <c r="Q20" s="201"/>
      <c r="R20" s="201"/>
      <c r="S20" s="201"/>
      <c r="T20" s="201"/>
      <c r="U20" s="201"/>
      <c r="V20" s="201"/>
      <c r="W20" s="201"/>
      <c r="X20" s="201"/>
      <c r="Y20" s="201"/>
      <c r="Z20" s="201"/>
      <c r="AA20" s="201"/>
      <c r="AB20" s="201"/>
      <c r="AC20" s="201"/>
      <c r="AD20" s="201"/>
      <c r="AE20" s="201"/>
      <c r="AF20" s="201"/>
      <c r="AG20" s="201"/>
      <c r="AH20" s="201"/>
      <c r="AI20" s="201"/>
      <c r="AJ20" s="201"/>
      <c r="AK20" s="201"/>
      <c r="AL20" s="201"/>
      <c r="AM20" s="201"/>
    </row>
    <row r="21" spans="1:39" s="232" customFormat="1" x14ac:dyDescent="0.3">
      <c r="A21" s="2"/>
      <c r="B21" s="36" t="s">
        <v>43</v>
      </c>
      <c r="C21" s="36" t="s">
        <v>49</v>
      </c>
      <c r="D21" s="37" t="s">
        <v>45</v>
      </c>
      <c r="E21" s="199" t="s">
        <v>313</v>
      </c>
      <c r="F21" s="199" t="s">
        <v>312</v>
      </c>
      <c r="G21" s="36">
        <v>27</v>
      </c>
      <c r="H21" s="36">
        <v>29323</v>
      </c>
      <c r="I21" s="248">
        <v>1.7576347643721672E-2</v>
      </c>
      <c r="J21" s="36">
        <v>5881</v>
      </c>
      <c r="K21" s="36">
        <v>4713</v>
      </c>
      <c r="L21" s="207">
        <v>0.81654143696827486</v>
      </c>
      <c r="M21" s="128">
        <v>5.0469908621678314E-3</v>
      </c>
      <c r="N21" s="207">
        <v>0.80664933487842594</v>
      </c>
      <c r="O21" s="207">
        <v>0.82643353905812378</v>
      </c>
      <c r="P21" s="36">
        <v>7281</v>
      </c>
      <c r="Q21" s="36">
        <v>5886</v>
      </c>
      <c r="R21" s="207">
        <v>0.83750316246501799</v>
      </c>
      <c r="S21" s="128">
        <v>4.3233477437012689E-3</v>
      </c>
      <c r="T21" s="207">
        <v>0.82902940088736354</v>
      </c>
      <c r="U21" s="207">
        <v>0.84597692404267244</v>
      </c>
      <c r="V21" s="36">
        <v>283</v>
      </c>
      <c r="W21" s="36">
        <v>180</v>
      </c>
      <c r="X21" s="207">
        <v>0.63604240282685509</v>
      </c>
      <c r="Y21" s="128">
        <v>2.8600604445977184E-2</v>
      </c>
      <c r="Z21" s="207">
        <v>0.57998521811273984</v>
      </c>
      <c r="AA21" s="207">
        <v>0.69209958754097034</v>
      </c>
      <c r="AB21" s="245">
        <v>7564</v>
      </c>
      <c r="AC21" s="245">
        <v>6066</v>
      </c>
      <c r="AD21" s="246">
        <v>0.82913502380171811</v>
      </c>
      <c r="AE21" s="247">
        <v>4.327762261351435E-3</v>
      </c>
      <c r="AF21" s="246">
        <v>0.8206526097694693</v>
      </c>
      <c r="AG21" s="246">
        <v>0.83761743783396692</v>
      </c>
      <c r="AH21" s="245">
        <v>56</v>
      </c>
      <c r="AI21" s="245">
        <v>46</v>
      </c>
      <c r="AJ21" s="245"/>
      <c r="AK21" s="245"/>
      <c r="AL21" s="245"/>
      <c r="AM21" s="245"/>
    </row>
    <row r="22" spans="1:39" hidden="1" x14ac:dyDescent="0.3">
      <c r="B22" s="209" t="s">
        <v>43</v>
      </c>
      <c r="C22" s="209" t="s">
        <v>49</v>
      </c>
      <c r="D22" s="209" t="s">
        <v>327</v>
      </c>
      <c r="E22" s="209" t="s">
        <v>326</v>
      </c>
      <c r="F22" s="209" t="s">
        <v>329</v>
      </c>
      <c r="G22" s="209"/>
      <c r="H22" s="209"/>
      <c r="I22" s="209"/>
      <c r="J22" s="209"/>
      <c r="K22" s="209"/>
      <c r="L22" s="209"/>
      <c r="M22" s="209"/>
      <c r="N22" s="209"/>
      <c r="O22" s="209"/>
      <c r="P22" s="209"/>
      <c r="Q22" s="209"/>
      <c r="R22" s="209"/>
      <c r="S22" s="209"/>
      <c r="T22" s="209"/>
      <c r="U22" s="209"/>
      <c r="V22" s="209"/>
      <c r="W22" s="209"/>
      <c r="X22" s="209"/>
      <c r="Y22" s="209"/>
      <c r="Z22" s="209"/>
      <c r="AA22" s="209"/>
      <c r="AB22" s="209"/>
      <c r="AC22" s="209"/>
      <c r="AD22" s="209"/>
      <c r="AE22" s="209"/>
      <c r="AF22" s="209"/>
      <c r="AG22" s="209"/>
      <c r="AH22" s="209"/>
      <c r="AI22" s="209"/>
      <c r="AJ22" s="209"/>
      <c r="AK22" s="209"/>
      <c r="AL22" s="209"/>
      <c r="AM22" s="209"/>
    </row>
    <row r="23" spans="1:39" hidden="1" x14ac:dyDescent="0.3">
      <c r="B23" s="209" t="s">
        <v>43</v>
      </c>
      <c r="C23" s="209" t="s">
        <v>49</v>
      </c>
      <c r="D23" s="209" t="s">
        <v>327</v>
      </c>
      <c r="E23" s="209" t="s">
        <v>326</v>
      </c>
      <c r="F23" s="209" t="s">
        <v>328</v>
      </c>
      <c r="G23" s="209"/>
      <c r="H23" s="209"/>
      <c r="I23" s="209"/>
      <c r="J23" s="209"/>
      <c r="K23" s="209"/>
      <c r="L23" s="209"/>
      <c r="M23" s="209"/>
      <c r="N23" s="209"/>
      <c r="O23" s="209"/>
      <c r="P23" s="209"/>
      <c r="Q23" s="209"/>
      <c r="R23" s="209"/>
      <c r="S23" s="209"/>
      <c r="T23" s="209"/>
      <c r="U23" s="209"/>
      <c r="V23" s="209"/>
      <c r="W23" s="209"/>
      <c r="X23" s="209"/>
      <c r="Y23" s="209"/>
      <c r="Z23" s="209"/>
      <c r="AA23" s="209"/>
      <c r="AB23" s="209"/>
      <c r="AC23" s="209"/>
      <c r="AD23" s="209"/>
      <c r="AE23" s="209"/>
      <c r="AF23" s="209"/>
      <c r="AG23" s="209"/>
      <c r="AH23" s="209"/>
      <c r="AI23" s="209"/>
      <c r="AJ23" s="209"/>
      <c r="AK23" s="209"/>
      <c r="AL23" s="209"/>
      <c r="AM23" s="209"/>
    </row>
    <row r="24" spans="1:39" hidden="1" x14ac:dyDescent="0.3">
      <c r="B24" s="209" t="s">
        <v>43</v>
      </c>
      <c r="C24" s="209" t="s">
        <v>49</v>
      </c>
      <c r="D24" s="209" t="s">
        <v>327</v>
      </c>
      <c r="E24" s="209" t="s">
        <v>324</v>
      </c>
      <c r="F24" s="209" t="s">
        <v>329</v>
      </c>
      <c r="G24" s="209"/>
      <c r="H24" s="209"/>
      <c r="I24" s="209"/>
      <c r="J24" s="209"/>
      <c r="K24" s="209"/>
      <c r="L24" s="209"/>
      <c r="M24" s="209"/>
      <c r="N24" s="209"/>
      <c r="O24" s="209"/>
      <c r="P24" s="209"/>
      <c r="Q24" s="209"/>
      <c r="R24" s="209"/>
      <c r="S24" s="209"/>
      <c r="T24" s="209"/>
      <c r="U24" s="209"/>
      <c r="V24" s="209"/>
      <c r="W24" s="209"/>
      <c r="X24" s="209"/>
      <c r="Y24" s="209"/>
      <c r="Z24" s="209"/>
      <c r="AA24" s="209"/>
      <c r="AB24" s="209"/>
      <c r="AC24" s="209"/>
      <c r="AD24" s="209"/>
      <c r="AE24" s="209"/>
      <c r="AF24" s="209"/>
      <c r="AG24" s="209"/>
      <c r="AH24" s="209"/>
      <c r="AI24" s="209"/>
      <c r="AJ24" s="209"/>
      <c r="AK24" s="209"/>
      <c r="AL24" s="209"/>
      <c r="AM24" s="209"/>
    </row>
    <row r="25" spans="1:39" hidden="1" x14ac:dyDescent="0.3">
      <c r="B25" s="209" t="s">
        <v>43</v>
      </c>
      <c r="C25" s="209" t="s">
        <v>49</v>
      </c>
      <c r="D25" s="209" t="s">
        <v>327</v>
      </c>
      <c r="E25" s="209" t="s">
        <v>324</v>
      </c>
      <c r="F25" s="209" t="s">
        <v>328</v>
      </c>
      <c r="G25" s="209"/>
      <c r="H25" s="209"/>
      <c r="I25" s="209"/>
      <c r="J25" s="209"/>
      <c r="K25" s="209"/>
      <c r="L25" s="209"/>
      <c r="M25" s="209"/>
      <c r="N25" s="209"/>
      <c r="O25" s="209"/>
      <c r="P25" s="209"/>
      <c r="Q25" s="209"/>
      <c r="R25" s="209"/>
      <c r="S25" s="209"/>
      <c r="T25" s="209"/>
      <c r="U25" s="209"/>
      <c r="V25" s="209"/>
      <c r="W25" s="209"/>
      <c r="X25" s="209"/>
      <c r="Y25" s="209"/>
      <c r="Z25" s="209"/>
      <c r="AA25" s="209"/>
      <c r="AB25" s="209"/>
      <c r="AC25" s="209"/>
      <c r="AD25" s="209"/>
      <c r="AE25" s="209"/>
      <c r="AF25" s="209"/>
      <c r="AG25" s="209"/>
      <c r="AH25" s="209"/>
      <c r="AI25" s="209"/>
      <c r="AJ25" s="209"/>
      <c r="AK25" s="209"/>
      <c r="AL25" s="209"/>
      <c r="AM25" s="209"/>
    </row>
    <row r="26" spans="1:39" hidden="1" x14ac:dyDescent="0.3">
      <c r="B26" s="209" t="s">
        <v>43</v>
      </c>
      <c r="C26" s="209" t="s">
        <v>49</v>
      </c>
      <c r="D26" s="209" t="s">
        <v>327</v>
      </c>
      <c r="E26" s="209" t="s">
        <v>323</v>
      </c>
      <c r="F26" s="209" t="s">
        <v>329</v>
      </c>
      <c r="G26" s="209"/>
      <c r="H26" s="209"/>
      <c r="I26" s="209"/>
      <c r="J26" s="209"/>
      <c r="K26" s="209"/>
      <c r="L26" s="209"/>
      <c r="M26" s="209"/>
      <c r="N26" s="209"/>
      <c r="O26" s="209"/>
      <c r="P26" s="209"/>
      <c r="Q26" s="209"/>
      <c r="R26" s="209"/>
      <c r="S26" s="209"/>
      <c r="T26" s="209"/>
      <c r="U26" s="209"/>
      <c r="V26" s="209"/>
      <c r="W26" s="209"/>
      <c r="X26" s="209"/>
      <c r="Y26" s="209"/>
      <c r="Z26" s="209"/>
      <c r="AA26" s="209"/>
      <c r="AB26" s="209"/>
      <c r="AC26" s="209"/>
      <c r="AD26" s="209"/>
      <c r="AE26" s="209"/>
      <c r="AF26" s="209"/>
      <c r="AG26" s="209"/>
      <c r="AH26" s="209"/>
      <c r="AI26" s="209"/>
      <c r="AJ26" s="209"/>
      <c r="AK26" s="209"/>
      <c r="AL26" s="209"/>
      <c r="AM26" s="209"/>
    </row>
    <row r="27" spans="1:39" hidden="1" x14ac:dyDescent="0.3">
      <c r="B27" s="209" t="s">
        <v>43</v>
      </c>
      <c r="C27" s="209" t="s">
        <v>49</v>
      </c>
      <c r="D27" s="209" t="s">
        <v>327</v>
      </c>
      <c r="E27" s="209" t="s">
        <v>323</v>
      </c>
      <c r="F27" s="209" t="s">
        <v>328</v>
      </c>
      <c r="G27" s="209"/>
      <c r="H27" s="209"/>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09"/>
      <c r="AM27" s="209"/>
    </row>
    <row r="28" spans="1:39" hidden="1" x14ac:dyDescent="0.3">
      <c r="B28" s="209" t="s">
        <v>43</v>
      </c>
      <c r="C28" s="209" t="s">
        <v>49</v>
      </c>
      <c r="D28" s="209" t="s">
        <v>327</v>
      </c>
      <c r="E28" s="209" t="s">
        <v>322</v>
      </c>
      <c r="F28" s="209" t="s">
        <v>329</v>
      </c>
      <c r="G28" s="209"/>
      <c r="H28" s="209"/>
      <c r="I28" s="209"/>
      <c r="J28" s="209"/>
      <c r="K28" s="209"/>
      <c r="L28" s="209"/>
      <c r="M28" s="209"/>
      <c r="N28" s="209"/>
      <c r="O28" s="209"/>
      <c r="P28" s="209"/>
      <c r="Q28" s="209"/>
      <c r="R28" s="209"/>
      <c r="S28" s="209"/>
      <c r="T28" s="209"/>
      <c r="U28" s="209"/>
      <c r="V28" s="209"/>
      <c r="W28" s="209"/>
      <c r="X28" s="209"/>
      <c r="Y28" s="209"/>
      <c r="Z28" s="209"/>
      <c r="AA28" s="209"/>
      <c r="AB28" s="209"/>
      <c r="AC28" s="209"/>
      <c r="AD28" s="209"/>
      <c r="AE28" s="209"/>
      <c r="AF28" s="209"/>
      <c r="AG28" s="209"/>
      <c r="AH28" s="209"/>
      <c r="AI28" s="209"/>
      <c r="AJ28" s="209"/>
      <c r="AK28" s="209"/>
      <c r="AL28" s="209"/>
      <c r="AM28" s="209"/>
    </row>
    <row r="29" spans="1:39" hidden="1" x14ac:dyDescent="0.3">
      <c r="B29" s="209" t="s">
        <v>43</v>
      </c>
      <c r="C29" s="209" t="s">
        <v>49</v>
      </c>
      <c r="D29" s="209" t="s">
        <v>327</v>
      </c>
      <c r="E29" s="209" t="s">
        <v>322</v>
      </c>
      <c r="F29" s="209" t="s">
        <v>328</v>
      </c>
      <c r="G29" s="209"/>
      <c r="H29" s="209"/>
      <c r="I29" s="209"/>
      <c r="J29" s="209"/>
      <c r="K29" s="209"/>
      <c r="L29" s="209"/>
      <c r="M29" s="209"/>
      <c r="N29" s="209"/>
      <c r="O29" s="209"/>
      <c r="P29" s="209"/>
      <c r="Q29" s="209"/>
      <c r="R29" s="209"/>
      <c r="S29" s="209"/>
      <c r="T29" s="209"/>
      <c r="U29" s="209"/>
      <c r="V29" s="209"/>
      <c r="W29" s="209"/>
      <c r="X29" s="209"/>
      <c r="Y29" s="209"/>
      <c r="Z29" s="209"/>
      <c r="AA29" s="209"/>
      <c r="AB29" s="209"/>
      <c r="AC29" s="209"/>
      <c r="AD29" s="209"/>
      <c r="AE29" s="209"/>
      <c r="AF29" s="209"/>
      <c r="AG29" s="209"/>
      <c r="AH29" s="209"/>
      <c r="AI29" s="209"/>
      <c r="AJ29" s="209"/>
      <c r="AK29" s="209"/>
      <c r="AL29" s="209"/>
      <c r="AM29" s="209"/>
    </row>
    <row r="30" spans="1:39" hidden="1" x14ac:dyDescent="0.3">
      <c r="B30" s="209" t="s">
        <v>43</v>
      </c>
      <c r="C30" s="209" t="s">
        <v>49</v>
      </c>
      <c r="D30" s="209" t="s">
        <v>327</v>
      </c>
      <c r="E30" s="209" t="s">
        <v>321</v>
      </c>
      <c r="F30" s="209" t="s">
        <v>329</v>
      </c>
      <c r="G30" s="209"/>
      <c r="H30" s="209"/>
      <c r="I30" s="209"/>
      <c r="J30" s="209"/>
      <c r="K30" s="209"/>
      <c r="L30" s="209"/>
      <c r="M30" s="209"/>
      <c r="N30" s="209"/>
      <c r="O30" s="209"/>
      <c r="P30" s="209"/>
      <c r="Q30" s="209"/>
      <c r="R30" s="209"/>
      <c r="S30" s="209"/>
      <c r="T30" s="209"/>
      <c r="U30" s="209"/>
      <c r="V30" s="209"/>
      <c r="W30" s="209"/>
      <c r="X30" s="209"/>
      <c r="Y30" s="209"/>
      <c r="Z30" s="209"/>
      <c r="AA30" s="209"/>
      <c r="AB30" s="209"/>
      <c r="AC30" s="209"/>
      <c r="AD30" s="209"/>
      <c r="AE30" s="209"/>
      <c r="AF30" s="209"/>
      <c r="AG30" s="209"/>
      <c r="AH30" s="209"/>
      <c r="AI30" s="209"/>
      <c r="AJ30" s="209"/>
      <c r="AK30" s="209"/>
      <c r="AL30" s="209"/>
      <c r="AM30" s="209"/>
    </row>
    <row r="31" spans="1:39" hidden="1" x14ac:dyDescent="0.3">
      <c r="B31" s="209" t="s">
        <v>43</v>
      </c>
      <c r="C31" s="209" t="s">
        <v>49</v>
      </c>
      <c r="D31" s="209" t="s">
        <v>327</v>
      </c>
      <c r="E31" s="209" t="s">
        <v>321</v>
      </c>
      <c r="F31" s="209" t="s">
        <v>328</v>
      </c>
      <c r="G31" s="209"/>
      <c r="H31" s="209"/>
      <c r="I31" s="209"/>
      <c r="J31" s="209"/>
      <c r="K31" s="209"/>
      <c r="L31" s="209"/>
      <c r="M31" s="209"/>
      <c r="N31" s="209"/>
      <c r="O31" s="209"/>
      <c r="P31" s="209"/>
      <c r="Q31" s="209"/>
      <c r="R31" s="209"/>
      <c r="S31" s="209"/>
      <c r="T31" s="209"/>
      <c r="U31" s="209"/>
      <c r="V31" s="209"/>
      <c r="W31" s="209"/>
      <c r="X31" s="209"/>
      <c r="Y31" s="209"/>
      <c r="Z31" s="209"/>
      <c r="AA31" s="209"/>
      <c r="AB31" s="209"/>
      <c r="AC31" s="209"/>
      <c r="AD31" s="209"/>
      <c r="AE31" s="209"/>
      <c r="AF31" s="209"/>
      <c r="AG31" s="209"/>
      <c r="AH31" s="209"/>
      <c r="AI31" s="209"/>
      <c r="AJ31" s="209"/>
      <c r="AK31" s="209"/>
      <c r="AL31" s="209"/>
      <c r="AM31" s="209"/>
    </row>
    <row r="32" spans="1:39" hidden="1" x14ac:dyDescent="0.3">
      <c r="B32" s="201" t="s">
        <v>43</v>
      </c>
      <c r="C32" s="201" t="s">
        <v>49</v>
      </c>
      <c r="D32" s="201" t="s">
        <v>327</v>
      </c>
      <c r="E32" s="204" t="s">
        <v>313</v>
      </c>
      <c r="F32" s="202" t="s">
        <v>315</v>
      </c>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row>
    <row r="33" spans="1:39" hidden="1" x14ac:dyDescent="0.3">
      <c r="B33" s="201" t="s">
        <v>43</v>
      </c>
      <c r="C33" s="201" t="s">
        <v>49</v>
      </c>
      <c r="D33" s="201" t="s">
        <v>327</v>
      </c>
      <c r="E33" s="204" t="s">
        <v>313</v>
      </c>
      <c r="F33" s="202" t="s">
        <v>314</v>
      </c>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1"/>
      <c r="AK33" s="201"/>
      <c r="AL33" s="201"/>
      <c r="AM33" s="201"/>
    </row>
    <row r="34" spans="1:39" hidden="1" x14ac:dyDescent="0.3">
      <c r="B34" s="201" t="s">
        <v>43</v>
      </c>
      <c r="C34" s="201" t="s">
        <v>49</v>
      </c>
      <c r="D34" s="201" t="s">
        <v>327</v>
      </c>
      <c r="E34" s="202" t="s">
        <v>320</v>
      </c>
      <c r="F34" s="204" t="s">
        <v>312</v>
      </c>
      <c r="G34" s="201"/>
      <c r="H34" s="201"/>
      <c r="I34" s="201"/>
      <c r="J34" s="201"/>
      <c r="K34" s="201"/>
      <c r="L34" s="201"/>
      <c r="M34" s="201"/>
      <c r="N34" s="201"/>
      <c r="O34" s="201"/>
      <c r="P34" s="201"/>
      <c r="Q34" s="201"/>
      <c r="R34" s="201"/>
      <c r="S34" s="201"/>
      <c r="T34" s="201"/>
      <c r="U34" s="201"/>
      <c r="V34" s="201"/>
      <c r="W34" s="201"/>
      <c r="X34" s="201"/>
      <c r="Y34" s="201"/>
      <c r="Z34" s="201"/>
      <c r="AA34" s="201"/>
      <c r="AB34" s="201"/>
      <c r="AC34" s="201"/>
      <c r="AD34" s="201"/>
      <c r="AE34" s="201"/>
      <c r="AF34" s="201"/>
      <c r="AG34" s="201"/>
      <c r="AH34" s="201"/>
      <c r="AI34" s="201"/>
      <c r="AJ34" s="201"/>
      <c r="AK34" s="201"/>
      <c r="AL34" s="201"/>
      <c r="AM34" s="201"/>
    </row>
    <row r="35" spans="1:39" hidden="1" x14ac:dyDescent="0.3">
      <c r="B35" s="201" t="s">
        <v>43</v>
      </c>
      <c r="C35" s="201" t="s">
        <v>49</v>
      </c>
      <c r="D35" s="201" t="s">
        <v>327</v>
      </c>
      <c r="E35" s="202" t="s">
        <v>319</v>
      </c>
      <c r="F35" s="204" t="s">
        <v>312</v>
      </c>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1"/>
      <c r="AL35" s="201"/>
      <c r="AM35" s="201"/>
    </row>
    <row r="36" spans="1:39" hidden="1" x14ac:dyDescent="0.3">
      <c r="B36" s="201" t="s">
        <v>43</v>
      </c>
      <c r="C36" s="201" t="s">
        <v>49</v>
      </c>
      <c r="D36" s="201" t="s">
        <v>327</v>
      </c>
      <c r="E36" s="202" t="s">
        <v>318</v>
      </c>
      <c r="F36" s="204" t="s">
        <v>312</v>
      </c>
      <c r="G36" s="201"/>
      <c r="H36" s="201"/>
      <c r="I36" s="201"/>
      <c r="J36" s="201"/>
      <c r="K36" s="201"/>
      <c r="L36" s="201"/>
      <c r="M36" s="201"/>
      <c r="N36" s="201"/>
      <c r="O36" s="201"/>
      <c r="P36" s="201"/>
      <c r="Q36" s="201"/>
      <c r="R36" s="201"/>
      <c r="S36" s="201"/>
      <c r="T36" s="201"/>
      <c r="U36" s="201"/>
      <c r="V36" s="201"/>
      <c r="W36" s="201"/>
      <c r="X36" s="201"/>
      <c r="Y36" s="201"/>
      <c r="Z36" s="201"/>
      <c r="AA36" s="201"/>
      <c r="AB36" s="201"/>
      <c r="AC36" s="201"/>
      <c r="AD36" s="201"/>
      <c r="AE36" s="201"/>
      <c r="AF36" s="201"/>
      <c r="AG36" s="201"/>
      <c r="AH36" s="201"/>
      <c r="AI36" s="201"/>
      <c r="AJ36" s="201"/>
      <c r="AK36" s="201"/>
      <c r="AL36" s="201"/>
      <c r="AM36" s="201"/>
    </row>
    <row r="37" spans="1:39" hidden="1" x14ac:dyDescent="0.3">
      <c r="B37" s="201" t="s">
        <v>43</v>
      </c>
      <c r="C37" s="201" t="s">
        <v>49</v>
      </c>
      <c r="D37" s="201" t="s">
        <v>327</v>
      </c>
      <c r="E37" s="202" t="s">
        <v>317</v>
      </c>
      <c r="F37" s="204" t="s">
        <v>312</v>
      </c>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c r="AH37" s="201"/>
      <c r="AI37" s="201"/>
      <c r="AJ37" s="201"/>
      <c r="AK37" s="201"/>
      <c r="AL37" s="201"/>
      <c r="AM37" s="201"/>
    </row>
    <row r="38" spans="1:39" hidden="1" x14ac:dyDescent="0.3">
      <c r="B38" s="201" t="s">
        <v>43</v>
      </c>
      <c r="C38" s="201" t="s">
        <v>49</v>
      </c>
      <c r="D38" s="201" t="s">
        <v>327</v>
      </c>
      <c r="E38" s="202" t="s">
        <v>316</v>
      </c>
      <c r="F38" s="204" t="s">
        <v>312</v>
      </c>
      <c r="G38" s="201"/>
      <c r="H38" s="201"/>
      <c r="I38" s="201"/>
      <c r="J38" s="201"/>
      <c r="K38" s="201"/>
      <c r="L38" s="201"/>
      <c r="M38" s="201"/>
      <c r="N38" s="201"/>
      <c r="O38" s="201"/>
      <c r="P38" s="201"/>
      <c r="Q38" s="201"/>
      <c r="R38" s="201"/>
      <c r="S38" s="201"/>
      <c r="T38" s="201"/>
      <c r="U38" s="201"/>
      <c r="V38" s="201"/>
      <c r="W38" s="201"/>
      <c r="X38" s="201"/>
      <c r="Y38" s="201"/>
      <c r="Z38" s="201"/>
      <c r="AA38" s="201"/>
      <c r="AB38" s="201"/>
      <c r="AC38" s="201"/>
      <c r="AD38" s="201"/>
      <c r="AE38" s="201"/>
      <c r="AF38" s="201"/>
      <c r="AG38" s="201"/>
      <c r="AH38" s="201"/>
      <c r="AI38" s="201"/>
      <c r="AJ38" s="201"/>
      <c r="AK38" s="201"/>
      <c r="AL38" s="201"/>
      <c r="AM38" s="201"/>
    </row>
    <row r="39" spans="1:39" s="232" customFormat="1" x14ac:dyDescent="0.3">
      <c r="A39" s="2"/>
      <c r="B39" s="36" t="s">
        <v>43</v>
      </c>
      <c r="C39" s="36" t="s">
        <v>49</v>
      </c>
      <c r="D39" s="37" t="s">
        <v>52</v>
      </c>
      <c r="E39" s="199" t="s">
        <v>313</v>
      </c>
      <c r="F39" s="199" t="s">
        <v>312</v>
      </c>
      <c r="G39" s="36">
        <v>27</v>
      </c>
      <c r="H39" s="36">
        <v>11742</v>
      </c>
      <c r="I39" s="248">
        <v>4.9318242074899155E-3</v>
      </c>
      <c r="J39" s="36">
        <v>3111</v>
      </c>
      <c r="K39" s="36">
        <v>1397</v>
      </c>
      <c r="L39" s="207">
        <v>0.50171095728337967</v>
      </c>
      <c r="M39" s="128">
        <v>8.964322165232996E-3</v>
      </c>
      <c r="N39" s="207">
        <v>0.48414088583952297</v>
      </c>
      <c r="O39" s="207">
        <v>0.51928102872723636</v>
      </c>
      <c r="P39" s="36">
        <v>3397</v>
      </c>
      <c r="Q39" s="36">
        <v>1537</v>
      </c>
      <c r="R39" s="207">
        <v>0.50501136007705028</v>
      </c>
      <c r="S39" s="128">
        <v>8.5782839216123757E-3</v>
      </c>
      <c r="T39" s="207">
        <v>0.48819792359069003</v>
      </c>
      <c r="U39" s="207">
        <v>0.52182479656341052</v>
      </c>
      <c r="V39" s="36"/>
      <c r="W39" s="36"/>
      <c r="X39" s="207"/>
      <c r="Y39" s="128"/>
      <c r="Z39" s="207"/>
      <c r="AA39" s="207"/>
      <c r="AB39" s="245"/>
      <c r="AC39" s="245"/>
      <c r="AD39" s="246"/>
      <c r="AE39" s="247"/>
      <c r="AF39" s="246"/>
      <c r="AG39" s="246"/>
      <c r="AH39" s="245"/>
      <c r="AI39" s="245"/>
      <c r="AJ39" s="245"/>
      <c r="AK39" s="245"/>
      <c r="AL39" s="245"/>
      <c r="AM39" s="245"/>
    </row>
    <row r="40" spans="1:39" hidden="1" x14ac:dyDescent="0.3">
      <c r="B40" s="36" t="s">
        <v>43</v>
      </c>
      <c r="C40" s="36" t="s">
        <v>49</v>
      </c>
      <c r="D40" s="199" t="s">
        <v>54</v>
      </c>
      <c r="E40" s="199" t="s">
        <v>313</v>
      </c>
      <c r="F40" s="37" t="s">
        <v>315</v>
      </c>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row>
    <row r="41" spans="1:39" hidden="1" x14ac:dyDescent="0.3">
      <c r="B41" s="36" t="s">
        <v>43</v>
      </c>
      <c r="C41" s="36" t="s">
        <v>49</v>
      </c>
      <c r="D41" s="199" t="s">
        <v>54</v>
      </c>
      <c r="E41" s="199" t="s">
        <v>313</v>
      </c>
      <c r="F41" s="37" t="s">
        <v>314</v>
      </c>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row>
    <row r="42" spans="1:39" hidden="1" x14ac:dyDescent="0.3">
      <c r="B42" s="36" t="s">
        <v>43</v>
      </c>
      <c r="C42" s="36" t="s">
        <v>49</v>
      </c>
      <c r="D42" s="199" t="s">
        <v>54</v>
      </c>
      <c r="E42" s="37" t="s">
        <v>320</v>
      </c>
      <c r="F42" s="199" t="s">
        <v>312</v>
      </c>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row>
    <row r="43" spans="1:39" hidden="1" x14ac:dyDescent="0.3">
      <c r="B43" s="36" t="s">
        <v>43</v>
      </c>
      <c r="C43" s="36" t="s">
        <v>49</v>
      </c>
      <c r="D43" s="199" t="s">
        <v>54</v>
      </c>
      <c r="E43" s="37" t="s">
        <v>319</v>
      </c>
      <c r="F43" s="199" t="s">
        <v>312</v>
      </c>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row>
    <row r="44" spans="1:39" hidden="1" x14ac:dyDescent="0.3">
      <c r="B44" s="36" t="s">
        <v>43</v>
      </c>
      <c r="C44" s="36" t="s">
        <v>49</v>
      </c>
      <c r="D44" s="199" t="s">
        <v>54</v>
      </c>
      <c r="E44" s="37" t="s">
        <v>318</v>
      </c>
      <c r="F44" s="199" t="s">
        <v>312</v>
      </c>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row>
    <row r="45" spans="1:39" hidden="1" x14ac:dyDescent="0.3">
      <c r="B45" s="36" t="s">
        <v>43</v>
      </c>
      <c r="C45" s="36" t="s">
        <v>49</v>
      </c>
      <c r="D45" s="199" t="s">
        <v>54</v>
      </c>
      <c r="E45" s="37" t="s">
        <v>317</v>
      </c>
      <c r="F45" s="199" t="s">
        <v>312</v>
      </c>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row>
    <row r="46" spans="1:39" hidden="1" x14ac:dyDescent="0.3">
      <c r="B46" s="36" t="s">
        <v>43</v>
      </c>
      <c r="C46" s="36" t="s">
        <v>49</v>
      </c>
      <c r="D46" s="199" t="s">
        <v>54</v>
      </c>
      <c r="E46" s="37" t="s">
        <v>316</v>
      </c>
      <c r="F46" s="199" t="s">
        <v>312</v>
      </c>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row>
    <row r="47" spans="1:39" s="232" customFormat="1" x14ac:dyDescent="0.3">
      <c r="A47" s="2"/>
      <c r="B47" s="16" t="s">
        <v>43</v>
      </c>
      <c r="C47" s="44" t="s">
        <v>53</v>
      </c>
      <c r="D47" s="15" t="s">
        <v>54</v>
      </c>
      <c r="E47" s="15" t="s">
        <v>313</v>
      </c>
      <c r="F47" s="15" t="s">
        <v>312</v>
      </c>
      <c r="G47" s="16">
        <v>27</v>
      </c>
      <c r="H47" s="16">
        <v>41065</v>
      </c>
      <c r="I47" s="244">
        <v>2.2508171851211584E-2</v>
      </c>
      <c r="J47" s="16">
        <v>8992</v>
      </c>
      <c r="K47" s="16">
        <v>6110</v>
      </c>
      <c r="L47" s="197">
        <v>0.74755810988024918</v>
      </c>
      <c r="M47" s="118">
        <v>4.5811555810998947E-3</v>
      </c>
      <c r="N47" s="197">
        <v>0.73857904494129334</v>
      </c>
      <c r="O47" s="197">
        <v>0.75653717481920502</v>
      </c>
      <c r="P47" s="16">
        <v>10678</v>
      </c>
      <c r="Q47" s="16">
        <v>7423</v>
      </c>
      <c r="R47" s="197">
        <v>0.76465001692087364</v>
      </c>
      <c r="S47" s="118">
        <v>4.1052865718519162E-3</v>
      </c>
      <c r="T47" s="197">
        <v>0.75660365524004392</v>
      </c>
      <c r="U47" s="197">
        <v>0.77269637860170337</v>
      </c>
      <c r="V47" s="16"/>
      <c r="W47" s="16"/>
      <c r="X47" s="197"/>
      <c r="Y47" s="118"/>
      <c r="Z47" s="197"/>
      <c r="AA47" s="197"/>
      <c r="AB47" s="241"/>
      <c r="AC47" s="241"/>
      <c r="AD47" s="242"/>
      <c r="AE47" s="243"/>
      <c r="AF47" s="242"/>
      <c r="AG47" s="242"/>
      <c r="AH47" s="241"/>
      <c r="AI47" s="241"/>
      <c r="AJ47" s="241"/>
      <c r="AK47" s="241"/>
      <c r="AL47" s="241"/>
      <c r="AM47" s="241"/>
    </row>
    <row r="48" spans="1:39" hidden="1" x14ac:dyDescent="0.3">
      <c r="B48" s="209" t="s">
        <v>43</v>
      </c>
      <c r="C48" s="210" t="s">
        <v>50</v>
      </c>
      <c r="D48" s="209" t="s">
        <v>82</v>
      </c>
      <c r="E48" s="209" t="s">
        <v>326</v>
      </c>
      <c r="F48" s="209" t="s">
        <v>329</v>
      </c>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row>
    <row r="49" spans="2:39" hidden="1" x14ac:dyDescent="0.3">
      <c r="B49" s="209" t="s">
        <v>43</v>
      </c>
      <c r="C49" s="210" t="s">
        <v>50</v>
      </c>
      <c r="D49" s="209" t="s">
        <v>82</v>
      </c>
      <c r="E49" s="209" t="s">
        <v>326</v>
      </c>
      <c r="F49" s="209" t="s">
        <v>328</v>
      </c>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09"/>
      <c r="AL49" s="209"/>
      <c r="AM49" s="209"/>
    </row>
    <row r="50" spans="2:39" hidden="1" x14ac:dyDescent="0.3">
      <c r="B50" s="209" t="s">
        <v>43</v>
      </c>
      <c r="C50" s="210" t="s">
        <v>50</v>
      </c>
      <c r="D50" s="209" t="s">
        <v>82</v>
      </c>
      <c r="E50" s="209" t="s">
        <v>324</v>
      </c>
      <c r="F50" s="209" t="s">
        <v>329</v>
      </c>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09"/>
      <c r="AK50" s="209"/>
      <c r="AL50" s="209"/>
      <c r="AM50" s="209"/>
    </row>
    <row r="51" spans="2:39" hidden="1" x14ac:dyDescent="0.3">
      <c r="B51" s="209" t="s">
        <v>43</v>
      </c>
      <c r="C51" s="210" t="s">
        <v>50</v>
      </c>
      <c r="D51" s="209" t="s">
        <v>82</v>
      </c>
      <c r="E51" s="209" t="s">
        <v>324</v>
      </c>
      <c r="F51" s="209" t="s">
        <v>328</v>
      </c>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09"/>
      <c r="AK51" s="209"/>
      <c r="AL51" s="209"/>
      <c r="AM51" s="209"/>
    </row>
    <row r="52" spans="2:39" hidden="1" x14ac:dyDescent="0.3">
      <c r="B52" s="209" t="s">
        <v>43</v>
      </c>
      <c r="C52" s="210" t="s">
        <v>50</v>
      </c>
      <c r="D52" s="209" t="s">
        <v>82</v>
      </c>
      <c r="E52" s="209" t="s">
        <v>323</v>
      </c>
      <c r="F52" s="209" t="s">
        <v>329</v>
      </c>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c r="AJ52" s="209"/>
      <c r="AK52" s="209"/>
      <c r="AL52" s="209"/>
      <c r="AM52" s="209"/>
    </row>
    <row r="53" spans="2:39" hidden="1" x14ac:dyDescent="0.3">
      <c r="B53" s="209" t="s">
        <v>43</v>
      </c>
      <c r="C53" s="210" t="s">
        <v>50</v>
      </c>
      <c r="D53" s="209" t="s">
        <v>82</v>
      </c>
      <c r="E53" s="209" t="s">
        <v>323</v>
      </c>
      <c r="F53" s="209" t="s">
        <v>328</v>
      </c>
      <c r="G53" s="209"/>
      <c r="H53" s="209"/>
      <c r="I53" s="209"/>
      <c r="J53" s="209"/>
      <c r="K53" s="209"/>
      <c r="L53" s="209"/>
      <c r="M53" s="209"/>
      <c r="N53" s="209"/>
      <c r="O53" s="209"/>
      <c r="P53" s="209"/>
      <c r="Q53" s="209"/>
      <c r="R53" s="209"/>
      <c r="S53" s="209"/>
      <c r="T53" s="209"/>
      <c r="U53" s="209"/>
      <c r="V53" s="209"/>
      <c r="W53" s="209"/>
      <c r="X53" s="209"/>
      <c r="Y53" s="209"/>
      <c r="Z53" s="209"/>
      <c r="AA53" s="209"/>
      <c r="AB53" s="209"/>
      <c r="AC53" s="209"/>
      <c r="AD53" s="209"/>
      <c r="AE53" s="209"/>
      <c r="AF53" s="209"/>
      <c r="AG53" s="209"/>
      <c r="AH53" s="209"/>
      <c r="AI53" s="209"/>
      <c r="AJ53" s="209"/>
      <c r="AK53" s="209"/>
      <c r="AL53" s="209"/>
      <c r="AM53" s="209"/>
    </row>
    <row r="54" spans="2:39" hidden="1" x14ac:dyDescent="0.3">
      <c r="B54" s="209" t="s">
        <v>43</v>
      </c>
      <c r="C54" s="210" t="s">
        <v>50</v>
      </c>
      <c r="D54" s="209" t="s">
        <v>82</v>
      </c>
      <c r="E54" s="209" t="s">
        <v>322</v>
      </c>
      <c r="F54" s="209" t="s">
        <v>329</v>
      </c>
      <c r="G54" s="209"/>
      <c r="H54" s="209"/>
      <c r="I54" s="209"/>
      <c r="J54" s="209"/>
      <c r="K54" s="209"/>
      <c r="L54" s="209"/>
      <c r="M54" s="209"/>
      <c r="N54" s="209"/>
      <c r="O54" s="209"/>
      <c r="P54" s="209"/>
      <c r="Q54" s="209"/>
      <c r="R54" s="209"/>
      <c r="S54" s="209"/>
      <c r="T54" s="209"/>
      <c r="U54" s="209"/>
      <c r="V54" s="209"/>
      <c r="W54" s="209"/>
      <c r="X54" s="209"/>
      <c r="Y54" s="209"/>
      <c r="Z54" s="209"/>
      <c r="AA54" s="209"/>
      <c r="AB54" s="209"/>
      <c r="AC54" s="209"/>
      <c r="AD54" s="209"/>
      <c r="AE54" s="209"/>
      <c r="AF54" s="209"/>
      <c r="AG54" s="209"/>
      <c r="AH54" s="209"/>
      <c r="AI54" s="209"/>
      <c r="AJ54" s="209"/>
      <c r="AK54" s="209"/>
      <c r="AL54" s="209"/>
      <c r="AM54" s="209"/>
    </row>
    <row r="55" spans="2:39" hidden="1" x14ac:dyDescent="0.3">
      <c r="B55" s="209" t="s">
        <v>43</v>
      </c>
      <c r="C55" s="210" t="s">
        <v>50</v>
      </c>
      <c r="D55" s="209" t="s">
        <v>82</v>
      </c>
      <c r="E55" s="209" t="s">
        <v>322</v>
      </c>
      <c r="F55" s="209" t="s">
        <v>328</v>
      </c>
      <c r="G55" s="209"/>
      <c r="H55" s="209"/>
      <c r="I55" s="209"/>
      <c r="J55" s="209"/>
      <c r="K55" s="209"/>
      <c r="L55" s="209"/>
      <c r="M55" s="209"/>
      <c r="N55" s="209"/>
      <c r="O55" s="209"/>
      <c r="P55" s="209"/>
      <c r="Q55" s="209"/>
      <c r="R55" s="209"/>
      <c r="S55" s="209"/>
      <c r="T55" s="209"/>
      <c r="U55" s="209"/>
      <c r="V55" s="209"/>
      <c r="W55" s="209"/>
      <c r="X55" s="209"/>
      <c r="Y55" s="209"/>
      <c r="Z55" s="209"/>
      <c r="AA55" s="209"/>
      <c r="AB55" s="209"/>
      <c r="AC55" s="209"/>
      <c r="AD55" s="209"/>
      <c r="AE55" s="209"/>
      <c r="AF55" s="209"/>
      <c r="AG55" s="209"/>
      <c r="AH55" s="209"/>
      <c r="AI55" s="209"/>
      <c r="AJ55" s="209"/>
      <c r="AK55" s="209"/>
      <c r="AL55" s="209"/>
      <c r="AM55" s="209"/>
    </row>
    <row r="56" spans="2:39" hidden="1" x14ac:dyDescent="0.3">
      <c r="B56" s="209" t="s">
        <v>43</v>
      </c>
      <c r="C56" s="210" t="s">
        <v>50</v>
      </c>
      <c r="D56" s="209" t="s">
        <v>82</v>
      </c>
      <c r="E56" s="209" t="s">
        <v>321</v>
      </c>
      <c r="F56" s="209" t="s">
        <v>329</v>
      </c>
      <c r="G56" s="209"/>
      <c r="H56" s="209"/>
      <c r="I56" s="209"/>
      <c r="J56" s="209"/>
      <c r="K56" s="209"/>
      <c r="L56" s="209"/>
      <c r="M56" s="209"/>
      <c r="N56" s="209"/>
      <c r="O56" s="209"/>
      <c r="P56" s="209"/>
      <c r="Q56" s="209"/>
      <c r="R56" s="209"/>
      <c r="S56" s="209"/>
      <c r="T56" s="209"/>
      <c r="U56" s="209"/>
      <c r="V56" s="209"/>
      <c r="W56" s="209"/>
      <c r="X56" s="209"/>
      <c r="Y56" s="209"/>
      <c r="Z56" s="209"/>
      <c r="AA56" s="209"/>
      <c r="AB56" s="209"/>
      <c r="AC56" s="209"/>
      <c r="AD56" s="209"/>
      <c r="AE56" s="209"/>
      <c r="AF56" s="209"/>
      <c r="AG56" s="209"/>
      <c r="AH56" s="209"/>
      <c r="AI56" s="209"/>
      <c r="AJ56" s="209"/>
      <c r="AK56" s="209"/>
      <c r="AL56" s="209"/>
      <c r="AM56" s="209"/>
    </row>
    <row r="57" spans="2:39" hidden="1" x14ac:dyDescent="0.3">
      <c r="B57" s="209" t="s">
        <v>43</v>
      </c>
      <c r="C57" s="210" t="s">
        <v>50</v>
      </c>
      <c r="D57" s="209" t="s">
        <v>82</v>
      </c>
      <c r="E57" s="209" t="s">
        <v>321</v>
      </c>
      <c r="F57" s="209" t="s">
        <v>328</v>
      </c>
      <c r="G57" s="209"/>
      <c r="H57" s="209"/>
      <c r="I57" s="209"/>
      <c r="J57" s="209"/>
      <c r="K57" s="209"/>
      <c r="L57" s="209"/>
      <c r="M57" s="209"/>
      <c r="N57" s="209"/>
      <c r="O57" s="209"/>
      <c r="P57" s="209"/>
      <c r="Q57" s="209"/>
      <c r="R57" s="209"/>
      <c r="S57" s="209"/>
      <c r="T57" s="209"/>
      <c r="U57" s="209"/>
      <c r="V57" s="209"/>
      <c r="W57" s="209"/>
      <c r="X57" s="209"/>
      <c r="Y57" s="209"/>
      <c r="Z57" s="209"/>
      <c r="AA57" s="209"/>
      <c r="AB57" s="209"/>
      <c r="AC57" s="209"/>
      <c r="AD57" s="209"/>
      <c r="AE57" s="209"/>
      <c r="AF57" s="209"/>
      <c r="AG57" s="209"/>
      <c r="AH57" s="209"/>
      <c r="AI57" s="209"/>
      <c r="AJ57" s="209"/>
      <c r="AK57" s="209"/>
      <c r="AL57" s="209"/>
      <c r="AM57" s="209"/>
    </row>
    <row r="58" spans="2:39" hidden="1" x14ac:dyDescent="0.3">
      <c r="B58" s="201" t="s">
        <v>43</v>
      </c>
      <c r="C58" s="203" t="s">
        <v>50</v>
      </c>
      <c r="D58" s="201" t="s">
        <v>82</v>
      </c>
      <c r="E58" s="204" t="s">
        <v>313</v>
      </c>
      <c r="F58" s="202" t="s">
        <v>315</v>
      </c>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c r="AI58" s="201"/>
      <c r="AJ58" s="201"/>
      <c r="AK58" s="201"/>
      <c r="AL58" s="201"/>
      <c r="AM58" s="201"/>
    </row>
    <row r="59" spans="2:39" hidden="1" x14ac:dyDescent="0.3">
      <c r="B59" s="201" t="s">
        <v>43</v>
      </c>
      <c r="C59" s="203" t="s">
        <v>50</v>
      </c>
      <c r="D59" s="201" t="s">
        <v>82</v>
      </c>
      <c r="E59" s="204" t="s">
        <v>313</v>
      </c>
      <c r="F59" s="202" t="s">
        <v>314</v>
      </c>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c r="AI59" s="201"/>
      <c r="AJ59" s="201"/>
      <c r="AK59" s="201"/>
      <c r="AL59" s="201"/>
      <c r="AM59" s="201"/>
    </row>
    <row r="60" spans="2:39" hidden="1" x14ac:dyDescent="0.3">
      <c r="B60" s="201" t="s">
        <v>43</v>
      </c>
      <c r="C60" s="203" t="s">
        <v>50</v>
      </c>
      <c r="D60" s="201" t="s">
        <v>82</v>
      </c>
      <c r="E60" s="202" t="s">
        <v>320</v>
      </c>
      <c r="F60" s="204" t="s">
        <v>312</v>
      </c>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c r="AI60" s="201"/>
      <c r="AJ60" s="201"/>
      <c r="AK60" s="201"/>
      <c r="AL60" s="201"/>
      <c r="AM60" s="201"/>
    </row>
    <row r="61" spans="2:39" hidden="1" x14ac:dyDescent="0.3">
      <c r="B61" s="201" t="s">
        <v>43</v>
      </c>
      <c r="C61" s="203" t="s">
        <v>50</v>
      </c>
      <c r="D61" s="201" t="s">
        <v>82</v>
      </c>
      <c r="E61" s="202" t="s">
        <v>319</v>
      </c>
      <c r="F61" s="204" t="s">
        <v>312</v>
      </c>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c r="AI61" s="201"/>
      <c r="AJ61" s="201"/>
      <c r="AK61" s="201"/>
      <c r="AL61" s="201"/>
      <c r="AM61" s="201"/>
    </row>
    <row r="62" spans="2:39" hidden="1" x14ac:dyDescent="0.3">
      <c r="B62" s="201" t="s">
        <v>43</v>
      </c>
      <c r="C62" s="203" t="s">
        <v>50</v>
      </c>
      <c r="D62" s="201" t="s">
        <v>82</v>
      </c>
      <c r="E62" s="202" t="s">
        <v>318</v>
      </c>
      <c r="F62" s="204" t="s">
        <v>312</v>
      </c>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c r="AI62" s="201"/>
      <c r="AJ62" s="201"/>
      <c r="AK62" s="201"/>
      <c r="AL62" s="201"/>
      <c r="AM62" s="201"/>
    </row>
    <row r="63" spans="2:39" hidden="1" x14ac:dyDescent="0.3">
      <c r="B63" s="201" t="s">
        <v>43</v>
      </c>
      <c r="C63" s="203" t="s">
        <v>50</v>
      </c>
      <c r="D63" s="201" t="s">
        <v>82</v>
      </c>
      <c r="E63" s="202" t="s">
        <v>317</v>
      </c>
      <c r="F63" s="204" t="s">
        <v>312</v>
      </c>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c r="AI63" s="201"/>
      <c r="AJ63" s="201"/>
      <c r="AK63" s="201"/>
      <c r="AL63" s="201"/>
      <c r="AM63" s="201"/>
    </row>
    <row r="64" spans="2:39" hidden="1" x14ac:dyDescent="0.3">
      <c r="B64" s="201" t="s">
        <v>43</v>
      </c>
      <c r="C64" s="203" t="s">
        <v>50</v>
      </c>
      <c r="D64" s="201" t="s">
        <v>82</v>
      </c>
      <c r="E64" s="202" t="s">
        <v>316</v>
      </c>
      <c r="F64" s="204" t="s">
        <v>312</v>
      </c>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c r="AI64" s="201"/>
      <c r="AJ64" s="201"/>
      <c r="AK64" s="201"/>
      <c r="AL64" s="201"/>
      <c r="AM64" s="201"/>
    </row>
    <row r="65" spans="1:39" s="232" customFormat="1" x14ac:dyDescent="0.3">
      <c r="A65" s="2"/>
      <c r="B65" s="36" t="s">
        <v>43</v>
      </c>
      <c r="C65" s="47" t="s">
        <v>50</v>
      </c>
      <c r="D65" s="37" t="s">
        <v>45</v>
      </c>
      <c r="E65" s="199" t="s">
        <v>313</v>
      </c>
      <c r="F65" s="199" t="s">
        <v>312</v>
      </c>
      <c r="G65" s="36">
        <v>5</v>
      </c>
      <c r="H65" s="36">
        <v>3510</v>
      </c>
      <c r="I65" s="248">
        <v>3.872512425465434E-3</v>
      </c>
      <c r="J65" s="36">
        <v>984</v>
      </c>
      <c r="K65" s="36">
        <v>902</v>
      </c>
      <c r="L65" s="207">
        <v>0.92025756407995574</v>
      </c>
      <c r="M65" s="128">
        <v>8.6357865173917626E-3</v>
      </c>
      <c r="N65" s="207">
        <v>0.90333142250586784</v>
      </c>
      <c r="O65" s="207">
        <v>0.93718370565404363</v>
      </c>
      <c r="P65" s="36">
        <v>1381</v>
      </c>
      <c r="Q65" s="36">
        <v>1268</v>
      </c>
      <c r="R65" s="207">
        <v>0.92381029561544104</v>
      </c>
      <c r="S65" s="128">
        <v>7.1390874848339904E-3</v>
      </c>
      <c r="T65" s="207">
        <v>0.90981768414516639</v>
      </c>
      <c r="U65" s="207">
        <v>0.93780290708571568</v>
      </c>
      <c r="V65" s="36">
        <v>112</v>
      </c>
      <c r="W65" s="36">
        <v>83</v>
      </c>
      <c r="X65" s="207">
        <v>0.7410714285714286</v>
      </c>
      <c r="Y65" s="128">
        <v>4.1391485313852658E-2</v>
      </c>
      <c r="Z65" s="207">
        <v>0.65994411735627745</v>
      </c>
      <c r="AA65" s="207">
        <v>0.82219873978657976</v>
      </c>
      <c r="AB65" s="245">
        <v>1493</v>
      </c>
      <c r="AC65" s="245">
        <v>1351</v>
      </c>
      <c r="AD65" s="246">
        <v>0.90947921317610969</v>
      </c>
      <c r="AE65" s="247">
        <v>7.425755489682378E-3</v>
      </c>
      <c r="AF65" s="246">
        <v>0.89492473241633219</v>
      </c>
      <c r="AG65" s="246">
        <v>0.92403369393588719</v>
      </c>
      <c r="AH65" s="245">
        <v>10</v>
      </c>
      <c r="AI65" s="245">
        <v>9</v>
      </c>
      <c r="AJ65" s="245"/>
      <c r="AK65" s="245"/>
      <c r="AL65" s="245"/>
      <c r="AM65" s="245"/>
    </row>
    <row r="66" spans="1:39" hidden="1" x14ac:dyDescent="0.3">
      <c r="B66" s="209" t="s">
        <v>43</v>
      </c>
      <c r="C66" s="210" t="s">
        <v>50</v>
      </c>
      <c r="D66" s="209" t="s">
        <v>327</v>
      </c>
      <c r="E66" s="209" t="s">
        <v>326</v>
      </c>
      <c r="F66" s="209" t="s">
        <v>329</v>
      </c>
      <c r="G66" s="209"/>
      <c r="H66" s="209"/>
      <c r="I66" s="209"/>
      <c r="J66" s="209"/>
      <c r="K66" s="209"/>
      <c r="L66" s="209"/>
      <c r="M66" s="209"/>
      <c r="N66" s="209"/>
      <c r="O66" s="209"/>
      <c r="P66" s="209"/>
      <c r="Q66" s="209"/>
      <c r="R66" s="209"/>
      <c r="S66" s="209"/>
      <c r="T66" s="209"/>
      <c r="U66" s="209"/>
      <c r="V66" s="209"/>
      <c r="W66" s="209"/>
      <c r="X66" s="209"/>
      <c r="Y66" s="209"/>
      <c r="Z66" s="209"/>
      <c r="AA66" s="209"/>
      <c r="AB66" s="209"/>
      <c r="AC66" s="209"/>
      <c r="AD66" s="209"/>
      <c r="AE66" s="209"/>
      <c r="AF66" s="209"/>
      <c r="AG66" s="209"/>
      <c r="AH66" s="209"/>
      <c r="AI66" s="209"/>
      <c r="AJ66" s="209"/>
      <c r="AK66" s="209"/>
      <c r="AL66" s="209"/>
      <c r="AM66" s="209"/>
    </row>
    <row r="67" spans="1:39" hidden="1" x14ac:dyDescent="0.3">
      <c r="B67" s="209" t="s">
        <v>43</v>
      </c>
      <c r="C67" s="210" t="s">
        <v>50</v>
      </c>
      <c r="D67" s="209" t="s">
        <v>327</v>
      </c>
      <c r="E67" s="209" t="s">
        <v>326</v>
      </c>
      <c r="F67" s="209" t="s">
        <v>328</v>
      </c>
      <c r="G67" s="209"/>
      <c r="H67" s="209"/>
      <c r="I67" s="209"/>
      <c r="J67" s="209"/>
      <c r="K67" s="209"/>
      <c r="L67" s="209"/>
      <c r="M67" s="209"/>
      <c r="N67" s="209"/>
      <c r="O67" s="209"/>
      <c r="P67" s="209"/>
      <c r="Q67" s="209"/>
      <c r="R67" s="209"/>
      <c r="S67" s="209"/>
      <c r="T67" s="209"/>
      <c r="U67" s="209"/>
      <c r="V67" s="209"/>
      <c r="W67" s="209"/>
      <c r="X67" s="209"/>
      <c r="Y67" s="209"/>
      <c r="Z67" s="209"/>
      <c r="AA67" s="209"/>
      <c r="AB67" s="209"/>
      <c r="AC67" s="209"/>
      <c r="AD67" s="209"/>
      <c r="AE67" s="209"/>
      <c r="AF67" s="209"/>
      <c r="AG67" s="209"/>
      <c r="AH67" s="209"/>
      <c r="AI67" s="209"/>
      <c r="AJ67" s="209"/>
      <c r="AK67" s="209"/>
      <c r="AL67" s="209"/>
      <c r="AM67" s="209"/>
    </row>
    <row r="68" spans="1:39" hidden="1" x14ac:dyDescent="0.3">
      <c r="B68" s="209" t="s">
        <v>43</v>
      </c>
      <c r="C68" s="210" t="s">
        <v>50</v>
      </c>
      <c r="D68" s="209" t="s">
        <v>327</v>
      </c>
      <c r="E68" s="209" t="s">
        <v>324</v>
      </c>
      <c r="F68" s="209" t="s">
        <v>329</v>
      </c>
      <c r="G68" s="209"/>
      <c r="H68" s="209"/>
      <c r="I68" s="209"/>
      <c r="J68" s="209"/>
      <c r="K68" s="209"/>
      <c r="L68" s="209"/>
      <c r="M68" s="209"/>
      <c r="N68" s="209"/>
      <c r="O68" s="209"/>
      <c r="P68" s="209"/>
      <c r="Q68" s="209"/>
      <c r="R68" s="209"/>
      <c r="S68" s="209"/>
      <c r="T68" s="209"/>
      <c r="U68" s="209"/>
      <c r="V68" s="209"/>
      <c r="W68" s="209"/>
      <c r="X68" s="209"/>
      <c r="Y68" s="209"/>
      <c r="Z68" s="209"/>
      <c r="AA68" s="209"/>
      <c r="AB68" s="209"/>
      <c r="AC68" s="209"/>
      <c r="AD68" s="209"/>
      <c r="AE68" s="209"/>
      <c r="AF68" s="209"/>
      <c r="AG68" s="209"/>
      <c r="AH68" s="209"/>
      <c r="AI68" s="209"/>
      <c r="AJ68" s="209"/>
      <c r="AK68" s="209"/>
      <c r="AL68" s="209"/>
      <c r="AM68" s="209"/>
    </row>
    <row r="69" spans="1:39" hidden="1" x14ac:dyDescent="0.3">
      <c r="B69" s="209" t="s">
        <v>43</v>
      </c>
      <c r="C69" s="210" t="s">
        <v>50</v>
      </c>
      <c r="D69" s="209" t="s">
        <v>327</v>
      </c>
      <c r="E69" s="209" t="s">
        <v>324</v>
      </c>
      <c r="F69" s="209" t="s">
        <v>328</v>
      </c>
      <c r="G69" s="209"/>
      <c r="H69" s="209"/>
      <c r="I69" s="209"/>
      <c r="J69" s="209"/>
      <c r="K69" s="209"/>
      <c r="L69" s="209"/>
      <c r="M69" s="209"/>
      <c r="N69" s="209"/>
      <c r="O69" s="209"/>
      <c r="P69" s="209"/>
      <c r="Q69" s="209"/>
      <c r="R69" s="209"/>
      <c r="S69" s="209"/>
      <c r="T69" s="209"/>
      <c r="U69" s="209"/>
      <c r="V69" s="209"/>
      <c r="W69" s="209"/>
      <c r="X69" s="209"/>
      <c r="Y69" s="209"/>
      <c r="Z69" s="209"/>
      <c r="AA69" s="209"/>
      <c r="AB69" s="209"/>
      <c r="AC69" s="209"/>
      <c r="AD69" s="209"/>
      <c r="AE69" s="209"/>
      <c r="AF69" s="209"/>
      <c r="AG69" s="209"/>
      <c r="AH69" s="209"/>
      <c r="AI69" s="209"/>
      <c r="AJ69" s="209"/>
      <c r="AK69" s="209"/>
      <c r="AL69" s="209"/>
      <c r="AM69" s="209"/>
    </row>
    <row r="70" spans="1:39" hidden="1" x14ac:dyDescent="0.3">
      <c r="B70" s="209" t="s">
        <v>43</v>
      </c>
      <c r="C70" s="210" t="s">
        <v>50</v>
      </c>
      <c r="D70" s="209" t="s">
        <v>327</v>
      </c>
      <c r="E70" s="209" t="s">
        <v>323</v>
      </c>
      <c r="F70" s="209" t="s">
        <v>329</v>
      </c>
      <c r="G70" s="209"/>
      <c r="H70" s="209"/>
      <c r="I70" s="209"/>
      <c r="J70" s="209"/>
      <c r="K70" s="209"/>
      <c r="L70" s="209"/>
      <c r="M70" s="209"/>
      <c r="N70" s="209"/>
      <c r="O70" s="209"/>
      <c r="P70" s="209"/>
      <c r="Q70" s="209"/>
      <c r="R70" s="209"/>
      <c r="S70" s="209"/>
      <c r="T70" s="209"/>
      <c r="U70" s="209"/>
      <c r="V70" s="209"/>
      <c r="W70" s="209"/>
      <c r="X70" s="209"/>
      <c r="Y70" s="209"/>
      <c r="Z70" s="209"/>
      <c r="AA70" s="209"/>
      <c r="AB70" s="209"/>
      <c r="AC70" s="209"/>
      <c r="AD70" s="209"/>
      <c r="AE70" s="209"/>
      <c r="AF70" s="209"/>
      <c r="AG70" s="209"/>
      <c r="AH70" s="209"/>
      <c r="AI70" s="209"/>
      <c r="AJ70" s="209"/>
      <c r="AK70" s="209"/>
      <c r="AL70" s="209"/>
      <c r="AM70" s="209"/>
    </row>
    <row r="71" spans="1:39" hidden="1" x14ac:dyDescent="0.3">
      <c r="B71" s="209" t="s">
        <v>43</v>
      </c>
      <c r="C71" s="210" t="s">
        <v>50</v>
      </c>
      <c r="D71" s="209" t="s">
        <v>327</v>
      </c>
      <c r="E71" s="209" t="s">
        <v>323</v>
      </c>
      <c r="F71" s="209" t="s">
        <v>328</v>
      </c>
      <c r="G71" s="209"/>
      <c r="H71" s="209"/>
      <c r="I71" s="209"/>
      <c r="J71" s="209"/>
      <c r="K71" s="209"/>
      <c r="L71" s="209"/>
      <c r="M71" s="209"/>
      <c r="N71" s="209"/>
      <c r="O71" s="209"/>
      <c r="P71" s="209"/>
      <c r="Q71" s="209"/>
      <c r="R71" s="209"/>
      <c r="S71" s="209"/>
      <c r="T71" s="209"/>
      <c r="U71" s="209"/>
      <c r="V71" s="209"/>
      <c r="W71" s="209"/>
      <c r="X71" s="209"/>
      <c r="Y71" s="209"/>
      <c r="Z71" s="209"/>
      <c r="AA71" s="209"/>
      <c r="AB71" s="209"/>
      <c r="AC71" s="209"/>
      <c r="AD71" s="209"/>
      <c r="AE71" s="209"/>
      <c r="AF71" s="209"/>
      <c r="AG71" s="209"/>
      <c r="AH71" s="209"/>
      <c r="AI71" s="209"/>
      <c r="AJ71" s="209"/>
      <c r="AK71" s="209"/>
      <c r="AL71" s="209"/>
      <c r="AM71" s="209"/>
    </row>
    <row r="72" spans="1:39" hidden="1" x14ac:dyDescent="0.3">
      <c r="B72" s="209" t="s">
        <v>43</v>
      </c>
      <c r="C72" s="210" t="s">
        <v>50</v>
      </c>
      <c r="D72" s="209" t="s">
        <v>327</v>
      </c>
      <c r="E72" s="209" t="s">
        <v>322</v>
      </c>
      <c r="F72" s="209" t="s">
        <v>329</v>
      </c>
      <c r="G72" s="209"/>
      <c r="H72" s="209"/>
      <c r="I72" s="209"/>
      <c r="J72" s="209"/>
      <c r="K72" s="209"/>
      <c r="L72" s="209"/>
      <c r="M72" s="209"/>
      <c r="N72" s="209"/>
      <c r="O72" s="209"/>
      <c r="P72" s="209"/>
      <c r="Q72" s="209"/>
      <c r="R72" s="209"/>
      <c r="S72" s="209"/>
      <c r="T72" s="209"/>
      <c r="U72" s="209"/>
      <c r="V72" s="209"/>
      <c r="W72" s="209"/>
      <c r="X72" s="209"/>
      <c r="Y72" s="209"/>
      <c r="Z72" s="209"/>
      <c r="AA72" s="209"/>
      <c r="AB72" s="209"/>
      <c r="AC72" s="209"/>
      <c r="AD72" s="209"/>
      <c r="AE72" s="209"/>
      <c r="AF72" s="209"/>
      <c r="AG72" s="209"/>
      <c r="AH72" s="209"/>
      <c r="AI72" s="209"/>
      <c r="AJ72" s="209"/>
      <c r="AK72" s="209"/>
      <c r="AL72" s="209"/>
      <c r="AM72" s="209"/>
    </row>
    <row r="73" spans="1:39" hidden="1" x14ac:dyDescent="0.3">
      <c r="B73" s="209" t="s">
        <v>43</v>
      </c>
      <c r="C73" s="210" t="s">
        <v>50</v>
      </c>
      <c r="D73" s="209" t="s">
        <v>327</v>
      </c>
      <c r="E73" s="209" t="s">
        <v>322</v>
      </c>
      <c r="F73" s="209" t="s">
        <v>328</v>
      </c>
      <c r="G73" s="209"/>
      <c r="H73" s="209"/>
      <c r="I73" s="209"/>
      <c r="J73" s="209"/>
      <c r="K73" s="209"/>
      <c r="L73" s="209"/>
      <c r="M73" s="209"/>
      <c r="N73" s="209"/>
      <c r="O73" s="209"/>
      <c r="P73" s="209"/>
      <c r="Q73" s="209"/>
      <c r="R73" s="209"/>
      <c r="S73" s="209"/>
      <c r="T73" s="209"/>
      <c r="U73" s="209"/>
      <c r="V73" s="209"/>
      <c r="W73" s="209"/>
      <c r="X73" s="209"/>
      <c r="Y73" s="209"/>
      <c r="Z73" s="209"/>
      <c r="AA73" s="209"/>
      <c r="AB73" s="209"/>
      <c r="AC73" s="209"/>
      <c r="AD73" s="209"/>
      <c r="AE73" s="209"/>
      <c r="AF73" s="209"/>
      <c r="AG73" s="209"/>
      <c r="AH73" s="209"/>
      <c r="AI73" s="209"/>
      <c r="AJ73" s="209"/>
      <c r="AK73" s="209"/>
      <c r="AL73" s="209"/>
      <c r="AM73" s="209"/>
    </row>
    <row r="74" spans="1:39" hidden="1" x14ac:dyDescent="0.3">
      <c r="B74" s="209" t="s">
        <v>43</v>
      </c>
      <c r="C74" s="210" t="s">
        <v>50</v>
      </c>
      <c r="D74" s="209" t="s">
        <v>327</v>
      </c>
      <c r="E74" s="209" t="s">
        <v>321</v>
      </c>
      <c r="F74" s="209" t="s">
        <v>329</v>
      </c>
      <c r="G74" s="209"/>
      <c r="H74" s="209"/>
      <c r="I74" s="209"/>
      <c r="J74" s="209"/>
      <c r="K74" s="209"/>
      <c r="L74" s="209"/>
      <c r="M74" s="209"/>
      <c r="N74" s="209"/>
      <c r="O74" s="209"/>
      <c r="P74" s="209"/>
      <c r="Q74" s="209"/>
      <c r="R74" s="209"/>
      <c r="S74" s="209"/>
      <c r="T74" s="209"/>
      <c r="U74" s="209"/>
      <c r="V74" s="209"/>
      <c r="W74" s="209"/>
      <c r="X74" s="209"/>
      <c r="Y74" s="209"/>
      <c r="Z74" s="209"/>
      <c r="AA74" s="209"/>
      <c r="AB74" s="209"/>
      <c r="AC74" s="209"/>
      <c r="AD74" s="209"/>
      <c r="AE74" s="209"/>
      <c r="AF74" s="209"/>
      <c r="AG74" s="209"/>
      <c r="AH74" s="209"/>
      <c r="AI74" s="209"/>
      <c r="AJ74" s="209"/>
      <c r="AK74" s="209"/>
      <c r="AL74" s="209"/>
      <c r="AM74" s="209"/>
    </row>
    <row r="75" spans="1:39" hidden="1" x14ac:dyDescent="0.3">
      <c r="B75" s="209" t="s">
        <v>43</v>
      </c>
      <c r="C75" s="210" t="s">
        <v>50</v>
      </c>
      <c r="D75" s="209" t="s">
        <v>327</v>
      </c>
      <c r="E75" s="209" t="s">
        <v>321</v>
      </c>
      <c r="F75" s="209" t="s">
        <v>328</v>
      </c>
      <c r="G75" s="209"/>
      <c r="H75" s="209"/>
      <c r="I75" s="209"/>
      <c r="J75" s="209"/>
      <c r="K75" s="209"/>
      <c r="L75" s="209"/>
      <c r="M75" s="209"/>
      <c r="N75" s="209"/>
      <c r="O75" s="209"/>
      <c r="P75" s="209"/>
      <c r="Q75" s="209"/>
      <c r="R75" s="209"/>
      <c r="S75" s="209"/>
      <c r="T75" s="209"/>
      <c r="U75" s="209"/>
      <c r="V75" s="209"/>
      <c r="W75" s="209"/>
      <c r="X75" s="209"/>
      <c r="Y75" s="209"/>
      <c r="Z75" s="209"/>
      <c r="AA75" s="209"/>
      <c r="AB75" s="209"/>
      <c r="AC75" s="209"/>
      <c r="AD75" s="209"/>
      <c r="AE75" s="209"/>
      <c r="AF75" s="209"/>
      <c r="AG75" s="209"/>
      <c r="AH75" s="209"/>
      <c r="AI75" s="209"/>
      <c r="AJ75" s="209"/>
      <c r="AK75" s="209"/>
      <c r="AL75" s="209"/>
      <c r="AM75" s="209"/>
    </row>
    <row r="76" spans="1:39" hidden="1" x14ac:dyDescent="0.3">
      <c r="B76" s="201" t="s">
        <v>43</v>
      </c>
      <c r="C76" s="203" t="s">
        <v>50</v>
      </c>
      <c r="D76" s="201" t="s">
        <v>327</v>
      </c>
      <c r="E76" s="204" t="s">
        <v>313</v>
      </c>
      <c r="F76" s="202" t="s">
        <v>315</v>
      </c>
      <c r="G76" s="201"/>
      <c r="H76" s="201"/>
      <c r="I76" s="20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row>
    <row r="77" spans="1:39" hidden="1" x14ac:dyDescent="0.3">
      <c r="B77" s="201" t="s">
        <v>43</v>
      </c>
      <c r="C77" s="203" t="s">
        <v>50</v>
      </c>
      <c r="D77" s="201" t="s">
        <v>327</v>
      </c>
      <c r="E77" s="204" t="s">
        <v>313</v>
      </c>
      <c r="F77" s="202" t="s">
        <v>314</v>
      </c>
      <c r="G77" s="20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row>
    <row r="78" spans="1:39" hidden="1" x14ac:dyDescent="0.3">
      <c r="B78" s="201" t="s">
        <v>43</v>
      </c>
      <c r="C78" s="203" t="s">
        <v>50</v>
      </c>
      <c r="D78" s="201" t="s">
        <v>327</v>
      </c>
      <c r="E78" s="202" t="s">
        <v>320</v>
      </c>
      <c r="F78" s="204" t="s">
        <v>312</v>
      </c>
      <c r="G78" s="20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row>
    <row r="79" spans="1:39" hidden="1" x14ac:dyDescent="0.3">
      <c r="B79" s="201" t="s">
        <v>43</v>
      </c>
      <c r="C79" s="203" t="s">
        <v>50</v>
      </c>
      <c r="D79" s="201" t="s">
        <v>327</v>
      </c>
      <c r="E79" s="202" t="s">
        <v>319</v>
      </c>
      <c r="F79" s="204" t="s">
        <v>312</v>
      </c>
      <c r="G79" s="20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row>
    <row r="80" spans="1:39" hidden="1" x14ac:dyDescent="0.3">
      <c r="B80" s="201" t="s">
        <v>43</v>
      </c>
      <c r="C80" s="203" t="s">
        <v>50</v>
      </c>
      <c r="D80" s="201" t="s">
        <v>327</v>
      </c>
      <c r="E80" s="202" t="s">
        <v>318</v>
      </c>
      <c r="F80" s="204" t="s">
        <v>312</v>
      </c>
      <c r="G80" s="20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201"/>
      <c r="AM80" s="201"/>
    </row>
    <row r="81" spans="1:39" hidden="1" x14ac:dyDescent="0.3">
      <c r="B81" s="201" t="s">
        <v>43</v>
      </c>
      <c r="C81" s="203" t="s">
        <v>50</v>
      </c>
      <c r="D81" s="201" t="s">
        <v>327</v>
      </c>
      <c r="E81" s="202" t="s">
        <v>317</v>
      </c>
      <c r="F81" s="204" t="s">
        <v>312</v>
      </c>
      <c r="G81" s="201"/>
      <c r="H81" s="201"/>
      <c r="I81" s="201"/>
      <c r="J81" s="201"/>
      <c r="K81" s="201"/>
      <c r="L81" s="201"/>
      <c r="M81" s="201"/>
      <c r="N81" s="201"/>
      <c r="O81" s="201"/>
      <c r="P81" s="201"/>
      <c r="Q81" s="201"/>
      <c r="R81" s="201"/>
      <c r="S81" s="201"/>
      <c r="T81" s="201"/>
      <c r="U81" s="201"/>
      <c r="V81" s="201"/>
      <c r="W81" s="201"/>
      <c r="X81" s="201"/>
      <c r="Y81" s="201"/>
      <c r="Z81" s="201"/>
      <c r="AA81" s="201"/>
      <c r="AB81" s="201"/>
      <c r="AC81" s="201"/>
      <c r="AD81" s="201"/>
      <c r="AE81" s="201"/>
      <c r="AF81" s="201"/>
      <c r="AG81" s="201"/>
      <c r="AH81" s="201"/>
      <c r="AI81" s="201"/>
      <c r="AJ81" s="201"/>
      <c r="AK81" s="201"/>
      <c r="AL81" s="201"/>
      <c r="AM81" s="201"/>
    </row>
    <row r="82" spans="1:39" hidden="1" x14ac:dyDescent="0.3">
      <c r="B82" s="201" t="s">
        <v>43</v>
      </c>
      <c r="C82" s="203" t="s">
        <v>50</v>
      </c>
      <c r="D82" s="201" t="s">
        <v>327</v>
      </c>
      <c r="E82" s="202" t="s">
        <v>316</v>
      </c>
      <c r="F82" s="204" t="s">
        <v>312</v>
      </c>
      <c r="G82" s="201"/>
      <c r="H82" s="201"/>
      <c r="I82" s="201"/>
      <c r="J82" s="201"/>
      <c r="K82" s="201"/>
      <c r="L82" s="201"/>
      <c r="M82" s="201"/>
      <c r="N82" s="201"/>
      <c r="O82" s="201"/>
      <c r="P82" s="201"/>
      <c r="Q82" s="201"/>
      <c r="R82" s="201"/>
      <c r="S82" s="201"/>
      <c r="T82" s="201"/>
      <c r="U82" s="201"/>
      <c r="V82" s="201"/>
      <c r="W82" s="201"/>
      <c r="X82" s="201"/>
      <c r="Y82" s="201"/>
      <c r="Z82" s="201"/>
      <c r="AA82" s="201"/>
      <c r="AB82" s="201"/>
      <c r="AC82" s="201"/>
      <c r="AD82" s="201"/>
      <c r="AE82" s="201"/>
      <c r="AF82" s="201"/>
      <c r="AG82" s="201"/>
      <c r="AH82" s="201"/>
      <c r="AI82" s="201"/>
      <c r="AJ82" s="201"/>
      <c r="AK82" s="201"/>
      <c r="AL82" s="201"/>
      <c r="AM82" s="201"/>
    </row>
    <row r="83" spans="1:39" s="232" customFormat="1" x14ac:dyDescent="0.3">
      <c r="A83" s="2"/>
      <c r="B83" s="36" t="s">
        <v>43</v>
      </c>
      <c r="C83" s="47" t="s">
        <v>50</v>
      </c>
      <c r="D83" s="37" t="s">
        <v>52</v>
      </c>
      <c r="E83" s="199" t="s">
        <v>313</v>
      </c>
      <c r="F83" s="199" t="s">
        <v>312</v>
      </c>
      <c r="G83" s="36">
        <v>5</v>
      </c>
      <c r="H83" s="36">
        <v>587</v>
      </c>
      <c r="I83" s="248">
        <v>1.2038968634976407E-3</v>
      </c>
      <c r="J83" s="36">
        <v>232</v>
      </c>
      <c r="K83" s="36">
        <v>100</v>
      </c>
      <c r="L83" s="207">
        <v>0.38466840989620271</v>
      </c>
      <c r="M83" s="128">
        <v>3.1941394632236754E-2</v>
      </c>
      <c r="N83" s="207">
        <v>0.32206327641701871</v>
      </c>
      <c r="O83" s="207">
        <v>0.44727354337538672</v>
      </c>
      <c r="P83" s="36">
        <v>270</v>
      </c>
      <c r="Q83" s="36">
        <v>111</v>
      </c>
      <c r="R83" s="207">
        <v>0.40199853625990134</v>
      </c>
      <c r="S83" s="128">
        <v>2.9838808504709664E-2</v>
      </c>
      <c r="T83" s="207">
        <v>0.34351447159067039</v>
      </c>
      <c r="U83" s="207">
        <v>0.46048260092913229</v>
      </c>
      <c r="V83" s="36"/>
      <c r="W83" s="36"/>
      <c r="X83" s="207"/>
      <c r="Y83" s="128"/>
      <c r="Z83" s="207"/>
      <c r="AA83" s="207"/>
      <c r="AB83" s="245"/>
      <c r="AC83" s="245"/>
      <c r="AD83" s="246"/>
      <c r="AE83" s="247"/>
      <c r="AF83" s="246"/>
      <c r="AG83" s="246"/>
      <c r="AH83" s="245"/>
      <c r="AI83" s="245"/>
      <c r="AJ83" s="245"/>
      <c r="AK83" s="245"/>
      <c r="AL83" s="245"/>
      <c r="AM83" s="245"/>
    </row>
    <row r="84" spans="1:39" hidden="1" x14ac:dyDescent="0.3">
      <c r="B84" s="36" t="s">
        <v>43</v>
      </c>
      <c r="C84" s="47" t="s">
        <v>50</v>
      </c>
      <c r="D84" s="199" t="s">
        <v>54</v>
      </c>
      <c r="E84" s="199" t="s">
        <v>313</v>
      </c>
      <c r="F84" s="37" t="s">
        <v>315</v>
      </c>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row>
    <row r="85" spans="1:39" hidden="1" x14ac:dyDescent="0.3">
      <c r="B85" s="36" t="s">
        <v>43</v>
      </c>
      <c r="C85" s="47" t="s">
        <v>50</v>
      </c>
      <c r="D85" s="199" t="s">
        <v>54</v>
      </c>
      <c r="E85" s="199" t="s">
        <v>313</v>
      </c>
      <c r="F85" s="37" t="s">
        <v>314</v>
      </c>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row>
    <row r="86" spans="1:39" hidden="1" x14ac:dyDescent="0.3">
      <c r="B86" s="36" t="s">
        <v>43</v>
      </c>
      <c r="C86" s="47" t="s">
        <v>50</v>
      </c>
      <c r="D86" s="199" t="s">
        <v>54</v>
      </c>
      <c r="E86" s="37" t="s">
        <v>320</v>
      </c>
      <c r="F86" s="199" t="s">
        <v>312</v>
      </c>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row>
    <row r="87" spans="1:39" hidden="1" x14ac:dyDescent="0.3">
      <c r="B87" s="36" t="s">
        <v>43</v>
      </c>
      <c r="C87" s="47" t="s">
        <v>50</v>
      </c>
      <c r="D87" s="199" t="s">
        <v>54</v>
      </c>
      <c r="E87" s="37" t="s">
        <v>319</v>
      </c>
      <c r="F87" s="199" t="s">
        <v>312</v>
      </c>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row>
    <row r="88" spans="1:39" hidden="1" x14ac:dyDescent="0.3">
      <c r="B88" s="36" t="s">
        <v>43</v>
      </c>
      <c r="C88" s="47" t="s">
        <v>50</v>
      </c>
      <c r="D88" s="199" t="s">
        <v>54</v>
      </c>
      <c r="E88" s="37" t="s">
        <v>318</v>
      </c>
      <c r="F88" s="199" t="s">
        <v>312</v>
      </c>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row>
    <row r="89" spans="1:39" hidden="1" x14ac:dyDescent="0.3">
      <c r="B89" s="36" t="s">
        <v>43</v>
      </c>
      <c r="C89" s="47" t="s">
        <v>50</v>
      </c>
      <c r="D89" s="199" t="s">
        <v>54</v>
      </c>
      <c r="E89" s="37" t="s">
        <v>317</v>
      </c>
      <c r="F89" s="199" t="s">
        <v>312</v>
      </c>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row>
    <row r="90" spans="1:39" hidden="1" x14ac:dyDescent="0.3">
      <c r="B90" s="36" t="s">
        <v>43</v>
      </c>
      <c r="C90" s="47" t="s">
        <v>50</v>
      </c>
      <c r="D90" s="199" t="s">
        <v>54</v>
      </c>
      <c r="E90" s="37" t="s">
        <v>316</v>
      </c>
      <c r="F90" s="199" t="s">
        <v>312</v>
      </c>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row>
    <row r="91" spans="1:39" s="232" customFormat="1" x14ac:dyDescent="0.3">
      <c r="A91" s="2"/>
      <c r="B91" s="16" t="s">
        <v>43</v>
      </c>
      <c r="C91" s="23" t="s">
        <v>55</v>
      </c>
      <c r="D91" s="15" t="s">
        <v>54</v>
      </c>
      <c r="E91" s="15" t="s">
        <v>313</v>
      </c>
      <c r="F91" s="15" t="s">
        <v>312</v>
      </c>
      <c r="G91" s="16">
        <v>5</v>
      </c>
      <c r="H91" s="16">
        <v>4097</v>
      </c>
      <c r="I91" s="244">
        <v>5.0764092889630736E-3</v>
      </c>
      <c r="J91" s="16">
        <v>1216</v>
      </c>
      <c r="K91" s="16">
        <v>1002</v>
      </c>
      <c r="L91" s="197">
        <v>0.79323981075437988</v>
      </c>
      <c r="M91" s="118">
        <v>1.1613655096251299E-2</v>
      </c>
      <c r="N91" s="197">
        <v>0.77047704676572737</v>
      </c>
      <c r="O91" s="197">
        <v>0.81600257474303239</v>
      </c>
      <c r="P91" s="16">
        <v>1651</v>
      </c>
      <c r="Q91" s="16">
        <v>1379</v>
      </c>
      <c r="R91" s="197">
        <v>0.80005992312476282</v>
      </c>
      <c r="S91" s="118">
        <v>9.8432303563817675E-3</v>
      </c>
      <c r="T91" s="197">
        <v>0.78076719162625452</v>
      </c>
      <c r="U91" s="197">
        <v>0.81935265462327111</v>
      </c>
      <c r="V91" s="16"/>
      <c r="W91" s="16"/>
      <c r="X91" s="197"/>
      <c r="Y91" s="118"/>
      <c r="Z91" s="197"/>
      <c r="AA91" s="197"/>
      <c r="AB91" s="241"/>
      <c r="AC91" s="241"/>
      <c r="AD91" s="242"/>
      <c r="AE91" s="243"/>
      <c r="AF91" s="242"/>
      <c r="AG91" s="242"/>
      <c r="AH91" s="241"/>
      <c r="AI91" s="241"/>
      <c r="AJ91" s="241"/>
      <c r="AK91" s="241"/>
      <c r="AL91" s="241"/>
      <c r="AM91" s="241"/>
    </row>
    <row r="92" spans="1:39" hidden="1" x14ac:dyDescent="0.3">
      <c r="B92" s="16" t="s">
        <v>43</v>
      </c>
      <c r="C92" s="16" t="s">
        <v>44</v>
      </c>
      <c r="D92" s="15" t="s">
        <v>54</v>
      </c>
      <c r="E92" s="206" t="s">
        <v>320</v>
      </c>
      <c r="F92" s="15" t="s">
        <v>312</v>
      </c>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row>
    <row r="93" spans="1:39" hidden="1" x14ac:dyDescent="0.3">
      <c r="B93" s="16" t="s">
        <v>43</v>
      </c>
      <c r="C93" s="16" t="s">
        <v>44</v>
      </c>
      <c r="D93" s="15" t="s">
        <v>54</v>
      </c>
      <c r="E93" s="206" t="s">
        <v>318</v>
      </c>
      <c r="F93" s="15" t="s">
        <v>312</v>
      </c>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row>
    <row r="94" spans="1:39" hidden="1" x14ac:dyDescent="0.3">
      <c r="B94" s="16" t="s">
        <v>43</v>
      </c>
      <c r="C94" s="16" t="s">
        <v>44</v>
      </c>
      <c r="D94" s="15" t="s">
        <v>54</v>
      </c>
      <c r="E94" s="206" t="s">
        <v>317</v>
      </c>
      <c r="F94" s="15" t="s">
        <v>312</v>
      </c>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row>
    <row r="95" spans="1:39" hidden="1" x14ac:dyDescent="0.3">
      <c r="B95" s="16" t="s">
        <v>43</v>
      </c>
      <c r="C95" s="16" t="s">
        <v>44</v>
      </c>
      <c r="D95" s="15" t="s">
        <v>54</v>
      </c>
      <c r="E95" s="206" t="s">
        <v>316</v>
      </c>
      <c r="F95" s="15" t="s">
        <v>312</v>
      </c>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row>
    <row r="96" spans="1:39" hidden="1" x14ac:dyDescent="0.3">
      <c r="B96" s="16" t="s">
        <v>43</v>
      </c>
      <c r="C96" s="16" t="s">
        <v>44</v>
      </c>
      <c r="D96" s="15" t="s">
        <v>54</v>
      </c>
      <c r="E96" s="15" t="s">
        <v>313</v>
      </c>
      <c r="F96" s="44" t="s">
        <v>315</v>
      </c>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row>
    <row r="97" spans="1:39" hidden="1" x14ac:dyDescent="0.3">
      <c r="B97" s="16" t="s">
        <v>43</v>
      </c>
      <c r="C97" s="16" t="s">
        <v>44</v>
      </c>
      <c r="D97" s="15" t="s">
        <v>54</v>
      </c>
      <c r="E97" s="15" t="s">
        <v>313</v>
      </c>
      <c r="F97" s="44" t="s">
        <v>314</v>
      </c>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row>
    <row r="98" spans="1:39" s="232" customFormat="1" x14ac:dyDescent="0.3">
      <c r="A98" s="2"/>
      <c r="B98" s="16" t="s">
        <v>43</v>
      </c>
      <c r="C98" s="16" t="s">
        <v>44</v>
      </c>
      <c r="D98" s="44" t="s">
        <v>45</v>
      </c>
      <c r="E98" s="15" t="s">
        <v>313</v>
      </c>
      <c r="F98" s="15" t="s">
        <v>312</v>
      </c>
      <c r="G98" s="16">
        <v>32</v>
      </c>
      <c r="H98" s="16">
        <v>32833</v>
      </c>
      <c r="I98" s="244">
        <v>2.1448860069187111E-2</v>
      </c>
      <c r="J98" s="16">
        <v>6865</v>
      </c>
      <c r="K98" s="16">
        <v>5615</v>
      </c>
      <c r="L98" s="197">
        <v>0.83526700045582469</v>
      </c>
      <c r="M98" s="118">
        <v>4.4769546408068295E-3</v>
      </c>
      <c r="N98" s="197">
        <v>0.82649216935984327</v>
      </c>
      <c r="O98" s="197">
        <v>0.84404183155180612</v>
      </c>
      <c r="P98" s="16">
        <v>8662</v>
      </c>
      <c r="Q98" s="16">
        <v>7154</v>
      </c>
      <c r="R98" s="197">
        <v>0.85308559642436166</v>
      </c>
      <c r="S98" s="118">
        <v>3.8038151441782435E-3</v>
      </c>
      <c r="T98" s="197">
        <v>0.8456301187417723</v>
      </c>
      <c r="U98" s="197">
        <v>0.86054107410695102</v>
      </c>
      <c r="V98" s="16">
        <v>395</v>
      </c>
      <c r="W98" s="16">
        <v>263</v>
      </c>
      <c r="X98" s="197">
        <v>0.65500500531101602</v>
      </c>
      <c r="Y98" s="118">
        <v>2.3918291730655409E-2</v>
      </c>
      <c r="Z98" s="197">
        <v>0.60812515351893137</v>
      </c>
      <c r="AA98" s="197">
        <v>0.70188485710310067</v>
      </c>
      <c r="AB98" s="241">
        <v>9057</v>
      </c>
      <c r="AC98" s="241">
        <v>7417</v>
      </c>
      <c r="AD98" s="242">
        <v>0.84364087029718038</v>
      </c>
      <c r="AE98" s="243">
        <v>3.8163504093992892E-3</v>
      </c>
      <c r="AF98" s="242">
        <v>0.83616082349475773</v>
      </c>
      <c r="AG98" s="242">
        <v>0.85112091709960302</v>
      </c>
      <c r="AH98" s="241">
        <v>66</v>
      </c>
      <c r="AI98" s="241">
        <v>55</v>
      </c>
      <c r="AJ98" s="241"/>
      <c r="AK98" s="241"/>
      <c r="AL98" s="241"/>
      <c r="AM98" s="241"/>
    </row>
    <row r="99" spans="1:39" s="232" customFormat="1" x14ac:dyDescent="0.3">
      <c r="A99" s="2"/>
      <c r="B99" s="16" t="s">
        <v>43</v>
      </c>
      <c r="C99" s="16" t="s">
        <v>44</v>
      </c>
      <c r="D99" s="44" t="s">
        <v>52</v>
      </c>
      <c r="E99" s="15" t="s">
        <v>313</v>
      </c>
      <c r="F99" s="15" t="s">
        <v>312</v>
      </c>
      <c r="G99" s="16">
        <v>32</v>
      </c>
      <c r="H99" s="16">
        <v>12329</v>
      </c>
      <c r="I99" s="244">
        <v>6.1357210709875555E-3</v>
      </c>
      <c r="J99" s="16">
        <v>3343</v>
      </c>
      <c r="K99" s="16">
        <v>1497</v>
      </c>
      <c r="L99" s="197">
        <v>0.47874590491790159</v>
      </c>
      <c r="M99" s="118">
        <v>8.6399073972558398E-3</v>
      </c>
      <c r="N99" s="197">
        <v>0.46181168641928017</v>
      </c>
      <c r="O99" s="197">
        <v>0.49568012341652301</v>
      </c>
      <c r="P99" s="16">
        <v>3667</v>
      </c>
      <c r="Q99" s="16">
        <v>1648</v>
      </c>
      <c r="R99" s="197">
        <v>0.4847990958527349</v>
      </c>
      <c r="S99" s="118">
        <v>8.2530362728546261E-3</v>
      </c>
      <c r="T99" s="197">
        <v>0.46862314475793981</v>
      </c>
      <c r="U99" s="197">
        <v>0.50097504694752992</v>
      </c>
      <c r="V99" s="16"/>
      <c r="W99" s="16"/>
      <c r="X99" s="197"/>
      <c r="Y99" s="118"/>
      <c r="Z99" s="197"/>
      <c r="AA99" s="197"/>
      <c r="AB99" s="241"/>
      <c r="AC99" s="241"/>
      <c r="AD99" s="242"/>
      <c r="AE99" s="243"/>
      <c r="AF99" s="242"/>
      <c r="AG99" s="242"/>
      <c r="AH99" s="241"/>
      <c r="AI99" s="241"/>
      <c r="AJ99" s="241"/>
      <c r="AK99" s="241"/>
      <c r="AL99" s="241"/>
      <c r="AM99" s="241"/>
    </row>
    <row r="100" spans="1:39" s="232" customFormat="1" x14ac:dyDescent="0.3">
      <c r="A100" s="2"/>
      <c r="B100" s="60" t="s">
        <v>56</v>
      </c>
      <c r="C100" s="56" t="s">
        <v>44</v>
      </c>
      <c r="D100" s="80" t="s">
        <v>54</v>
      </c>
      <c r="E100" s="50" t="s">
        <v>313</v>
      </c>
      <c r="F100" s="50" t="s">
        <v>312</v>
      </c>
      <c r="G100" s="80">
        <v>32</v>
      </c>
      <c r="H100" s="80">
        <v>45162</v>
      </c>
      <c r="I100" s="240">
        <v>2.7584581140174657E-2</v>
      </c>
      <c r="J100" s="80">
        <v>10208</v>
      </c>
      <c r="K100" s="80">
        <v>7112</v>
      </c>
      <c r="L100" s="193">
        <v>0.75596494446202678</v>
      </c>
      <c r="M100" s="195">
        <v>4.2511517341154185E-3</v>
      </c>
      <c r="N100" s="193">
        <v>0.74763268706316055</v>
      </c>
      <c r="O100" s="193">
        <v>0.76429720186089301</v>
      </c>
      <c r="P100" s="80">
        <v>12329</v>
      </c>
      <c r="Q100" s="80">
        <v>8802</v>
      </c>
      <c r="R100" s="193">
        <v>0.77116652612075176</v>
      </c>
      <c r="S100" s="195">
        <v>3.783292639574499E-3</v>
      </c>
      <c r="T100" s="193">
        <v>0.76375127254718578</v>
      </c>
      <c r="U100" s="193">
        <v>0.77858177969431774</v>
      </c>
      <c r="V100" s="80"/>
      <c r="W100" s="80"/>
      <c r="X100" s="193"/>
      <c r="Y100" s="195"/>
      <c r="Z100" s="193"/>
      <c r="AA100" s="193"/>
      <c r="AB100" s="237"/>
      <c r="AC100" s="237"/>
      <c r="AD100" s="238"/>
      <c r="AE100" s="239"/>
      <c r="AF100" s="238"/>
      <c r="AG100" s="238"/>
      <c r="AH100" s="237"/>
      <c r="AI100" s="237"/>
      <c r="AJ100" s="237"/>
      <c r="AK100" s="237"/>
      <c r="AL100" s="237"/>
      <c r="AM100" s="237"/>
    </row>
    <row r="101" spans="1:39" hidden="1" x14ac:dyDescent="0.3">
      <c r="B101" s="209" t="s">
        <v>46</v>
      </c>
      <c r="C101" s="209" t="s">
        <v>49</v>
      </c>
      <c r="D101" s="209" t="s">
        <v>82</v>
      </c>
      <c r="E101" s="209" t="s">
        <v>326</v>
      </c>
      <c r="F101" s="209" t="s">
        <v>329</v>
      </c>
      <c r="G101" s="209"/>
      <c r="H101" s="209"/>
      <c r="I101" s="209"/>
      <c r="J101" s="209"/>
      <c r="K101" s="209"/>
      <c r="L101" s="209"/>
      <c r="M101" s="209"/>
      <c r="N101" s="209"/>
      <c r="O101" s="209"/>
      <c r="P101" s="209"/>
      <c r="Q101" s="209"/>
      <c r="R101" s="209"/>
      <c r="S101" s="209"/>
      <c r="T101" s="209"/>
      <c r="U101" s="209"/>
      <c r="V101" s="209"/>
      <c r="W101" s="209"/>
      <c r="X101" s="209"/>
      <c r="Y101" s="209"/>
      <c r="Z101" s="209"/>
      <c r="AA101" s="209"/>
      <c r="AB101" s="209"/>
      <c r="AC101" s="209"/>
      <c r="AD101" s="209"/>
      <c r="AE101" s="209"/>
      <c r="AF101" s="209"/>
      <c r="AG101" s="209"/>
      <c r="AH101" s="209"/>
      <c r="AI101" s="209"/>
      <c r="AJ101" s="209"/>
      <c r="AK101" s="209"/>
      <c r="AL101" s="209"/>
      <c r="AM101" s="209"/>
    </row>
    <row r="102" spans="1:39" hidden="1" x14ac:dyDescent="0.3">
      <c r="B102" s="209" t="s">
        <v>46</v>
      </c>
      <c r="C102" s="209" t="s">
        <v>49</v>
      </c>
      <c r="D102" s="209" t="s">
        <v>82</v>
      </c>
      <c r="E102" s="209" t="s">
        <v>326</v>
      </c>
      <c r="F102" s="209" t="s">
        <v>328</v>
      </c>
      <c r="G102" s="209"/>
      <c r="H102" s="209"/>
      <c r="I102" s="209"/>
      <c r="J102" s="209"/>
      <c r="K102" s="209"/>
      <c r="L102" s="209"/>
      <c r="M102" s="209"/>
      <c r="N102" s="209"/>
      <c r="O102" s="209"/>
      <c r="P102" s="209"/>
      <c r="Q102" s="209"/>
      <c r="R102" s="209"/>
      <c r="S102" s="209"/>
      <c r="T102" s="209"/>
      <c r="U102" s="209"/>
      <c r="V102" s="209"/>
      <c r="W102" s="209"/>
      <c r="X102" s="209"/>
      <c r="Y102" s="209"/>
      <c r="Z102" s="209"/>
      <c r="AA102" s="209"/>
      <c r="AB102" s="209"/>
      <c r="AC102" s="209"/>
      <c r="AD102" s="209"/>
      <c r="AE102" s="209"/>
      <c r="AF102" s="209"/>
      <c r="AG102" s="209"/>
      <c r="AH102" s="209"/>
      <c r="AI102" s="209"/>
      <c r="AJ102" s="209"/>
      <c r="AK102" s="209"/>
      <c r="AL102" s="209"/>
      <c r="AM102" s="209"/>
    </row>
    <row r="103" spans="1:39" hidden="1" x14ac:dyDescent="0.3">
      <c r="B103" s="209" t="s">
        <v>46</v>
      </c>
      <c r="C103" s="209" t="s">
        <v>49</v>
      </c>
      <c r="D103" s="209" t="s">
        <v>82</v>
      </c>
      <c r="E103" s="209" t="s">
        <v>324</v>
      </c>
      <c r="F103" s="209" t="s">
        <v>329</v>
      </c>
      <c r="G103" s="209"/>
      <c r="H103" s="209"/>
      <c r="I103" s="209"/>
      <c r="J103" s="209"/>
      <c r="K103" s="209"/>
      <c r="L103" s="209"/>
      <c r="M103" s="209"/>
      <c r="N103" s="209"/>
      <c r="O103" s="209"/>
      <c r="P103" s="209"/>
      <c r="Q103" s="209"/>
      <c r="R103" s="209"/>
      <c r="S103" s="209"/>
      <c r="T103" s="209"/>
      <c r="U103" s="209"/>
      <c r="V103" s="209"/>
      <c r="W103" s="209"/>
      <c r="X103" s="209"/>
      <c r="Y103" s="209"/>
      <c r="Z103" s="209"/>
      <c r="AA103" s="209"/>
      <c r="AB103" s="209"/>
      <c r="AC103" s="209"/>
      <c r="AD103" s="209"/>
      <c r="AE103" s="209"/>
      <c r="AF103" s="209"/>
      <c r="AG103" s="209"/>
      <c r="AH103" s="209"/>
      <c r="AI103" s="209"/>
      <c r="AJ103" s="209"/>
      <c r="AK103" s="209"/>
      <c r="AL103" s="209"/>
      <c r="AM103" s="209"/>
    </row>
    <row r="104" spans="1:39" hidden="1" x14ac:dyDescent="0.3">
      <c r="B104" s="209" t="s">
        <v>46</v>
      </c>
      <c r="C104" s="209" t="s">
        <v>49</v>
      </c>
      <c r="D104" s="209" t="s">
        <v>82</v>
      </c>
      <c r="E104" s="209" t="s">
        <v>324</v>
      </c>
      <c r="F104" s="209" t="s">
        <v>328</v>
      </c>
      <c r="G104" s="209"/>
      <c r="H104" s="209"/>
      <c r="I104" s="209"/>
      <c r="J104" s="209"/>
      <c r="K104" s="209"/>
      <c r="L104" s="209"/>
      <c r="M104" s="209"/>
      <c r="N104" s="209"/>
      <c r="O104" s="209"/>
      <c r="P104" s="209"/>
      <c r="Q104" s="209"/>
      <c r="R104" s="209"/>
      <c r="S104" s="209"/>
      <c r="T104" s="209"/>
      <c r="U104" s="209"/>
      <c r="V104" s="209"/>
      <c r="W104" s="209"/>
      <c r="X104" s="209"/>
      <c r="Y104" s="209"/>
      <c r="Z104" s="209"/>
      <c r="AA104" s="209"/>
      <c r="AB104" s="209"/>
      <c r="AC104" s="209"/>
      <c r="AD104" s="209"/>
      <c r="AE104" s="209"/>
      <c r="AF104" s="209"/>
      <c r="AG104" s="209"/>
      <c r="AH104" s="209"/>
      <c r="AI104" s="209"/>
      <c r="AJ104" s="209"/>
      <c r="AK104" s="209"/>
      <c r="AL104" s="209"/>
      <c r="AM104" s="209"/>
    </row>
    <row r="105" spans="1:39" hidden="1" x14ac:dyDescent="0.3">
      <c r="B105" s="209" t="s">
        <v>46</v>
      </c>
      <c r="C105" s="209" t="s">
        <v>49</v>
      </c>
      <c r="D105" s="209" t="s">
        <v>82</v>
      </c>
      <c r="E105" s="209" t="s">
        <v>323</v>
      </c>
      <c r="F105" s="209" t="s">
        <v>329</v>
      </c>
      <c r="G105" s="209"/>
      <c r="H105" s="209"/>
      <c r="I105" s="209"/>
      <c r="J105" s="209"/>
      <c r="K105" s="209"/>
      <c r="L105" s="209"/>
      <c r="M105" s="209"/>
      <c r="N105" s="209"/>
      <c r="O105" s="209"/>
      <c r="P105" s="209"/>
      <c r="Q105" s="209"/>
      <c r="R105" s="209"/>
      <c r="S105" s="209"/>
      <c r="T105" s="209"/>
      <c r="U105" s="209"/>
      <c r="V105" s="209"/>
      <c r="W105" s="209"/>
      <c r="X105" s="209"/>
      <c r="Y105" s="209"/>
      <c r="Z105" s="209"/>
      <c r="AA105" s="209"/>
      <c r="AB105" s="209"/>
      <c r="AC105" s="209"/>
      <c r="AD105" s="209"/>
      <c r="AE105" s="209"/>
      <c r="AF105" s="209"/>
      <c r="AG105" s="209"/>
      <c r="AH105" s="209"/>
      <c r="AI105" s="209"/>
      <c r="AJ105" s="209"/>
      <c r="AK105" s="209"/>
      <c r="AL105" s="209"/>
      <c r="AM105" s="209"/>
    </row>
    <row r="106" spans="1:39" hidden="1" x14ac:dyDescent="0.3">
      <c r="B106" s="209" t="s">
        <v>46</v>
      </c>
      <c r="C106" s="209" t="s">
        <v>49</v>
      </c>
      <c r="D106" s="209" t="s">
        <v>82</v>
      </c>
      <c r="E106" s="209" t="s">
        <v>323</v>
      </c>
      <c r="F106" s="209" t="s">
        <v>328</v>
      </c>
      <c r="G106" s="209"/>
      <c r="H106" s="209"/>
      <c r="I106" s="209"/>
      <c r="J106" s="209"/>
      <c r="K106" s="209"/>
      <c r="L106" s="209"/>
      <c r="M106" s="209"/>
      <c r="N106" s="209"/>
      <c r="O106" s="209"/>
      <c r="P106" s="209"/>
      <c r="Q106" s="209"/>
      <c r="R106" s="209"/>
      <c r="S106" s="209"/>
      <c r="T106" s="209"/>
      <c r="U106" s="209"/>
      <c r="V106" s="209"/>
      <c r="W106" s="209"/>
      <c r="X106" s="209"/>
      <c r="Y106" s="209"/>
      <c r="Z106" s="209"/>
      <c r="AA106" s="209"/>
      <c r="AB106" s="209"/>
      <c r="AC106" s="209"/>
      <c r="AD106" s="209"/>
      <c r="AE106" s="209"/>
      <c r="AF106" s="209"/>
      <c r="AG106" s="209"/>
      <c r="AH106" s="209"/>
      <c r="AI106" s="209"/>
      <c r="AJ106" s="209"/>
      <c r="AK106" s="209"/>
      <c r="AL106" s="209"/>
      <c r="AM106" s="209"/>
    </row>
    <row r="107" spans="1:39" hidden="1" x14ac:dyDescent="0.3">
      <c r="B107" s="209" t="s">
        <v>46</v>
      </c>
      <c r="C107" s="209" t="s">
        <v>49</v>
      </c>
      <c r="D107" s="209" t="s">
        <v>82</v>
      </c>
      <c r="E107" s="209" t="s">
        <v>322</v>
      </c>
      <c r="F107" s="209" t="s">
        <v>329</v>
      </c>
      <c r="G107" s="209"/>
      <c r="H107" s="209"/>
      <c r="I107" s="209"/>
      <c r="J107" s="209"/>
      <c r="K107" s="209"/>
      <c r="L107" s="209"/>
      <c r="M107" s="209"/>
      <c r="N107" s="209"/>
      <c r="O107" s="209"/>
      <c r="P107" s="209"/>
      <c r="Q107" s="209"/>
      <c r="R107" s="209"/>
      <c r="S107" s="209"/>
      <c r="T107" s="209"/>
      <c r="U107" s="209"/>
      <c r="V107" s="209"/>
      <c r="W107" s="209"/>
      <c r="X107" s="209"/>
      <c r="Y107" s="209"/>
      <c r="Z107" s="209"/>
      <c r="AA107" s="209"/>
      <c r="AB107" s="209"/>
      <c r="AC107" s="209"/>
      <c r="AD107" s="209"/>
      <c r="AE107" s="209"/>
      <c r="AF107" s="209"/>
      <c r="AG107" s="209"/>
      <c r="AH107" s="209"/>
      <c r="AI107" s="209"/>
      <c r="AJ107" s="209"/>
      <c r="AK107" s="209"/>
      <c r="AL107" s="209"/>
      <c r="AM107" s="209"/>
    </row>
    <row r="108" spans="1:39" hidden="1" x14ac:dyDescent="0.3">
      <c r="B108" s="209" t="s">
        <v>46</v>
      </c>
      <c r="C108" s="209" t="s">
        <v>49</v>
      </c>
      <c r="D108" s="209" t="s">
        <v>82</v>
      </c>
      <c r="E108" s="209" t="s">
        <v>322</v>
      </c>
      <c r="F108" s="209" t="s">
        <v>328</v>
      </c>
      <c r="G108" s="209"/>
      <c r="H108" s="209"/>
      <c r="I108" s="209"/>
      <c r="J108" s="209"/>
      <c r="K108" s="209"/>
      <c r="L108" s="209"/>
      <c r="M108" s="209"/>
      <c r="N108" s="209"/>
      <c r="O108" s="209"/>
      <c r="P108" s="209"/>
      <c r="Q108" s="209"/>
      <c r="R108" s="209"/>
      <c r="S108" s="209"/>
      <c r="T108" s="209"/>
      <c r="U108" s="209"/>
      <c r="V108" s="209"/>
      <c r="W108" s="209"/>
      <c r="X108" s="209"/>
      <c r="Y108" s="209"/>
      <c r="Z108" s="209"/>
      <c r="AA108" s="209"/>
      <c r="AB108" s="209"/>
      <c r="AC108" s="209"/>
      <c r="AD108" s="209"/>
      <c r="AE108" s="209"/>
      <c r="AF108" s="209"/>
      <c r="AG108" s="209"/>
      <c r="AH108" s="209"/>
      <c r="AI108" s="209"/>
      <c r="AJ108" s="209"/>
      <c r="AK108" s="209"/>
      <c r="AL108" s="209"/>
      <c r="AM108" s="209"/>
    </row>
    <row r="109" spans="1:39" hidden="1" x14ac:dyDescent="0.3">
      <c r="B109" s="209" t="s">
        <v>46</v>
      </c>
      <c r="C109" s="209" t="s">
        <v>49</v>
      </c>
      <c r="D109" s="209" t="s">
        <v>82</v>
      </c>
      <c r="E109" s="209" t="s">
        <v>321</v>
      </c>
      <c r="F109" s="209" t="s">
        <v>329</v>
      </c>
      <c r="G109" s="209"/>
      <c r="H109" s="209"/>
      <c r="I109" s="209"/>
      <c r="J109" s="209"/>
      <c r="K109" s="209"/>
      <c r="L109" s="209"/>
      <c r="M109" s="209"/>
      <c r="N109" s="209"/>
      <c r="O109" s="209"/>
      <c r="P109" s="209"/>
      <c r="Q109" s="209"/>
      <c r="R109" s="209"/>
      <c r="S109" s="209"/>
      <c r="T109" s="209"/>
      <c r="U109" s="209"/>
      <c r="V109" s="209"/>
      <c r="W109" s="209"/>
      <c r="X109" s="209"/>
      <c r="Y109" s="209"/>
      <c r="Z109" s="209"/>
      <c r="AA109" s="209"/>
      <c r="AB109" s="209"/>
      <c r="AC109" s="209"/>
      <c r="AD109" s="209"/>
      <c r="AE109" s="209"/>
      <c r="AF109" s="209"/>
      <c r="AG109" s="209"/>
      <c r="AH109" s="209"/>
      <c r="AI109" s="209"/>
      <c r="AJ109" s="209"/>
      <c r="AK109" s="209"/>
      <c r="AL109" s="209"/>
      <c r="AM109" s="209"/>
    </row>
    <row r="110" spans="1:39" hidden="1" x14ac:dyDescent="0.3">
      <c r="B110" s="209" t="s">
        <v>46</v>
      </c>
      <c r="C110" s="209" t="s">
        <v>49</v>
      </c>
      <c r="D110" s="209" t="s">
        <v>82</v>
      </c>
      <c r="E110" s="209" t="s">
        <v>321</v>
      </c>
      <c r="F110" s="209" t="s">
        <v>328</v>
      </c>
      <c r="G110" s="209"/>
      <c r="H110" s="209"/>
      <c r="I110" s="209"/>
      <c r="J110" s="209"/>
      <c r="K110" s="209"/>
      <c r="L110" s="209"/>
      <c r="M110" s="209"/>
      <c r="N110" s="209"/>
      <c r="O110" s="209"/>
      <c r="P110" s="209"/>
      <c r="Q110" s="209"/>
      <c r="R110" s="209"/>
      <c r="S110" s="209"/>
      <c r="T110" s="209"/>
      <c r="U110" s="209"/>
      <c r="V110" s="209"/>
      <c r="W110" s="209"/>
      <c r="X110" s="209"/>
      <c r="Y110" s="209"/>
      <c r="Z110" s="209"/>
      <c r="AA110" s="209"/>
      <c r="AB110" s="209"/>
      <c r="AC110" s="209"/>
      <c r="AD110" s="209"/>
      <c r="AE110" s="209"/>
      <c r="AF110" s="209"/>
      <c r="AG110" s="209"/>
      <c r="AH110" s="209"/>
      <c r="AI110" s="209"/>
      <c r="AJ110" s="209"/>
      <c r="AK110" s="209"/>
      <c r="AL110" s="209"/>
      <c r="AM110" s="209"/>
    </row>
    <row r="111" spans="1:39" hidden="1" x14ac:dyDescent="0.3">
      <c r="B111" s="201" t="s">
        <v>46</v>
      </c>
      <c r="C111" s="201" t="s">
        <v>49</v>
      </c>
      <c r="D111" s="201" t="s">
        <v>82</v>
      </c>
      <c r="E111" s="204" t="s">
        <v>313</v>
      </c>
      <c r="F111" s="202" t="s">
        <v>315</v>
      </c>
      <c r="G111" s="201"/>
      <c r="H111" s="201"/>
      <c r="I111" s="201"/>
      <c r="J111" s="201"/>
      <c r="K111" s="201"/>
      <c r="L111" s="201"/>
      <c r="M111" s="201"/>
      <c r="N111" s="201"/>
      <c r="O111" s="201"/>
      <c r="P111" s="201"/>
      <c r="Q111" s="201"/>
      <c r="R111" s="201"/>
      <c r="S111" s="201"/>
      <c r="T111" s="201"/>
      <c r="U111" s="201"/>
      <c r="V111" s="201"/>
      <c r="W111" s="201"/>
      <c r="X111" s="201"/>
      <c r="Y111" s="201"/>
      <c r="Z111" s="201"/>
      <c r="AA111" s="201"/>
      <c r="AB111" s="201"/>
      <c r="AC111" s="201"/>
      <c r="AD111" s="201"/>
      <c r="AE111" s="201"/>
      <c r="AF111" s="201"/>
      <c r="AG111" s="201"/>
      <c r="AH111" s="201"/>
      <c r="AI111" s="201"/>
      <c r="AJ111" s="201"/>
      <c r="AK111" s="201"/>
      <c r="AL111" s="201"/>
      <c r="AM111" s="201"/>
    </row>
    <row r="112" spans="1:39" hidden="1" x14ac:dyDescent="0.3">
      <c r="B112" s="201" t="s">
        <v>46</v>
      </c>
      <c r="C112" s="201" t="s">
        <v>49</v>
      </c>
      <c r="D112" s="201" t="s">
        <v>82</v>
      </c>
      <c r="E112" s="204" t="s">
        <v>313</v>
      </c>
      <c r="F112" s="202" t="s">
        <v>314</v>
      </c>
      <c r="G112" s="201"/>
      <c r="H112" s="201"/>
      <c r="I112" s="201"/>
      <c r="J112" s="201"/>
      <c r="K112" s="201"/>
      <c r="L112" s="201"/>
      <c r="M112" s="201"/>
      <c r="N112" s="201"/>
      <c r="O112" s="201"/>
      <c r="P112" s="201"/>
      <c r="Q112" s="201"/>
      <c r="R112" s="201"/>
      <c r="S112" s="201"/>
      <c r="T112" s="201"/>
      <c r="U112" s="201"/>
      <c r="V112" s="201"/>
      <c r="W112" s="201"/>
      <c r="X112" s="201"/>
      <c r="Y112" s="201"/>
      <c r="Z112" s="201"/>
      <c r="AA112" s="201"/>
      <c r="AB112" s="201"/>
      <c r="AC112" s="201"/>
      <c r="AD112" s="201"/>
      <c r="AE112" s="201"/>
      <c r="AF112" s="201"/>
      <c r="AG112" s="201"/>
      <c r="AH112" s="201"/>
      <c r="AI112" s="201"/>
      <c r="AJ112" s="201"/>
      <c r="AK112" s="201"/>
      <c r="AL112" s="201"/>
      <c r="AM112" s="201"/>
    </row>
    <row r="113" spans="1:39" hidden="1" x14ac:dyDescent="0.3">
      <c r="B113" s="201" t="s">
        <v>46</v>
      </c>
      <c r="C113" s="201" t="s">
        <v>49</v>
      </c>
      <c r="D113" s="201" t="s">
        <v>82</v>
      </c>
      <c r="E113" s="202" t="s">
        <v>320</v>
      </c>
      <c r="F113" s="204" t="s">
        <v>312</v>
      </c>
      <c r="G113" s="201"/>
      <c r="H113" s="201"/>
      <c r="I113" s="201"/>
      <c r="J113" s="201"/>
      <c r="K113" s="201"/>
      <c r="L113" s="201"/>
      <c r="M113" s="201"/>
      <c r="N113" s="201"/>
      <c r="O113" s="201"/>
      <c r="P113" s="201"/>
      <c r="Q113" s="201"/>
      <c r="R113" s="201"/>
      <c r="S113" s="201"/>
      <c r="T113" s="201"/>
      <c r="U113" s="201"/>
      <c r="V113" s="201"/>
      <c r="W113" s="201"/>
      <c r="X113" s="201"/>
      <c r="Y113" s="201"/>
      <c r="Z113" s="201"/>
      <c r="AA113" s="201"/>
      <c r="AB113" s="201"/>
      <c r="AC113" s="201"/>
      <c r="AD113" s="201"/>
      <c r="AE113" s="201"/>
      <c r="AF113" s="201"/>
      <c r="AG113" s="201"/>
      <c r="AH113" s="201"/>
      <c r="AI113" s="201"/>
      <c r="AJ113" s="201"/>
      <c r="AK113" s="201"/>
      <c r="AL113" s="201"/>
      <c r="AM113" s="201"/>
    </row>
    <row r="114" spans="1:39" hidden="1" x14ac:dyDescent="0.3">
      <c r="B114" s="201" t="s">
        <v>46</v>
      </c>
      <c r="C114" s="201" t="s">
        <v>49</v>
      </c>
      <c r="D114" s="201" t="s">
        <v>82</v>
      </c>
      <c r="E114" s="202" t="s">
        <v>319</v>
      </c>
      <c r="F114" s="204" t="s">
        <v>312</v>
      </c>
      <c r="G114" s="201"/>
      <c r="H114" s="201"/>
      <c r="I114" s="201"/>
      <c r="J114" s="201"/>
      <c r="K114" s="201"/>
      <c r="L114" s="201"/>
      <c r="M114" s="201"/>
      <c r="N114" s="201"/>
      <c r="O114" s="201"/>
      <c r="P114" s="201"/>
      <c r="Q114" s="201"/>
      <c r="R114" s="201"/>
      <c r="S114" s="201"/>
      <c r="T114" s="201"/>
      <c r="U114" s="201"/>
      <c r="V114" s="201"/>
      <c r="W114" s="201"/>
      <c r="X114" s="201"/>
      <c r="Y114" s="201"/>
      <c r="Z114" s="201"/>
      <c r="AA114" s="201"/>
      <c r="AB114" s="201"/>
      <c r="AC114" s="201"/>
      <c r="AD114" s="201"/>
      <c r="AE114" s="201"/>
      <c r="AF114" s="201"/>
      <c r="AG114" s="201"/>
      <c r="AH114" s="201"/>
      <c r="AI114" s="201"/>
      <c r="AJ114" s="201"/>
      <c r="AK114" s="201"/>
      <c r="AL114" s="201"/>
      <c r="AM114" s="201"/>
    </row>
    <row r="115" spans="1:39" hidden="1" x14ac:dyDescent="0.3">
      <c r="B115" s="201" t="s">
        <v>46</v>
      </c>
      <c r="C115" s="201" t="s">
        <v>49</v>
      </c>
      <c r="D115" s="201" t="s">
        <v>82</v>
      </c>
      <c r="E115" s="202" t="s">
        <v>318</v>
      </c>
      <c r="F115" s="204" t="s">
        <v>312</v>
      </c>
      <c r="G115" s="201"/>
      <c r="H115" s="201"/>
      <c r="I115" s="201"/>
      <c r="J115" s="201"/>
      <c r="K115" s="201"/>
      <c r="L115" s="201"/>
      <c r="M115" s="201"/>
      <c r="N115" s="201"/>
      <c r="O115" s="201"/>
      <c r="P115" s="201"/>
      <c r="Q115" s="201"/>
      <c r="R115" s="201"/>
      <c r="S115" s="201"/>
      <c r="T115" s="201"/>
      <c r="U115" s="201"/>
      <c r="V115" s="201"/>
      <c r="W115" s="201"/>
      <c r="X115" s="201"/>
      <c r="Y115" s="201"/>
      <c r="Z115" s="201"/>
      <c r="AA115" s="201"/>
      <c r="AB115" s="201"/>
      <c r="AC115" s="201"/>
      <c r="AD115" s="201"/>
      <c r="AE115" s="201"/>
      <c r="AF115" s="201"/>
      <c r="AG115" s="201"/>
      <c r="AH115" s="201"/>
      <c r="AI115" s="201"/>
      <c r="AJ115" s="201"/>
      <c r="AK115" s="201"/>
      <c r="AL115" s="201"/>
      <c r="AM115" s="201"/>
    </row>
    <row r="116" spans="1:39" hidden="1" x14ac:dyDescent="0.3">
      <c r="B116" s="201" t="s">
        <v>46</v>
      </c>
      <c r="C116" s="201" t="s">
        <v>49</v>
      </c>
      <c r="D116" s="201" t="s">
        <v>82</v>
      </c>
      <c r="E116" s="202" t="s">
        <v>317</v>
      </c>
      <c r="F116" s="204" t="s">
        <v>312</v>
      </c>
      <c r="G116" s="201"/>
      <c r="H116" s="201"/>
      <c r="I116" s="201"/>
      <c r="J116" s="201"/>
      <c r="K116" s="201"/>
      <c r="L116" s="201"/>
      <c r="M116" s="201"/>
      <c r="N116" s="201"/>
      <c r="O116" s="201"/>
      <c r="P116" s="201"/>
      <c r="Q116" s="201"/>
      <c r="R116" s="201"/>
      <c r="S116" s="201"/>
      <c r="T116" s="201"/>
      <c r="U116" s="201"/>
      <c r="V116" s="201"/>
      <c r="W116" s="201"/>
      <c r="X116" s="201"/>
      <c r="Y116" s="201"/>
      <c r="Z116" s="201"/>
      <c r="AA116" s="201"/>
      <c r="AB116" s="201"/>
      <c r="AC116" s="201"/>
      <c r="AD116" s="201"/>
      <c r="AE116" s="201"/>
      <c r="AF116" s="201"/>
      <c r="AG116" s="201"/>
      <c r="AH116" s="201"/>
      <c r="AI116" s="201"/>
      <c r="AJ116" s="201"/>
      <c r="AK116" s="201"/>
      <c r="AL116" s="201"/>
      <c r="AM116" s="201"/>
    </row>
    <row r="117" spans="1:39" hidden="1" x14ac:dyDescent="0.3">
      <c r="B117" s="201" t="s">
        <v>46</v>
      </c>
      <c r="C117" s="201" t="s">
        <v>49</v>
      </c>
      <c r="D117" s="201" t="s">
        <v>82</v>
      </c>
      <c r="E117" s="202" t="s">
        <v>316</v>
      </c>
      <c r="F117" s="204" t="s">
        <v>312</v>
      </c>
      <c r="G117" s="201"/>
      <c r="H117" s="201"/>
      <c r="I117" s="201"/>
      <c r="J117" s="201"/>
      <c r="K117" s="201"/>
      <c r="L117" s="201"/>
      <c r="M117" s="201"/>
      <c r="N117" s="201"/>
      <c r="O117" s="201"/>
      <c r="P117" s="201"/>
      <c r="Q117" s="201"/>
      <c r="R117" s="201"/>
      <c r="S117" s="201"/>
      <c r="T117" s="201"/>
      <c r="U117" s="201"/>
      <c r="V117" s="201"/>
      <c r="W117" s="201"/>
      <c r="X117" s="201"/>
      <c r="Y117" s="201"/>
      <c r="Z117" s="201"/>
      <c r="AA117" s="201"/>
      <c r="AB117" s="201"/>
      <c r="AC117" s="201"/>
      <c r="AD117" s="201"/>
      <c r="AE117" s="201"/>
      <c r="AF117" s="201"/>
      <c r="AG117" s="201"/>
      <c r="AH117" s="201"/>
      <c r="AI117" s="201"/>
      <c r="AJ117" s="201"/>
      <c r="AK117" s="201"/>
      <c r="AL117" s="201"/>
      <c r="AM117" s="201"/>
    </row>
    <row r="118" spans="1:39" s="232" customFormat="1" x14ac:dyDescent="0.3">
      <c r="A118" s="2"/>
      <c r="B118" s="36" t="s">
        <v>46</v>
      </c>
      <c r="C118" s="36" t="s">
        <v>49</v>
      </c>
      <c r="D118" s="37" t="s">
        <v>45</v>
      </c>
      <c r="E118" s="199" t="s">
        <v>313</v>
      </c>
      <c r="F118" s="199" t="s">
        <v>312</v>
      </c>
      <c r="G118" s="36">
        <v>36</v>
      </c>
      <c r="H118" s="36">
        <v>27840</v>
      </c>
      <c r="I118" s="248">
        <v>0.28412721682065689</v>
      </c>
      <c r="J118" s="36">
        <v>7434</v>
      </c>
      <c r="K118" s="36">
        <v>4905</v>
      </c>
      <c r="L118" s="207">
        <v>0.67110815828033277</v>
      </c>
      <c r="M118" s="128">
        <v>5.4489337943811706E-3</v>
      </c>
      <c r="N118" s="207">
        <v>0.66042824804334566</v>
      </c>
      <c r="O118" s="207">
        <v>0.68178806851731988</v>
      </c>
      <c r="P118" s="36">
        <v>9080</v>
      </c>
      <c r="Q118" s="36">
        <v>6042</v>
      </c>
      <c r="R118" s="207">
        <v>0.67658264673812762</v>
      </c>
      <c r="S118" s="128">
        <v>4.9090692936034856E-3</v>
      </c>
      <c r="T118" s="207">
        <v>0.66696087092266476</v>
      </c>
      <c r="U118" s="207">
        <v>0.68620442255359049</v>
      </c>
      <c r="V118" s="36">
        <v>502</v>
      </c>
      <c r="W118" s="36">
        <v>274</v>
      </c>
      <c r="X118" s="207">
        <v>0.54581673306772904</v>
      </c>
      <c r="Y118" s="128">
        <v>2.2222203953429321E-2</v>
      </c>
      <c r="Z118" s="207">
        <v>0.50226121331900753</v>
      </c>
      <c r="AA118" s="207">
        <v>0.58937225281645056</v>
      </c>
      <c r="AB118" s="245">
        <v>9582</v>
      </c>
      <c r="AC118" s="245">
        <v>6316</v>
      </c>
      <c r="AD118" s="246">
        <v>0.66730769341989116</v>
      </c>
      <c r="AE118" s="247">
        <v>4.8134488560322795E-3</v>
      </c>
      <c r="AF118" s="246">
        <v>0.65787333366206791</v>
      </c>
      <c r="AG118" s="246">
        <v>0.67674205317771441</v>
      </c>
      <c r="AH118" s="245">
        <v>98</v>
      </c>
      <c r="AI118" s="245">
        <v>82</v>
      </c>
      <c r="AJ118" s="245"/>
      <c r="AK118" s="245"/>
      <c r="AL118" s="245"/>
      <c r="AM118" s="245"/>
    </row>
    <row r="119" spans="1:39" hidden="1" x14ac:dyDescent="0.3">
      <c r="B119" s="209" t="s">
        <v>46</v>
      </c>
      <c r="C119" s="209" t="s">
        <v>49</v>
      </c>
      <c r="D119" s="209" t="s">
        <v>327</v>
      </c>
      <c r="E119" s="209" t="s">
        <v>326</v>
      </c>
      <c r="F119" s="209" t="s">
        <v>329</v>
      </c>
      <c r="G119" s="209"/>
      <c r="H119" s="209"/>
      <c r="I119" s="209"/>
      <c r="J119" s="209"/>
      <c r="K119" s="209"/>
      <c r="L119" s="209"/>
      <c r="M119" s="209"/>
      <c r="N119" s="209"/>
      <c r="O119" s="209"/>
      <c r="P119" s="209"/>
      <c r="Q119" s="209"/>
      <c r="R119" s="209"/>
      <c r="S119" s="209"/>
      <c r="T119" s="209"/>
      <c r="U119" s="209"/>
      <c r="V119" s="209"/>
      <c r="W119" s="209"/>
      <c r="X119" s="209"/>
      <c r="Y119" s="209"/>
      <c r="Z119" s="209"/>
      <c r="AA119" s="209"/>
      <c r="AB119" s="209"/>
      <c r="AC119" s="209"/>
      <c r="AD119" s="209"/>
      <c r="AE119" s="209"/>
      <c r="AF119" s="209"/>
      <c r="AG119" s="209"/>
      <c r="AH119" s="209"/>
      <c r="AI119" s="209"/>
      <c r="AJ119" s="209"/>
      <c r="AK119" s="209"/>
      <c r="AL119" s="209"/>
      <c r="AM119" s="209"/>
    </row>
    <row r="120" spans="1:39" hidden="1" x14ac:dyDescent="0.3">
      <c r="B120" s="209" t="s">
        <v>46</v>
      </c>
      <c r="C120" s="209" t="s">
        <v>49</v>
      </c>
      <c r="D120" s="209" t="s">
        <v>327</v>
      </c>
      <c r="E120" s="209" t="s">
        <v>326</v>
      </c>
      <c r="F120" s="209" t="s">
        <v>328</v>
      </c>
      <c r="G120" s="209"/>
      <c r="H120" s="209"/>
      <c r="I120" s="209"/>
      <c r="J120" s="209"/>
      <c r="K120" s="209"/>
      <c r="L120" s="209"/>
      <c r="M120" s="209"/>
      <c r="N120" s="209"/>
      <c r="O120" s="209"/>
      <c r="P120" s="209"/>
      <c r="Q120" s="209"/>
      <c r="R120" s="209"/>
      <c r="S120" s="209"/>
      <c r="T120" s="209"/>
      <c r="U120" s="209"/>
      <c r="V120" s="209"/>
      <c r="W120" s="209"/>
      <c r="X120" s="209"/>
      <c r="Y120" s="209"/>
      <c r="Z120" s="209"/>
      <c r="AA120" s="209"/>
      <c r="AB120" s="209"/>
      <c r="AC120" s="209"/>
      <c r="AD120" s="209"/>
      <c r="AE120" s="209"/>
      <c r="AF120" s="209"/>
      <c r="AG120" s="209"/>
      <c r="AH120" s="209"/>
      <c r="AI120" s="209"/>
      <c r="AJ120" s="209"/>
      <c r="AK120" s="209"/>
      <c r="AL120" s="209"/>
      <c r="AM120" s="209"/>
    </row>
    <row r="121" spans="1:39" hidden="1" x14ac:dyDescent="0.3">
      <c r="B121" s="209" t="s">
        <v>46</v>
      </c>
      <c r="C121" s="209" t="s">
        <v>49</v>
      </c>
      <c r="D121" s="209" t="s">
        <v>327</v>
      </c>
      <c r="E121" s="209" t="s">
        <v>324</v>
      </c>
      <c r="F121" s="209" t="s">
        <v>329</v>
      </c>
      <c r="G121" s="209"/>
      <c r="H121" s="209"/>
      <c r="I121" s="209"/>
      <c r="J121" s="209"/>
      <c r="K121" s="209"/>
      <c r="L121" s="209"/>
      <c r="M121" s="209"/>
      <c r="N121" s="209"/>
      <c r="O121" s="209"/>
      <c r="P121" s="209"/>
      <c r="Q121" s="209"/>
      <c r="R121" s="209"/>
      <c r="S121" s="209"/>
      <c r="T121" s="209"/>
      <c r="U121" s="209"/>
      <c r="V121" s="209"/>
      <c r="W121" s="209"/>
      <c r="X121" s="209"/>
      <c r="Y121" s="209"/>
      <c r="Z121" s="209"/>
      <c r="AA121" s="209"/>
      <c r="AB121" s="209"/>
      <c r="AC121" s="209"/>
      <c r="AD121" s="209"/>
      <c r="AE121" s="209"/>
      <c r="AF121" s="209"/>
      <c r="AG121" s="209"/>
      <c r="AH121" s="209"/>
      <c r="AI121" s="209"/>
      <c r="AJ121" s="209"/>
      <c r="AK121" s="209"/>
      <c r="AL121" s="209"/>
      <c r="AM121" s="209"/>
    </row>
    <row r="122" spans="1:39" hidden="1" x14ac:dyDescent="0.3">
      <c r="B122" s="209" t="s">
        <v>46</v>
      </c>
      <c r="C122" s="209" t="s">
        <v>49</v>
      </c>
      <c r="D122" s="209" t="s">
        <v>327</v>
      </c>
      <c r="E122" s="209" t="s">
        <v>324</v>
      </c>
      <c r="F122" s="209" t="s">
        <v>328</v>
      </c>
      <c r="G122" s="209"/>
      <c r="H122" s="209"/>
      <c r="I122" s="209"/>
      <c r="J122" s="209"/>
      <c r="K122" s="209"/>
      <c r="L122" s="209"/>
      <c r="M122" s="209"/>
      <c r="N122" s="209"/>
      <c r="O122" s="209"/>
      <c r="P122" s="209"/>
      <c r="Q122" s="209"/>
      <c r="R122" s="209"/>
      <c r="S122" s="209"/>
      <c r="T122" s="209"/>
      <c r="U122" s="209"/>
      <c r="V122" s="209"/>
      <c r="W122" s="209"/>
      <c r="X122" s="209"/>
      <c r="Y122" s="209"/>
      <c r="Z122" s="209"/>
      <c r="AA122" s="209"/>
      <c r="AB122" s="209"/>
      <c r="AC122" s="209"/>
      <c r="AD122" s="209"/>
      <c r="AE122" s="209"/>
      <c r="AF122" s="209"/>
      <c r="AG122" s="209"/>
      <c r="AH122" s="209"/>
      <c r="AI122" s="209"/>
      <c r="AJ122" s="209"/>
      <c r="AK122" s="209"/>
      <c r="AL122" s="209"/>
      <c r="AM122" s="209"/>
    </row>
    <row r="123" spans="1:39" hidden="1" x14ac:dyDescent="0.3">
      <c r="B123" s="209" t="s">
        <v>46</v>
      </c>
      <c r="C123" s="209" t="s">
        <v>49</v>
      </c>
      <c r="D123" s="209" t="s">
        <v>327</v>
      </c>
      <c r="E123" s="209" t="s">
        <v>323</v>
      </c>
      <c r="F123" s="209" t="s">
        <v>329</v>
      </c>
      <c r="G123" s="209"/>
      <c r="H123" s="209"/>
      <c r="I123" s="209"/>
      <c r="J123" s="209"/>
      <c r="K123" s="209"/>
      <c r="L123" s="209"/>
      <c r="M123" s="209"/>
      <c r="N123" s="209"/>
      <c r="O123" s="209"/>
      <c r="P123" s="209"/>
      <c r="Q123" s="209"/>
      <c r="R123" s="209"/>
      <c r="S123" s="209"/>
      <c r="T123" s="209"/>
      <c r="U123" s="209"/>
      <c r="V123" s="209"/>
      <c r="W123" s="209"/>
      <c r="X123" s="209"/>
      <c r="Y123" s="209"/>
      <c r="Z123" s="209"/>
      <c r="AA123" s="209"/>
      <c r="AB123" s="209"/>
      <c r="AC123" s="209"/>
      <c r="AD123" s="209"/>
      <c r="AE123" s="209"/>
      <c r="AF123" s="209"/>
      <c r="AG123" s="209"/>
      <c r="AH123" s="209"/>
      <c r="AI123" s="209"/>
      <c r="AJ123" s="209"/>
      <c r="AK123" s="209"/>
      <c r="AL123" s="209"/>
      <c r="AM123" s="209"/>
    </row>
    <row r="124" spans="1:39" hidden="1" x14ac:dyDescent="0.3">
      <c r="B124" s="209" t="s">
        <v>46</v>
      </c>
      <c r="C124" s="209" t="s">
        <v>49</v>
      </c>
      <c r="D124" s="209" t="s">
        <v>327</v>
      </c>
      <c r="E124" s="209" t="s">
        <v>323</v>
      </c>
      <c r="F124" s="209" t="s">
        <v>328</v>
      </c>
      <c r="G124" s="209"/>
      <c r="H124" s="209"/>
      <c r="I124" s="209"/>
      <c r="J124" s="209"/>
      <c r="K124" s="209"/>
      <c r="L124" s="209"/>
      <c r="M124" s="209"/>
      <c r="N124" s="209"/>
      <c r="O124" s="209"/>
      <c r="P124" s="209"/>
      <c r="Q124" s="209"/>
      <c r="R124" s="209"/>
      <c r="S124" s="209"/>
      <c r="T124" s="209"/>
      <c r="U124" s="209"/>
      <c r="V124" s="209"/>
      <c r="W124" s="209"/>
      <c r="X124" s="209"/>
      <c r="Y124" s="209"/>
      <c r="Z124" s="209"/>
      <c r="AA124" s="209"/>
      <c r="AB124" s="209"/>
      <c r="AC124" s="209"/>
      <c r="AD124" s="209"/>
      <c r="AE124" s="209"/>
      <c r="AF124" s="209"/>
      <c r="AG124" s="209"/>
      <c r="AH124" s="209"/>
      <c r="AI124" s="209"/>
      <c r="AJ124" s="209"/>
      <c r="AK124" s="209"/>
      <c r="AL124" s="209"/>
      <c r="AM124" s="209"/>
    </row>
    <row r="125" spans="1:39" hidden="1" x14ac:dyDescent="0.3">
      <c r="B125" s="209" t="s">
        <v>46</v>
      </c>
      <c r="C125" s="209" t="s">
        <v>49</v>
      </c>
      <c r="D125" s="209" t="s">
        <v>327</v>
      </c>
      <c r="E125" s="209" t="s">
        <v>322</v>
      </c>
      <c r="F125" s="209" t="s">
        <v>329</v>
      </c>
      <c r="G125" s="209"/>
      <c r="H125" s="209"/>
      <c r="I125" s="209"/>
      <c r="J125" s="209"/>
      <c r="K125" s="209"/>
      <c r="L125" s="209"/>
      <c r="M125" s="209"/>
      <c r="N125" s="209"/>
      <c r="O125" s="209"/>
      <c r="P125" s="209"/>
      <c r="Q125" s="209"/>
      <c r="R125" s="209"/>
      <c r="S125" s="209"/>
      <c r="T125" s="209"/>
      <c r="U125" s="209"/>
      <c r="V125" s="209"/>
      <c r="W125" s="209"/>
      <c r="X125" s="209"/>
      <c r="Y125" s="209"/>
      <c r="Z125" s="209"/>
      <c r="AA125" s="209"/>
      <c r="AB125" s="209"/>
      <c r="AC125" s="209"/>
      <c r="AD125" s="209"/>
      <c r="AE125" s="209"/>
      <c r="AF125" s="209"/>
      <c r="AG125" s="209"/>
      <c r="AH125" s="209"/>
      <c r="AI125" s="209"/>
      <c r="AJ125" s="209"/>
      <c r="AK125" s="209"/>
      <c r="AL125" s="209"/>
      <c r="AM125" s="209"/>
    </row>
    <row r="126" spans="1:39" hidden="1" x14ac:dyDescent="0.3">
      <c r="B126" s="209" t="s">
        <v>46</v>
      </c>
      <c r="C126" s="209" t="s">
        <v>49</v>
      </c>
      <c r="D126" s="209" t="s">
        <v>327</v>
      </c>
      <c r="E126" s="209" t="s">
        <v>322</v>
      </c>
      <c r="F126" s="209" t="s">
        <v>328</v>
      </c>
      <c r="G126" s="209"/>
      <c r="H126" s="209"/>
      <c r="I126" s="209"/>
      <c r="J126" s="209"/>
      <c r="K126" s="209"/>
      <c r="L126" s="209"/>
      <c r="M126" s="209"/>
      <c r="N126" s="209"/>
      <c r="O126" s="209"/>
      <c r="P126" s="209"/>
      <c r="Q126" s="209"/>
      <c r="R126" s="209"/>
      <c r="S126" s="209"/>
      <c r="T126" s="209"/>
      <c r="U126" s="209"/>
      <c r="V126" s="209"/>
      <c r="W126" s="209"/>
      <c r="X126" s="209"/>
      <c r="Y126" s="209"/>
      <c r="Z126" s="209"/>
      <c r="AA126" s="209"/>
      <c r="AB126" s="209"/>
      <c r="AC126" s="209"/>
      <c r="AD126" s="209"/>
      <c r="AE126" s="209"/>
      <c r="AF126" s="209"/>
      <c r="AG126" s="209"/>
      <c r="AH126" s="209"/>
      <c r="AI126" s="209"/>
      <c r="AJ126" s="209"/>
      <c r="AK126" s="209"/>
      <c r="AL126" s="209"/>
      <c r="AM126" s="209"/>
    </row>
    <row r="127" spans="1:39" hidden="1" x14ac:dyDescent="0.3">
      <c r="B127" s="209" t="s">
        <v>46</v>
      </c>
      <c r="C127" s="209" t="s">
        <v>49</v>
      </c>
      <c r="D127" s="209" t="s">
        <v>327</v>
      </c>
      <c r="E127" s="209" t="s">
        <v>321</v>
      </c>
      <c r="F127" s="209" t="s">
        <v>329</v>
      </c>
      <c r="G127" s="209"/>
      <c r="H127" s="209"/>
      <c r="I127" s="209"/>
      <c r="J127" s="209"/>
      <c r="K127" s="209"/>
      <c r="L127" s="209"/>
      <c r="M127" s="209"/>
      <c r="N127" s="209"/>
      <c r="O127" s="209"/>
      <c r="P127" s="209"/>
      <c r="Q127" s="209"/>
      <c r="R127" s="209"/>
      <c r="S127" s="209"/>
      <c r="T127" s="209"/>
      <c r="U127" s="209"/>
      <c r="V127" s="209"/>
      <c r="W127" s="209"/>
      <c r="X127" s="209"/>
      <c r="Y127" s="209"/>
      <c r="Z127" s="209"/>
      <c r="AA127" s="209"/>
      <c r="AB127" s="209"/>
      <c r="AC127" s="209"/>
      <c r="AD127" s="209"/>
      <c r="AE127" s="209"/>
      <c r="AF127" s="209"/>
      <c r="AG127" s="209"/>
      <c r="AH127" s="209"/>
      <c r="AI127" s="209"/>
      <c r="AJ127" s="209"/>
      <c r="AK127" s="209"/>
      <c r="AL127" s="209"/>
      <c r="AM127" s="209"/>
    </row>
    <row r="128" spans="1:39" hidden="1" x14ac:dyDescent="0.3">
      <c r="B128" s="209" t="s">
        <v>46</v>
      </c>
      <c r="C128" s="209" t="s">
        <v>49</v>
      </c>
      <c r="D128" s="209" t="s">
        <v>327</v>
      </c>
      <c r="E128" s="209" t="s">
        <v>321</v>
      </c>
      <c r="F128" s="209" t="s">
        <v>328</v>
      </c>
      <c r="G128" s="209"/>
      <c r="H128" s="209"/>
      <c r="I128" s="209"/>
      <c r="J128" s="209"/>
      <c r="K128" s="209"/>
      <c r="L128" s="209"/>
      <c r="M128" s="209"/>
      <c r="N128" s="209"/>
      <c r="O128" s="209"/>
      <c r="P128" s="209"/>
      <c r="Q128" s="209"/>
      <c r="R128" s="209"/>
      <c r="S128" s="209"/>
      <c r="T128" s="209"/>
      <c r="U128" s="209"/>
      <c r="V128" s="209"/>
      <c r="W128" s="209"/>
      <c r="X128" s="209"/>
      <c r="Y128" s="209"/>
      <c r="Z128" s="209"/>
      <c r="AA128" s="209"/>
      <c r="AB128" s="209"/>
      <c r="AC128" s="209"/>
      <c r="AD128" s="209"/>
      <c r="AE128" s="209"/>
      <c r="AF128" s="209"/>
      <c r="AG128" s="209"/>
      <c r="AH128" s="209"/>
      <c r="AI128" s="209"/>
      <c r="AJ128" s="209"/>
      <c r="AK128" s="209"/>
      <c r="AL128" s="209"/>
      <c r="AM128" s="209"/>
    </row>
    <row r="129" spans="1:39" hidden="1" x14ac:dyDescent="0.3">
      <c r="B129" s="201" t="s">
        <v>46</v>
      </c>
      <c r="C129" s="201" t="s">
        <v>49</v>
      </c>
      <c r="D129" s="201" t="s">
        <v>327</v>
      </c>
      <c r="E129" s="204" t="s">
        <v>313</v>
      </c>
      <c r="F129" s="202" t="s">
        <v>315</v>
      </c>
      <c r="G129" s="201"/>
      <c r="H129" s="201"/>
      <c r="I129" s="201"/>
      <c r="J129" s="201"/>
      <c r="K129" s="201"/>
      <c r="L129" s="201"/>
      <c r="M129" s="201"/>
      <c r="N129" s="201"/>
      <c r="O129" s="201"/>
      <c r="P129" s="201"/>
      <c r="Q129" s="201"/>
      <c r="R129" s="201"/>
      <c r="S129" s="201"/>
      <c r="T129" s="201"/>
      <c r="U129" s="201"/>
      <c r="V129" s="201"/>
      <c r="W129" s="201"/>
      <c r="X129" s="201"/>
      <c r="Y129" s="201"/>
      <c r="Z129" s="201"/>
      <c r="AA129" s="201"/>
      <c r="AB129" s="201"/>
      <c r="AC129" s="201"/>
      <c r="AD129" s="201"/>
      <c r="AE129" s="201"/>
      <c r="AF129" s="201"/>
      <c r="AG129" s="201"/>
      <c r="AH129" s="201"/>
      <c r="AI129" s="201"/>
      <c r="AJ129" s="201"/>
      <c r="AK129" s="201"/>
      <c r="AL129" s="201"/>
      <c r="AM129" s="201"/>
    </row>
    <row r="130" spans="1:39" hidden="1" x14ac:dyDescent="0.3">
      <c r="B130" s="201" t="s">
        <v>46</v>
      </c>
      <c r="C130" s="201" t="s">
        <v>49</v>
      </c>
      <c r="D130" s="201" t="s">
        <v>327</v>
      </c>
      <c r="E130" s="204" t="s">
        <v>313</v>
      </c>
      <c r="F130" s="202" t="s">
        <v>314</v>
      </c>
      <c r="G130" s="201"/>
      <c r="H130" s="201"/>
      <c r="I130" s="201"/>
      <c r="J130" s="201"/>
      <c r="K130" s="201"/>
      <c r="L130" s="201"/>
      <c r="M130" s="201"/>
      <c r="N130" s="201"/>
      <c r="O130" s="201"/>
      <c r="P130" s="201"/>
      <c r="Q130" s="201"/>
      <c r="R130" s="201"/>
      <c r="S130" s="201"/>
      <c r="T130" s="201"/>
      <c r="U130" s="201"/>
      <c r="V130" s="201"/>
      <c r="W130" s="201"/>
      <c r="X130" s="201"/>
      <c r="Y130" s="201"/>
      <c r="Z130" s="201"/>
      <c r="AA130" s="201"/>
      <c r="AB130" s="201"/>
      <c r="AC130" s="201"/>
      <c r="AD130" s="201"/>
      <c r="AE130" s="201"/>
      <c r="AF130" s="201"/>
      <c r="AG130" s="201"/>
      <c r="AH130" s="201"/>
      <c r="AI130" s="201"/>
      <c r="AJ130" s="201"/>
      <c r="AK130" s="201"/>
      <c r="AL130" s="201"/>
      <c r="AM130" s="201"/>
    </row>
    <row r="131" spans="1:39" hidden="1" x14ac:dyDescent="0.3">
      <c r="B131" s="201" t="s">
        <v>46</v>
      </c>
      <c r="C131" s="201" t="s">
        <v>49</v>
      </c>
      <c r="D131" s="201" t="s">
        <v>327</v>
      </c>
      <c r="E131" s="202" t="s">
        <v>320</v>
      </c>
      <c r="F131" s="204" t="s">
        <v>312</v>
      </c>
      <c r="G131" s="201"/>
      <c r="H131" s="201"/>
      <c r="I131" s="201"/>
      <c r="J131" s="201"/>
      <c r="K131" s="201"/>
      <c r="L131" s="201"/>
      <c r="M131" s="201"/>
      <c r="N131" s="201"/>
      <c r="O131" s="201"/>
      <c r="P131" s="201"/>
      <c r="Q131" s="201"/>
      <c r="R131" s="201"/>
      <c r="S131" s="201"/>
      <c r="T131" s="201"/>
      <c r="U131" s="201"/>
      <c r="V131" s="201"/>
      <c r="W131" s="201"/>
      <c r="X131" s="201"/>
      <c r="Y131" s="201"/>
      <c r="Z131" s="201"/>
      <c r="AA131" s="201"/>
      <c r="AB131" s="201"/>
      <c r="AC131" s="201"/>
      <c r="AD131" s="201"/>
      <c r="AE131" s="201"/>
      <c r="AF131" s="201"/>
      <c r="AG131" s="201"/>
      <c r="AH131" s="201"/>
      <c r="AI131" s="201"/>
      <c r="AJ131" s="201"/>
      <c r="AK131" s="201"/>
      <c r="AL131" s="201"/>
      <c r="AM131" s="201"/>
    </row>
    <row r="132" spans="1:39" hidden="1" x14ac:dyDescent="0.3">
      <c r="B132" s="201" t="s">
        <v>46</v>
      </c>
      <c r="C132" s="201" t="s">
        <v>49</v>
      </c>
      <c r="D132" s="201" t="s">
        <v>327</v>
      </c>
      <c r="E132" s="202" t="s">
        <v>319</v>
      </c>
      <c r="F132" s="204" t="s">
        <v>312</v>
      </c>
      <c r="G132" s="201"/>
      <c r="H132" s="201"/>
      <c r="I132" s="201"/>
      <c r="J132" s="201"/>
      <c r="K132" s="201"/>
      <c r="L132" s="201"/>
      <c r="M132" s="201"/>
      <c r="N132" s="201"/>
      <c r="O132" s="201"/>
      <c r="P132" s="201"/>
      <c r="Q132" s="201"/>
      <c r="R132" s="201"/>
      <c r="S132" s="201"/>
      <c r="T132" s="201"/>
      <c r="U132" s="201"/>
      <c r="V132" s="201"/>
      <c r="W132" s="201"/>
      <c r="X132" s="201"/>
      <c r="Y132" s="201"/>
      <c r="Z132" s="201"/>
      <c r="AA132" s="201"/>
      <c r="AB132" s="201"/>
      <c r="AC132" s="201"/>
      <c r="AD132" s="201"/>
      <c r="AE132" s="201"/>
      <c r="AF132" s="201"/>
      <c r="AG132" s="201"/>
      <c r="AH132" s="201"/>
      <c r="AI132" s="201"/>
      <c r="AJ132" s="201"/>
      <c r="AK132" s="201"/>
      <c r="AL132" s="201"/>
      <c r="AM132" s="201"/>
    </row>
    <row r="133" spans="1:39" hidden="1" x14ac:dyDescent="0.3">
      <c r="B133" s="201" t="s">
        <v>46</v>
      </c>
      <c r="C133" s="201" t="s">
        <v>49</v>
      </c>
      <c r="D133" s="201" t="s">
        <v>327</v>
      </c>
      <c r="E133" s="202" t="s">
        <v>318</v>
      </c>
      <c r="F133" s="204" t="s">
        <v>312</v>
      </c>
      <c r="G133" s="201"/>
      <c r="H133" s="201"/>
      <c r="I133" s="201"/>
      <c r="J133" s="201"/>
      <c r="K133" s="201"/>
      <c r="L133" s="201"/>
      <c r="M133" s="201"/>
      <c r="N133" s="201"/>
      <c r="O133" s="201"/>
      <c r="P133" s="201"/>
      <c r="Q133" s="201"/>
      <c r="R133" s="201"/>
      <c r="S133" s="201"/>
      <c r="T133" s="201"/>
      <c r="U133" s="201"/>
      <c r="V133" s="201"/>
      <c r="W133" s="201"/>
      <c r="X133" s="201"/>
      <c r="Y133" s="201"/>
      <c r="Z133" s="201"/>
      <c r="AA133" s="201"/>
      <c r="AB133" s="201"/>
      <c r="AC133" s="201"/>
      <c r="AD133" s="201"/>
      <c r="AE133" s="201"/>
      <c r="AF133" s="201"/>
      <c r="AG133" s="201"/>
      <c r="AH133" s="201"/>
      <c r="AI133" s="201"/>
      <c r="AJ133" s="201"/>
      <c r="AK133" s="201"/>
      <c r="AL133" s="201"/>
      <c r="AM133" s="201"/>
    </row>
    <row r="134" spans="1:39" hidden="1" x14ac:dyDescent="0.3">
      <c r="B134" s="201" t="s">
        <v>46</v>
      </c>
      <c r="C134" s="201" t="s">
        <v>49</v>
      </c>
      <c r="D134" s="201" t="s">
        <v>327</v>
      </c>
      <c r="E134" s="202" t="s">
        <v>317</v>
      </c>
      <c r="F134" s="204" t="s">
        <v>312</v>
      </c>
      <c r="G134" s="201"/>
      <c r="H134" s="201"/>
      <c r="I134" s="201"/>
      <c r="J134" s="201"/>
      <c r="K134" s="201"/>
      <c r="L134" s="201"/>
      <c r="M134" s="201"/>
      <c r="N134" s="201"/>
      <c r="O134" s="201"/>
      <c r="P134" s="201"/>
      <c r="Q134" s="201"/>
      <c r="R134" s="201"/>
      <c r="S134" s="201"/>
      <c r="T134" s="201"/>
      <c r="U134" s="201"/>
      <c r="V134" s="201"/>
      <c r="W134" s="201"/>
      <c r="X134" s="201"/>
      <c r="Y134" s="201"/>
      <c r="Z134" s="201"/>
      <c r="AA134" s="201"/>
      <c r="AB134" s="201"/>
      <c r="AC134" s="201"/>
      <c r="AD134" s="201"/>
      <c r="AE134" s="201"/>
      <c r="AF134" s="201"/>
      <c r="AG134" s="201"/>
      <c r="AH134" s="201"/>
      <c r="AI134" s="201"/>
      <c r="AJ134" s="201"/>
      <c r="AK134" s="201"/>
      <c r="AL134" s="201"/>
      <c r="AM134" s="201"/>
    </row>
    <row r="135" spans="1:39" hidden="1" x14ac:dyDescent="0.3">
      <c r="B135" s="201" t="s">
        <v>46</v>
      </c>
      <c r="C135" s="201" t="s">
        <v>49</v>
      </c>
      <c r="D135" s="201" t="s">
        <v>327</v>
      </c>
      <c r="E135" s="202" t="s">
        <v>316</v>
      </c>
      <c r="F135" s="204" t="s">
        <v>312</v>
      </c>
      <c r="G135" s="201"/>
      <c r="H135" s="201"/>
      <c r="I135" s="201"/>
      <c r="J135" s="201"/>
      <c r="K135" s="201"/>
      <c r="L135" s="201"/>
      <c r="M135" s="201"/>
      <c r="N135" s="201"/>
      <c r="O135" s="201"/>
      <c r="P135" s="201"/>
      <c r="Q135" s="201"/>
      <c r="R135" s="201"/>
      <c r="S135" s="201"/>
      <c r="T135" s="201"/>
      <c r="U135" s="201"/>
      <c r="V135" s="201"/>
      <c r="W135" s="201"/>
      <c r="X135" s="201"/>
      <c r="Y135" s="201"/>
      <c r="Z135" s="201"/>
      <c r="AA135" s="201"/>
      <c r="AB135" s="201"/>
      <c r="AC135" s="201"/>
      <c r="AD135" s="201"/>
      <c r="AE135" s="201"/>
      <c r="AF135" s="201"/>
      <c r="AG135" s="201"/>
      <c r="AH135" s="201"/>
      <c r="AI135" s="201"/>
      <c r="AJ135" s="201"/>
      <c r="AK135" s="201"/>
      <c r="AL135" s="201"/>
      <c r="AM135" s="201"/>
    </row>
    <row r="136" spans="1:39" s="232" customFormat="1" x14ac:dyDescent="0.3">
      <c r="A136" s="2"/>
      <c r="B136" s="36" t="s">
        <v>46</v>
      </c>
      <c r="C136" s="36" t="s">
        <v>49</v>
      </c>
      <c r="D136" s="37" t="s">
        <v>52</v>
      </c>
      <c r="E136" s="199" t="s">
        <v>313</v>
      </c>
      <c r="F136" s="199" t="s">
        <v>312</v>
      </c>
      <c r="G136" s="36">
        <v>36</v>
      </c>
      <c r="H136" s="36">
        <v>6247</v>
      </c>
      <c r="I136" s="248">
        <v>9.0982864292252122E-2</v>
      </c>
      <c r="J136" s="36">
        <v>1726</v>
      </c>
      <c r="K136" s="36">
        <v>464</v>
      </c>
      <c r="L136" s="207">
        <v>0.39628109642039239</v>
      </c>
      <c r="M136" s="128">
        <v>1.1773312443258441E-2</v>
      </c>
      <c r="N136" s="207">
        <v>0.37320540403160585</v>
      </c>
      <c r="O136" s="207">
        <v>0.41935678880917893</v>
      </c>
      <c r="P136" s="36">
        <v>2019</v>
      </c>
      <c r="Q136" s="36">
        <v>549</v>
      </c>
      <c r="R136" s="207">
        <v>0.39758072586690701</v>
      </c>
      <c r="S136" s="128">
        <v>1.0891656368421258E-2</v>
      </c>
      <c r="T136" s="207">
        <v>0.37623307938480133</v>
      </c>
      <c r="U136" s="207">
        <v>0.4189283723490127</v>
      </c>
      <c r="V136" s="36"/>
      <c r="W136" s="36"/>
      <c r="X136" s="207"/>
      <c r="Y136" s="128"/>
      <c r="Z136" s="207"/>
      <c r="AA136" s="207"/>
      <c r="AB136" s="245"/>
      <c r="AC136" s="245"/>
      <c r="AD136" s="246"/>
      <c r="AE136" s="247"/>
      <c r="AF136" s="246"/>
      <c r="AG136" s="246"/>
      <c r="AH136" s="245"/>
      <c r="AI136" s="245"/>
      <c r="AJ136" s="245"/>
      <c r="AK136" s="245"/>
      <c r="AL136" s="245"/>
      <c r="AM136" s="245"/>
    </row>
    <row r="137" spans="1:39" hidden="1" x14ac:dyDescent="0.3">
      <c r="B137" s="36" t="s">
        <v>46</v>
      </c>
      <c r="C137" s="36" t="s">
        <v>49</v>
      </c>
      <c r="D137" s="199" t="s">
        <v>54</v>
      </c>
      <c r="E137" s="199" t="s">
        <v>313</v>
      </c>
      <c r="F137" s="37" t="s">
        <v>315</v>
      </c>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row>
    <row r="138" spans="1:39" hidden="1" x14ac:dyDescent="0.3">
      <c r="B138" s="36" t="s">
        <v>46</v>
      </c>
      <c r="C138" s="36" t="s">
        <v>49</v>
      </c>
      <c r="D138" s="199" t="s">
        <v>54</v>
      </c>
      <c r="E138" s="199" t="s">
        <v>313</v>
      </c>
      <c r="F138" s="37" t="s">
        <v>314</v>
      </c>
      <c r="G138" s="36"/>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c r="AL138" s="36"/>
      <c r="AM138" s="36"/>
    </row>
    <row r="139" spans="1:39" hidden="1" x14ac:dyDescent="0.3">
      <c r="B139" s="36" t="s">
        <v>46</v>
      </c>
      <c r="C139" s="36" t="s">
        <v>49</v>
      </c>
      <c r="D139" s="199" t="s">
        <v>54</v>
      </c>
      <c r="E139" s="37" t="s">
        <v>320</v>
      </c>
      <c r="F139" s="199" t="s">
        <v>312</v>
      </c>
      <c r="G139" s="36"/>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6"/>
      <c r="AL139" s="36"/>
      <c r="AM139" s="36"/>
    </row>
    <row r="140" spans="1:39" hidden="1" x14ac:dyDescent="0.3">
      <c r="B140" s="36" t="s">
        <v>46</v>
      </c>
      <c r="C140" s="36" t="s">
        <v>49</v>
      </c>
      <c r="D140" s="199" t="s">
        <v>54</v>
      </c>
      <c r="E140" s="37" t="s">
        <v>319</v>
      </c>
      <c r="F140" s="199" t="s">
        <v>312</v>
      </c>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36"/>
    </row>
    <row r="141" spans="1:39" hidden="1" x14ac:dyDescent="0.3">
      <c r="B141" s="36" t="s">
        <v>46</v>
      </c>
      <c r="C141" s="36" t="s">
        <v>49</v>
      </c>
      <c r="D141" s="199" t="s">
        <v>54</v>
      </c>
      <c r="E141" s="37" t="s">
        <v>318</v>
      </c>
      <c r="F141" s="199" t="s">
        <v>312</v>
      </c>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row>
    <row r="142" spans="1:39" hidden="1" x14ac:dyDescent="0.3">
      <c r="B142" s="36" t="s">
        <v>46</v>
      </c>
      <c r="C142" s="36" t="s">
        <v>49</v>
      </c>
      <c r="D142" s="199" t="s">
        <v>54</v>
      </c>
      <c r="E142" s="37" t="s">
        <v>317</v>
      </c>
      <c r="F142" s="199" t="s">
        <v>312</v>
      </c>
      <c r="G142" s="36"/>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c r="AK142" s="36"/>
      <c r="AL142" s="36"/>
      <c r="AM142" s="36"/>
    </row>
    <row r="143" spans="1:39" hidden="1" x14ac:dyDescent="0.3">
      <c r="B143" s="36" t="s">
        <v>46</v>
      </c>
      <c r="C143" s="36" t="s">
        <v>49</v>
      </c>
      <c r="D143" s="199" t="s">
        <v>54</v>
      </c>
      <c r="E143" s="37" t="s">
        <v>316</v>
      </c>
      <c r="F143" s="199" t="s">
        <v>312</v>
      </c>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36"/>
      <c r="AL143" s="36"/>
      <c r="AM143" s="36"/>
    </row>
    <row r="144" spans="1:39" s="232" customFormat="1" x14ac:dyDescent="0.3">
      <c r="A144" s="2"/>
      <c r="B144" s="16" t="s">
        <v>46</v>
      </c>
      <c r="C144" s="44" t="s">
        <v>53</v>
      </c>
      <c r="D144" s="15" t="s">
        <v>54</v>
      </c>
      <c r="E144" s="15" t="s">
        <v>313</v>
      </c>
      <c r="F144" s="15" t="s">
        <v>312</v>
      </c>
      <c r="G144" s="16">
        <v>36</v>
      </c>
      <c r="H144" s="16">
        <v>34087</v>
      </c>
      <c r="I144" s="244">
        <v>0.375110081112909</v>
      </c>
      <c r="J144" s="16">
        <v>9160</v>
      </c>
      <c r="K144" s="16">
        <v>5369</v>
      </c>
      <c r="L144" s="197">
        <v>0.6044489173480293</v>
      </c>
      <c r="M144" s="118">
        <v>5.108970017126532E-3</v>
      </c>
      <c r="N144" s="197">
        <v>0.59443533611446131</v>
      </c>
      <c r="O144" s="197">
        <v>0.61446249858159729</v>
      </c>
      <c r="P144" s="16">
        <v>11099</v>
      </c>
      <c r="Q144" s="16">
        <v>6591</v>
      </c>
      <c r="R144" s="197">
        <v>0.60878811545601252</v>
      </c>
      <c r="S144" s="118">
        <v>4.6323053255980292E-3</v>
      </c>
      <c r="T144" s="197">
        <v>0.59970879701784041</v>
      </c>
      <c r="U144" s="197">
        <v>0.61786743389418464</v>
      </c>
      <c r="V144" s="16"/>
      <c r="W144" s="16"/>
      <c r="X144" s="197"/>
      <c r="Y144" s="118"/>
      <c r="Z144" s="197"/>
      <c r="AA144" s="197"/>
      <c r="AB144" s="241"/>
      <c r="AC144" s="241"/>
      <c r="AD144" s="242"/>
      <c r="AE144" s="243"/>
      <c r="AF144" s="242"/>
      <c r="AG144" s="242"/>
      <c r="AH144" s="241"/>
      <c r="AI144" s="241"/>
      <c r="AJ144" s="241"/>
      <c r="AK144" s="241"/>
      <c r="AL144" s="241"/>
      <c r="AM144" s="241"/>
    </row>
    <row r="145" spans="2:39" hidden="1" x14ac:dyDescent="0.3">
      <c r="B145" s="209" t="s">
        <v>46</v>
      </c>
      <c r="C145" s="210" t="s">
        <v>50</v>
      </c>
      <c r="D145" s="209" t="s">
        <v>82</v>
      </c>
      <c r="E145" s="209" t="s">
        <v>326</v>
      </c>
      <c r="F145" s="209" t="s">
        <v>329</v>
      </c>
      <c r="G145" s="209"/>
      <c r="H145" s="209"/>
      <c r="I145" s="209"/>
      <c r="J145" s="209"/>
      <c r="K145" s="209"/>
      <c r="L145" s="209"/>
      <c r="M145" s="209"/>
      <c r="N145" s="209"/>
      <c r="O145" s="209"/>
      <c r="P145" s="209"/>
      <c r="Q145" s="209"/>
      <c r="R145" s="209"/>
      <c r="S145" s="209"/>
      <c r="T145" s="209"/>
      <c r="U145" s="209"/>
      <c r="V145" s="209"/>
      <c r="W145" s="209"/>
      <c r="X145" s="209"/>
      <c r="Y145" s="209"/>
      <c r="Z145" s="209"/>
      <c r="AA145" s="209"/>
      <c r="AB145" s="209"/>
      <c r="AC145" s="209"/>
      <c r="AD145" s="209"/>
      <c r="AE145" s="209"/>
      <c r="AF145" s="209"/>
      <c r="AG145" s="209"/>
      <c r="AH145" s="209"/>
      <c r="AI145" s="209"/>
      <c r="AJ145" s="209"/>
      <c r="AK145" s="209"/>
      <c r="AL145" s="209"/>
      <c r="AM145" s="209"/>
    </row>
    <row r="146" spans="2:39" hidden="1" x14ac:dyDescent="0.3">
      <c r="B146" s="209" t="s">
        <v>46</v>
      </c>
      <c r="C146" s="210" t="s">
        <v>50</v>
      </c>
      <c r="D146" s="209" t="s">
        <v>82</v>
      </c>
      <c r="E146" s="209" t="s">
        <v>326</v>
      </c>
      <c r="F146" s="209" t="s">
        <v>328</v>
      </c>
      <c r="G146" s="209"/>
      <c r="H146" s="209"/>
      <c r="I146" s="209"/>
      <c r="J146" s="209"/>
      <c r="K146" s="209"/>
      <c r="L146" s="209"/>
      <c r="M146" s="209"/>
      <c r="N146" s="209"/>
      <c r="O146" s="209"/>
      <c r="P146" s="209"/>
      <c r="Q146" s="209"/>
      <c r="R146" s="209"/>
      <c r="S146" s="209"/>
      <c r="T146" s="209"/>
      <c r="U146" s="209"/>
      <c r="V146" s="209"/>
      <c r="W146" s="209"/>
      <c r="X146" s="209"/>
      <c r="Y146" s="209"/>
      <c r="Z146" s="209"/>
      <c r="AA146" s="209"/>
      <c r="AB146" s="209"/>
      <c r="AC146" s="209"/>
      <c r="AD146" s="209"/>
      <c r="AE146" s="209"/>
      <c r="AF146" s="209"/>
      <c r="AG146" s="209"/>
      <c r="AH146" s="209"/>
      <c r="AI146" s="209"/>
      <c r="AJ146" s="209"/>
      <c r="AK146" s="209"/>
      <c r="AL146" s="209"/>
      <c r="AM146" s="209"/>
    </row>
    <row r="147" spans="2:39" hidden="1" x14ac:dyDescent="0.3">
      <c r="B147" s="209" t="s">
        <v>46</v>
      </c>
      <c r="C147" s="210" t="s">
        <v>50</v>
      </c>
      <c r="D147" s="209" t="s">
        <v>82</v>
      </c>
      <c r="E147" s="209" t="s">
        <v>324</v>
      </c>
      <c r="F147" s="209" t="s">
        <v>329</v>
      </c>
      <c r="G147" s="209"/>
      <c r="H147" s="209"/>
      <c r="I147" s="209"/>
      <c r="J147" s="209"/>
      <c r="K147" s="209"/>
      <c r="L147" s="209"/>
      <c r="M147" s="209"/>
      <c r="N147" s="209"/>
      <c r="O147" s="209"/>
      <c r="P147" s="209"/>
      <c r="Q147" s="209"/>
      <c r="R147" s="209"/>
      <c r="S147" s="209"/>
      <c r="T147" s="209"/>
      <c r="U147" s="209"/>
      <c r="V147" s="209"/>
      <c r="W147" s="209"/>
      <c r="X147" s="209"/>
      <c r="Y147" s="209"/>
      <c r="Z147" s="209"/>
      <c r="AA147" s="209"/>
      <c r="AB147" s="209"/>
      <c r="AC147" s="209"/>
      <c r="AD147" s="209"/>
      <c r="AE147" s="209"/>
      <c r="AF147" s="209"/>
      <c r="AG147" s="209"/>
      <c r="AH147" s="209"/>
      <c r="AI147" s="209"/>
      <c r="AJ147" s="209"/>
      <c r="AK147" s="209"/>
      <c r="AL147" s="209"/>
      <c r="AM147" s="209"/>
    </row>
    <row r="148" spans="2:39" hidden="1" x14ac:dyDescent="0.3">
      <c r="B148" s="209" t="s">
        <v>46</v>
      </c>
      <c r="C148" s="210" t="s">
        <v>50</v>
      </c>
      <c r="D148" s="209" t="s">
        <v>82</v>
      </c>
      <c r="E148" s="209" t="s">
        <v>324</v>
      </c>
      <c r="F148" s="209" t="s">
        <v>328</v>
      </c>
      <c r="G148" s="209"/>
      <c r="H148" s="209"/>
      <c r="I148" s="209"/>
      <c r="J148" s="209"/>
      <c r="K148" s="209"/>
      <c r="L148" s="209"/>
      <c r="M148" s="209"/>
      <c r="N148" s="209"/>
      <c r="O148" s="209"/>
      <c r="P148" s="209"/>
      <c r="Q148" s="209"/>
      <c r="R148" s="209"/>
      <c r="S148" s="209"/>
      <c r="T148" s="209"/>
      <c r="U148" s="209"/>
      <c r="V148" s="209"/>
      <c r="W148" s="209"/>
      <c r="X148" s="209"/>
      <c r="Y148" s="209"/>
      <c r="Z148" s="209"/>
      <c r="AA148" s="209"/>
      <c r="AB148" s="209"/>
      <c r="AC148" s="209"/>
      <c r="AD148" s="209"/>
      <c r="AE148" s="209"/>
      <c r="AF148" s="209"/>
      <c r="AG148" s="209"/>
      <c r="AH148" s="209"/>
      <c r="AI148" s="209"/>
      <c r="AJ148" s="209"/>
      <c r="AK148" s="209"/>
      <c r="AL148" s="209"/>
      <c r="AM148" s="209"/>
    </row>
    <row r="149" spans="2:39" hidden="1" x14ac:dyDescent="0.3">
      <c r="B149" s="209" t="s">
        <v>46</v>
      </c>
      <c r="C149" s="210" t="s">
        <v>50</v>
      </c>
      <c r="D149" s="209" t="s">
        <v>82</v>
      </c>
      <c r="E149" s="209" t="s">
        <v>323</v>
      </c>
      <c r="F149" s="209" t="s">
        <v>329</v>
      </c>
      <c r="G149" s="209"/>
      <c r="H149" s="209"/>
      <c r="I149" s="209"/>
      <c r="J149" s="209"/>
      <c r="K149" s="209"/>
      <c r="L149" s="209"/>
      <c r="M149" s="209"/>
      <c r="N149" s="209"/>
      <c r="O149" s="209"/>
      <c r="P149" s="209"/>
      <c r="Q149" s="209"/>
      <c r="R149" s="209"/>
      <c r="S149" s="209"/>
      <c r="T149" s="209"/>
      <c r="U149" s="209"/>
      <c r="V149" s="209"/>
      <c r="W149" s="209"/>
      <c r="X149" s="209"/>
      <c r="Y149" s="209"/>
      <c r="Z149" s="209"/>
      <c r="AA149" s="209"/>
      <c r="AB149" s="209"/>
      <c r="AC149" s="209"/>
      <c r="AD149" s="209"/>
      <c r="AE149" s="209"/>
      <c r="AF149" s="209"/>
      <c r="AG149" s="209"/>
      <c r="AH149" s="209"/>
      <c r="AI149" s="209"/>
      <c r="AJ149" s="209"/>
      <c r="AK149" s="209"/>
      <c r="AL149" s="209"/>
      <c r="AM149" s="209"/>
    </row>
    <row r="150" spans="2:39" hidden="1" x14ac:dyDescent="0.3">
      <c r="B150" s="209" t="s">
        <v>46</v>
      </c>
      <c r="C150" s="210" t="s">
        <v>50</v>
      </c>
      <c r="D150" s="209" t="s">
        <v>82</v>
      </c>
      <c r="E150" s="209" t="s">
        <v>323</v>
      </c>
      <c r="F150" s="209" t="s">
        <v>328</v>
      </c>
      <c r="G150" s="209"/>
      <c r="H150" s="209"/>
      <c r="I150" s="209"/>
      <c r="J150" s="209"/>
      <c r="K150" s="209"/>
      <c r="L150" s="209"/>
      <c r="M150" s="209"/>
      <c r="N150" s="209"/>
      <c r="O150" s="209"/>
      <c r="P150" s="209"/>
      <c r="Q150" s="209"/>
      <c r="R150" s="209"/>
      <c r="S150" s="209"/>
      <c r="T150" s="209"/>
      <c r="U150" s="209"/>
      <c r="V150" s="209"/>
      <c r="W150" s="209"/>
      <c r="X150" s="209"/>
      <c r="Y150" s="209"/>
      <c r="Z150" s="209"/>
      <c r="AA150" s="209"/>
      <c r="AB150" s="209"/>
      <c r="AC150" s="209"/>
      <c r="AD150" s="209"/>
      <c r="AE150" s="209"/>
      <c r="AF150" s="209"/>
      <c r="AG150" s="209"/>
      <c r="AH150" s="209"/>
      <c r="AI150" s="209"/>
      <c r="AJ150" s="209"/>
      <c r="AK150" s="209"/>
      <c r="AL150" s="209"/>
      <c r="AM150" s="209"/>
    </row>
    <row r="151" spans="2:39" hidden="1" x14ac:dyDescent="0.3">
      <c r="B151" s="209" t="s">
        <v>46</v>
      </c>
      <c r="C151" s="210" t="s">
        <v>50</v>
      </c>
      <c r="D151" s="209" t="s">
        <v>82</v>
      </c>
      <c r="E151" s="209" t="s">
        <v>322</v>
      </c>
      <c r="F151" s="209" t="s">
        <v>329</v>
      </c>
      <c r="G151" s="209"/>
      <c r="H151" s="209"/>
      <c r="I151" s="209"/>
      <c r="J151" s="209"/>
      <c r="K151" s="209"/>
      <c r="L151" s="209"/>
      <c r="M151" s="209"/>
      <c r="N151" s="209"/>
      <c r="O151" s="209"/>
      <c r="P151" s="209"/>
      <c r="Q151" s="209"/>
      <c r="R151" s="209"/>
      <c r="S151" s="209"/>
      <c r="T151" s="209"/>
      <c r="U151" s="209"/>
      <c r="V151" s="209"/>
      <c r="W151" s="209"/>
      <c r="X151" s="209"/>
      <c r="Y151" s="209"/>
      <c r="Z151" s="209"/>
      <c r="AA151" s="209"/>
      <c r="AB151" s="209"/>
      <c r="AC151" s="209"/>
      <c r="AD151" s="209"/>
      <c r="AE151" s="209"/>
      <c r="AF151" s="209"/>
      <c r="AG151" s="209"/>
      <c r="AH151" s="209"/>
      <c r="AI151" s="209"/>
      <c r="AJ151" s="209"/>
      <c r="AK151" s="209"/>
      <c r="AL151" s="209"/>
      <c r="AM151" s="209"/>
    </row>
    <row r="152" spans="2:39" hidden="1" x14ac:dyDescent="0.3">
      <c r="B152" s="209" t="s">
        <v>46</v>
      </c>
      <c r="C152" s="210" t="s">
        <v>50</v>
      </c>
      <c r="D152" s="209" t="s">
        <v>82</v>
      </c>
      <c r="E152" s="209" t="s">
        <v>322</v>
      </c>
      <c r="F152" s="209" t="s">
        <v>328</v>
      </c>
      <c r="G152" s="209"/>
      <c r="H152" s="209"/>
      <c r="I152" s="209"/>
      <c r="J152" s="209"/>
      <c r="K152" s="209"/>
      <c r="L152" s="209"/>
      <c r="M152" s="209"/>
      <c r="N152" s="209"/>
      <c r="O152" s="209"/>
      <c r="P152" s="209"/>
      <c r="Q152" s="209"/>
      <c r="R152" s="209"/>
      <c r="S152" s="209"/>
      <c r="T152" s="209"/>
      <c r="U152" s="209"/>
      <c r="V152" s="209"/>
      <c r="W152" s="209"/>
      <c r="X152" s="209"/>
      <c r="Y152" s="209"/>
      <c r="Z152" s="209"/>
      <c r="AA152" s="209"/>
      <c r="AB152" s="209"/>
      <c r="AC152" s="209"/>
      <c r="AD152" s="209"/>
      <c r="AE152" s="209"/>
      <c r="AF152" s="209"/>
      <c r="AG152" s="209"/>
      <c r="AH152" s="209"/>
      <c r="AI152" s="209"/>
      <c r="AJ152" s="209"/>
      <c r="AK152" s="209"/>
      <c r="AL152" s="209"/>
      <c r="AM152" s="209"/>
    </row>
    <row r="153" spans="2:39" hidden="1" x14ac:dyDescent="0.3">
      <c r="B153" s="209" t="s">
        <v>46</v>
      </c>
      <c r="C153" s="210" t="s">
        <v>50</v>
      </c>
      <c r="D153" s="209" t="s">
        <v>82</v>
      </c>
      <c r="E153" s="209" t="s">
        <v>321</v>
      </c>
      <c r="F153" s="209" t="s">
        <v>329</v>
      </c>
      <c r="G153" s="209"/>
      <c r="H153" s="209"/>
      <c r="I153" s="209"/>
      <c r="J153" s="209"/>
      <c r="K153" s="209"/>
      <c r="L153" s="209"/>
      <c r="M153" s="209"/>
      <c r="N153" s="209"/>
      <c r="O153" s="209"/>
      <c r="P153" s="209"/>
      <c r="Q153" s="209"/>
      <c r="R153" s="209"/>
      <c r="S153" s="209"/>
      <c r="T153" s="209"/>
      <c r="U153" s="209"/>
      <c r="V153" s="209"/>
      <c r="W153" s="209"/>
      <c r="X153" s="209"/>
      <c r="Y153" s="209"/>
      <c r="Z153" s="209"/>
      <c r="AA153" s="209"/>
      <c r="AB153" s="209"/>
      <c r="AC153" s="209"/>
      <c r="AD153" s="209"/>
      <c r="AE153" s="209"/>
      <c r="AF153" s="209"/>
      <c r="AG153" s="209"/>
      <c r="AH153" s="209"/>
      <c r="AI153" s="209"/>
      <c r="AJ153" s="209"/>
      <c r="AK153" s="209"/>
      <c r="AL153" s="209"/>
      <c r="AM153" s="209"/>
    </row>
    <row r="154" spans="2:39" hidden="1" x14ac:dyDescent="0.3">
      <c r="B154" s="209" t="s">
        <v>46</v>
      </c>
      <c r="C154" s="210" t="s">
        <v>50</v>
      </c>
      <c r="D154" s="209" t="s">
        <v>82</v>
      </c>
      <c r="E154" s="209" t="s">
        <v>321</v>
      </c>
      <c r="F154" s="209" t="s">
        <v>328</v>
      </c>
      <c r="G154" s="209"/>
      <c r="H154" s="209"/>
      <c r="I154" s="209"/>
      <c r="J154" s="209"/>
      <c r="K154" s="209"/>
      <c r="L154" s="209"/>
      <c r="M154" s="209"/>
      <c r="N154" s="209"/>
      <c r="O154" s="209"/>
      <c r="P154" s="209"/>
      <c r="Q154" s="209"/>
      <c r="R154" s="209"/>
      <c r="S154" s="209"/>
      <c r="T154" s="209"/>
      <c r="U154" s="209"/>
      <c r="V154" s="209"/>
      <c r="W154" s="209"/>
      <c r="X154" s="209"/>
      <c r="Y154" s="209"/>
      <c r="Z154" s="209"/>
      <c r="AA154" s="209"/>
      <c r="AB154" s="209"/>
      <c r="AC154" s="209"/>
      <c r="AD154" s="209"/>
      <c r="AE154" s="209"/>
      <c r="AF154" s="209"/>
      <c r="AG154" s="209"/>
      <c r="AH154" s="209"/>
      <c r="AI154" s="209"/>
      <c r="AJ154" s="209"/>
      <c r="AK154" s="209"/>
      <c r="AL154" s="209"/>
      <c r="AM154" s="209"/>
    </row>
    <row r="155" spans="2:39" hidden="1" x14ac:dyDescent="0.3">
      <c r="B155" s="201" t="s">
        <v>46</v>
      </c>
      <c r="C155" s="203" t="s">
        <v>50</v>
      </c>
      <c r="D155" s="201" t="s">
        <v>82</v>
      </c>
      <c r="E155" s="204" t="s">
        <v>313</v>
      </c>
      <c r="F155" s="202" t="s">
        <v>315</v>
      </c>
      <c r="G155" s="201"/>
      <c r="H155" s="201"/>
      <c r="I155" s="201"/>
      <c r="J155" s="201"/>
      <c r="K155" s="201"/>
      <c r="L155" s="201"/>
      <c r="M155" s="201"/>
      <c r="N155" s="201"/>
      <c r="O155" s="201"/>
      <c r="P155" s="201"/>
      <c r="Q155" s="201"/>
      <c r="R155" s="201"/>
      <c r="S155" s="201"/>
      <c r="T155" s="201"/>
      <c r="U155" s="201"/>
      <c r="V155" s="201"/>
      <c r="W155" s="201"/>
      <c r="X155" s="201"/>
      <c r="Y155" s="201"/>
      <c r="Z155" s="201"/>
      <c r="AA155" s="201"/>
      <c r="AB155" s="201"/>
      <c r="AC155" s="201"/>
      <c r="AD155" s="201"/>
      <c r="AE155" s="201"/>
      <c r="AF155" s="201"/>
      <c r="AG155" s="201"/>
      <c r="AH155" s="201"/>
      <c r="AI155" s="201"/>
      <c r="AJ155" s="201"/>
      <c r="AK155" s="201"/>
      <c r="AL155" s="201"/>
      <c r="AM155" s="201"/>
    </row>
    <row r="156" spans="2:39" hidden="1" x14ac:dyDescent="0.3">
      <c r="B156" s="201" t="s">
        <v>46</v>
      </c>
      <c r="C156" s="203" t="s">
        <v>50</v>
      </c>
      <c r="D156" s="201" t="s">
        <v>82</v>
      </c>
      <c r="E156" s="204" t="s">
        <v>313</v>
      </c>
      <c r="F156" s="202" t="s">
        <v>314</v>
      </c>
      <c r="G156" s="201"/>
      <c r="H156" s="201"/>
      <c r="I156" s="201"/>
      <c r="J156" s="201"/>
      <c r="K156" s="201"/>
      <c r="L156" s="201"/>
      <c r="M156" s="201"/>
      <c r="N156" s="201"/>
      <c r="O156" s="201"/>
      <c r="P156" s="201"/>
      <c r="Q156" s="201"/>
      <c r="R156" s="201"/>
      <c r="S156" s="201"/>
      <c r="T156" s="201"/>
      <c r="U156" s="201"/>
      <c r="V156" s="201"/>
      <c r="W156" s="201"/>
      <c r="X156" s="201"/>
      <c r="Y156" s="201"/>
      <c r="Z156" s="201"/>
      <c r="AA156" s="201"/>
      <c r="AB156" s="201"/>
      <c r="AC156" s="201"/>
      <c r="AD156" s="201"/>
      <c r="AE156" s="201"/>
      <c r="AF156" s="201"/>
      <c r="AG156" s="201"/>
      <c r="AH156" s="201"/>
      <c r="AI156" s="201"/>
      <c r="AJ156" s="201"/>
      <c r="AK156" s="201"/>
      <c r="AL156" s="201"/>
      <c r="AM156" s="201"/>
    </row>
    <row r="157" spans="2:39" hidden="1" x14ac:dyDescent="0.3">
      <c r="B157" s="201" t="s">
        <v>46</v>
      </c>
      <c r="C157" s="203" t="s">
        <v>50</v>
      </c>
      <c r="D157" s="201" t="s">
        <v>82</v>
      </c>
      <c r="E157" s="202" t="s">
        <v>320</v>
      </c>
      <c r="F157" s="204" t="s">
        <v>312</v>
      </c>
      <c r="G157" s="201"/>
      <c r="H157" s="201"/>
      <c r="I157" s="201"/>
      <c r="J157" s="201"/>
      <c r="K157" s="201"/>
      <c r="L157" s="201"/>
      <c r="M157" s="201"/>
      <c r="N157" s="201"/>
      <c r="O157" s="201"/>
      <c r="P157" s="201"/>
      <c r="Q157" s="201"/>
      <c r="R157" s="201"/>
      <c r="S157" s="201"/>
      <c r="T157" s="201"/>
      <c r="U157" s="201"/>
      <c r="V157" s="201"/>
      <c r="W157" s="201"/>
      <c r="X157" s="201"/>
      <c r="Y157" s="201"/>
      <c r="Z157" s="201"/>
      <c r="AA157" s="201"/>
      <c r="AB157" s="201"/>
      <c r="AC157" s="201"/>
      <c r="AD157" s="201"/>
      <c r="AE157" s="201"/>
      <c r="AF157" s="201"/>
      <c r="AG157" s="201"/>
      <c r="AH157" s="201"/>
      <c r="AI157" s="201"/>
      <c r="AJ157" s="201"/>
      <c r="AK157" s="201"/>
      <c r="AL157" s="201"/>
      <c r="AM157" s="201"/>
    </row>
    <row r="158" spans="2:39" hidden="1" x14ac:dyDescent="0.3">
      <c r="B158" s="201" t="s">
        <v>46</v>
      </c>
      <c r="C158" s="203" t="s">
        <v>50</v>
      </c>
      <c r="D158" s="201" t="s">
        <v>82</v>
      </c>
      <c r="E158" s="202" t="s">
        <v>319</v>
      </c>
      <c r="F158" s="204" t="s">
        <v>312</v>
      </c>
      <c r="G158" s="201"/>
      <c r="H158" s="201"/>
      <c r="I158" s="201"/>
      <c r="J158" s="201"/>
      <c r="K158" s="201"/>
      <c r="L158" s="201"/>
      <c r="M158" s="201"/>
      <c r="N158" s="201"/>
      <c r="O158" s="201"/>
      <c r="P158" s="201"/>
      <c r="Q158" s="201"/>
      <c r="R158" s="201"/>
      <c r="S158" s="201"/>
      <c r="T158" s="201"/>
      <c r="U158" s="201"/>
      <c r="V158" s="201"/>
      <c r="W158" s="201"/>
      <c r="X158" s="201"/>
      <c r="Y158" s="201"/>
      <c r="Z158" s="201"/>
      <c r="AA158" s="201"/>
      <c r="AB158" s="201"/>
      <c r="AC158" s="201"/>
      <c r="AD158" s="201"/>
      <c r="AE158" s="201"/>
      <c r="AF158" s="201"/>
      <c r="AG158" s="201"/>
      <c r="AH158" s="201"/>
      <c r="AI158" s="201"/>
      <c r="AJ158" s="201"/>
      <c r="AK158" s="201"/>
      <c r="AL158" s="201"/>
      <c r="AM158" s="201"/>
    </row>
    <row r="159" spans="2:39" hidden="1" x14ac:dyDescent="0.3">
      <c r="B159" s="201" t="s">
        <v>46</v>
      </c>
      <c r="C159" s="203" t="s">
        <v>50</v>
      </c>
      <c r="D159" s="201" t="s">
        <v>82</v>
      </c>
      <c r="E159" s="202" t="s">
        <v>318</v>
      </c>
      <c r="F159" s="204" t="s">
        <v>312</v>
      </c>
      <c r="G159" s="201"/>
      <c r="H159" s="201"/>
      <c r="I159" s="201"/>
      <c r="J159" s="201"/>
      <c r="K159" s="201"/>
      <c r="L159" s="201"/>
      <c r="M159" s="201"/>
      <c r="N159" s="201"/>
      <c r="O159" s="201"/>
      <c r="P159" s="201"/>
      <c r="Q159" s="201"/>
      <c r="R159" s="201"/>
      <c r="S159" s="201"/>
      <c r="T159" s="201"/>
      <c r="U159" s="201"/>
      <c r="V159" s="201"/>
      <c r="W159" s="201"/>
      <c r="X159" s="201"/>
      <c r="Y159" s="201"/>
      <c r="Z159" s="201"/>
      <c r="AA159" s="201"/>
      <c r="AB159" s="201"/>
      <c r="AC159" s="201"/>
      <c r="AD159" s="201"/>
      <c r="AE159" s="201"/>
      <c r="AF159" s="201"/>
      <c r="AG159" s="201"/>
      <c r="AH159" s="201"/>
      <c r="AI159" s="201"/>
      <c r="AJ159" s="201"/>
      <c r="AK159" s="201"/>
      <c r="AL159" s="201"/>
      <c r="AM159" s="201"/>
    </row>
    <row r="160" spans="2:39" hidden="1" x14ac:dyDescent="0.3">
      <c r="B160" s="201" t="s">
        <v>46</v>
      </c>
      <c r="C160" s="203" t="s">
        <v>50</v>
      </c>
      <c r="D160" s="201" t="s">
        <v>82</v>
      </c>
      <c r="E160" s="202" t="s">
        <v>317</v>
      </c>
      <c r="F160" s="204" t="s">
        <v>312</v>
      </c>
      <c r="G160" s="201"/>
      <c r="H160" s="201"/>
      <c r="I160" s="201"/>
      <c r="J160" s="201"/>
      <c r="K160" s="201"/>
      <c r="L160" s="201"/>
      <c r="M160" s="201"/>
      <c r="N160" s="201"/>
      <c r="O160" s="201"/>
      <c r="P160" s="201"/>
      <c r="Q160" s="201"/>
      <c r="R160" s="201"/>
      <c r="S160" s="201"/>
      <c r="T160" s="201"/>
      <c r="U160" s="201"/>
      <c r="V160" s="201"/>
      <c r="W160" s="201"/>
      <c r="X160" s="201"/>
      <c r="Y160" s="201"/>
      <c r="Z160" s="201"/>
      <c r="AA160" s="201"/>
      <c r="AB160" s="201"/>
      <c r="AC160" s="201"/>
      <c r="AD160" s="201"/>
      <c r="AE160" s="201"/>
      <c r="AF160" s="201"/>
      <c r="AG160" s="201"/>
      <c r="AH160" s="201"/>
      <c r="AI160" s="201"/>
      <c r="AJ160" s="201"/>
      <c r="AK160" s="201"/>
      <c r="AL160" s="201"/>
      <c r="AM160" s="201"/>
    </row>
    <row r="161" spans="1:39" hidden="1" x14ac:dyDescent="0.3">
      <c r="B161" s="201" t="s">
        <v>46</v>
      </c>
      <c r="C161" s="203" t="s">
        <v>50</v>
      </c>
      <c r="D161" s="201" t="s">
        <v>82</v>
      </c>
      <c r="E161" s="202" t="s">
        <v>316</v>
      </c>
      <c r="F161" s="204" t="s">
        <v>312</v>
      </c>
      <c r="G161" s="201"/>
      <c r="H161" s="201"/>
      <c r="I161" s="201"/>
      <c r="J161" s="201"/>
      <c r="K161" s="201"/>
      <c r="L161" s="201"/>
      <c r="M161" s="201"/>
      <c r="N161" s="201"/>
      <c r="O161" s="201"/>
      <c r="P161" s="201"/>
      <c r="Q161" s="201"/>
      <c r="R161" s="201"/>
      <c r="S161" s="201"/>
      <c r="T161" s="201"/>
      <c r="U161" s="201"/>
      <c r="V161" s="201"/>
      <c r="W161" s="201"/>
      <c r="X161" s="201"/>
      <c r="Y161" s="201"/>
      <c r="Z161" s="201"/>
      <c r="AA161" s="201"/>
      <c r="AB161" s="201"/>
      <c r="AC161" s="201"/>
      <c r="AD161" s="201"/>
      <c r="AE161" s="201"/>
      <c r="AF161" s="201"/>
      <c r="AG161" s="201"/>
      <c r="AH161" s="201"/>
      <c r="AI161" s="201"/>
      <c r="AJ161" s="201"/>
      <c r="AK161" s="201"/>
      <c r="AL161" s="201"/>
      <c r="AM161" s="201"/>
    </row>
    <row r="162" spans="1:39" s="232" customFormat="1" x14ac:dyDescent="0.3">
      <c r="A162" s="2"/>
      <c r="B162" s="36" t="s">
        <v>46</v>
      </c>
      <c r="C162" s="47" t="s">
        <v>50</v>
      </c>
      <c r="D162" s="37" t="s">
        <v>45</v>
      </c>
      <c r="E162" s="199" t="s">
        <v>313</v>
      </c>
      <c r="F162" s="199" t="s">
        <v>312</v>
      </c>
      <c r="G162" s="36">
        <v>13</v>
      </c>
      <c r="H162" s="36">
        <v>12054</v>
      </c>
      <c r="I162" s="248">
        <v>0.16324912571312666</v>
      </c>
      <c r="J162" s="36">
        <v>2556</v>
      </c>
      <c r="K162" s="36">
        <v>1959</v>
      </c>
      <c r="L162" s="207">
        <v>0.75730049371861607</v>
      </c>
      <c r="M162" s="128">
        <v>8.4798494449385645E-3</v>
      </c>
      <c r="N162" s="207">
        <v>0.74067998880653652</v>
      </c>
      <c r="O162" s="207">
        <v>0.77392099863069563</v>
      </c>
      <c r="P162" s="36">
        <v>3184</v>
      </c>
      <c r="Q162" s="36">
        <v>2444</v>
      </c>
      <c r="R162" s="207">
        <v>0.76226898829761613</v>
      </c>
      <c r="S162" s="128">
        <v>7.5441534856133946E-3</v>
      </c>
      <c r="T162" s="207">
        <v>0.74748244746581394</v>
      </c>
      <c r="U162" s="207">
        <v>0.77705552912941833</v>
      </c>
      <c r="V162" s="36">
        <v>168</v>
      </c>
      <c r="W162" s="36">
        <v>99</v>
      </c>
      <c r="X162" s="207">
        <v>0.5892857142857143</v>
      </c>
      <c r="Y162" s="128">
        <v>3.795580616420028E-2</v>
      </c>
      <c r="Z162" s="207">
        <v>0.51489233420388181</v>
      </c>
      <c r="AA162" s="207">
        <v>0.6636790943675468</v>
      </c>
      <c r="AB162" s="245">
        <v>3352</v>
      </c>
      <c r="AC162" s="245">
        <v>2543</v>
      </c>
      <c r="AD162" s="246">
        <v>0.75985414620482949</v>
      </c>
      <c r="AE162" s="247">
        <v>7.3782040226796474E-3</v>
      </c>
      <c r="AF162" s="246">
        <v>0.74539286632037738</v>
      </c>
      <c r="AG162" s="246">
        <v>0.77431542608928161</v>
      </c>
      <c r="AH162" s="245">
        <v>26</v>
      </c>
      <c r="AI162" s="245">
        <v>23</v>
      </c>
      <c r="AJ162" s="245"/>
      <c r="AK162" s="245"/>
      <c r="AL162" s="245"/>
      <c r="AM162" s="245"/>
    </row>
    <row r="163" spans="1:39" hidden="1" x14ac:dyDescent="0.3">
      <c r="B163" s="209" t="s">
        <v>46</v>
      </c>
      <c r="C163" s="210" t="s">
        <v>50</v>
      </c>
      <c r="D163" s="209" t="s">
        <v>327</v>
      </c>
      <c r="E163" s="209" t="s">
        <v>326</v>
      </c>
      <c r="F163" s="209" t="s">
        <v>329</v>
      </c>
      <c r="G163" s="209"/>
      <c r="H163" s="209"/>
      <c r="I163" s="209"/>
      <c r="J163" s="209"/>
      <c r="K163" s="209"/>
      <c r="L163" s="209"/>
      <c r="M163" s="209"/>
      <c r="N163" s="209"/>
      <c r="O163" s="209"/>
      <c r="P163" s="209"/>
      <c r="Q163" s="209"/>
      <c r="R163" s="209"/>
      <c r="S163" s="209"/>
      <c r="T163" s="209"/>
      <c r="U163" s="209"/>
      <c r="V163" s="209"/>
      <c r="W163" s="209"/>
      <c r="X163" s="209"/>
      <c r="Y163" s="209"/>
      <c r="Z163" s="209"/>
      <c r="AA163" s="209"/>
      <c r="AB163" s="209"/>
      <c r="AC163" s="209"/>
      <c r="AD163" s="209"/>
      <c r="AE163" s="209"/>
      <c r="AF163" s="209"/>
      <c r="AG163" s="209"/>
      <c r="AH163" s="209"/>
      <c r="AI163" s="209"/>
      <c r="AJ163" s="209"/>
      <c r="AK163" s="209"/>
      <c r="AL163" s="209"/>
      <c r="AM163" s="209"/>
    </row>
    <row r="164" spans="1:39" hidden="1" x14ac:dyDescent="0.3">
      <c r="B164" s="209" t="s">
        <v>46</v>
      </c>
      <c r="C164" s="210" t="s">
        <v>50</v>
      </c>
      <c r="D164" s="209" t="s">
        <v>327</v>
      </c>
      <c r="E164" s="209" t="s">
        <v>326</v>
      </c>
      <c r="F164" s="209" t="s">
        <v>328</v>
      </c>
      <c r="G164" s="209"/>
      <c r="H164" s="209"/>
      <c r="I164" s="209"/>
      <c r="J164" s="209"/>
      <c r="K164" s="209"/>
      <c r="L164" s="209"/>
      <c r="M164" s="209"/>
      <c r="N164" s="209"/>
      <c r="O164" s="209"/>
      <c r="P164" s="209"/>
      <c r="Q164" s="209"/>
      <c r="R164" s="209"/>
      <c r="S164" s="209"/>
      <c r="T164" s="209"/>
      <c r="U164" s="209"/>
      <c r="V164" s="209"/>
      <c r="W164" s="209"/>
      <c r="X164" s="209"/>
      <c r="Y164" s="209"/>
      <c r="Z164" s="209"/>
      <c r="AA164" s="209"/>
      <c r="AB164" s="209"/>
      <c r="AC164" s="209"/>
      <c r="AD164" s="209"/>
      <c r="AE164" s="209"/>
      <c r="AF164" s="209"/>
      <c r="AG164" s="209"/>
      <c r="AH164" s="209"/>
      <c r="AI164" s="209"/>
      <c r="AJ164" s="209"/>
      <c r="AK164" s="209"/>
      <c r="AL164" s="209"/>
      <c r="AM164" s="209"/>
    </row>
    <row r="165" spans="1:39" hidden="1" x14ac:dyDescent="0.3">
      <c r="B165" s="209" t="s">
        <v>46</v>
      </c>
      <c r="C165" s="210" t="s">
        <v>50</v>
      </c>
      <c r="D165" s="209" t="s">
        <v>327</v>
      </c>
      <c r="E165" s="209" t="s">
        <v>324</v>
      </c>
      <c r="F165" s="209" t="s">
        <v>329</v>
      </c>
      <c r="G165" s="209"/>
      <c r="H165" s="209"/>
      <c r="I165" s="209"/>
      <c r="J165" s="209"/>
      <c r="K165" s="209"/>
      <c r="L165" s="209"/>
      <c r="M165" s="209"/>
      <c r="N165" s="209"/>
      <c r="O165" s="209"/>
      <c r="P165" s="209"/>
      <c r="Q165" s="209"/>
      <c r="R165" s="209"/>
      <c r="S165" s="209"/>
      <c r="T165" s="209"/>
      <c r="U165" s="209"/>
      <c r="V165" s="209"/>
      <c r="W165" s="209"/>
      <c r="X165" s="209"/>
      <c r="Y165" s="209"/>
      <c r="Z165" s="209"/>
      <c r="AA165" s="209"/>
      <c r="AB165" s="209"/>
      <c r="AC165" s="209"/>
      <c r="AD165" s="209"/>
      <c r="AE165" s="209"/>
      <c r="AF165" s="209"/>
      <c r="AG165" s="209"/>
      <c r="AH165" s="209"/>
      <c r="AI165" s="209"/>
      <c r="AJ165" s="209"/>
      <c r="AK165" s="209"/>
      <c r="AL165" s="209"/>
      <c r="AM165" s="209"/>
    </row>
    <row r="166" spans="1:39" hidden="1" x14ac:dyDescent="0.3">
      <c r="B166" s="209" t="s">
        <v>46</v>
      </c>
      <c r="C166" s="210" t="s">
        <v>50</v>
      </c>
      <c r="D166" s="209" t="s">
        <v>327</v>
      </c>
      <c r="E166" s="209" t="s">
        <v>324</v>
      </c>
      <c r="F166" s="209" t="s">
        <v>328</v>
      </c>
      <c r="G166" s="209"/>
      <c r="H166" s="209"/>
      <c r="I166" s="209"/>
      <c r="J166" s="209"/>
      <c r="K166" s="209"/>
      <c r="L166" s="209"/>
      <c r="M166" s="209"/>
      <c r="N166" s="209"/>
      <c r="O166" s="209"/>
      <c r="P166" s="209"/>
      <c r="Q166" s="209"/>
      <c r="R166" s="209"/>
      <c r="S166" s="209"/>
      <c r="T166" s="209"/>
      <c r="U166" s="209"/>
      <c r="V166" s="209"/>
      <c r="W166" s="209"/>
      <c r="X166" s="209"/>
      <c r="Y166" s="209"/>
      <c r="Z166" s="209"/>
      <c r="AA166" s="209"/>
      <c r="AB166" s="209"/>
      <c r="AC166" s="209"/>
      <c r="AD166" s="209"/>
      <c r="AE166" s="209"/>
      <c r="AF166" s="209"/>
      <c r="AG166" s="209"/>
      <c r="AH166" s="209"/>
      <c r="AI166" s="209"/>
      <c r="AJ166" s="209"/>
      <c r="AK166" s="209"/>
      <c r="AL166" s="209"/>
      <c r="AM166" s="209"/>
    </row>
    <row r="167" spans="1:39" hidden="1" x14ac:dyDescent="0.3">
      <c r="B167" s="209" t="s">
        <v>46</v>
      </c>
      <c r="C167" s="210" t="s">
        <v>50</v>
      </c>
      <c r="D167" s="209" t="s">
        <v>327</v>
      </c>
      <c r="E167" s="209" t="s">
        <v>323</v>
      </c>
      <c r="F167" s="209" t="s">
        <v>329</v>
      </c>
      <c r="G167" s="209"/>
      <c r="H167" s="209"/>
      <c r="I167" s="209"/>
      <c r="J167" s="209"/>
      <c r="K167" s="209"/>
      <c r="L167" s="209"/>
      <c r="M167" s="209"/>
      <c r="N167" s="209"/>
      <c r="O167" s="209"/>
      <c r="P167" s="209"/>
      <c r="Q167" s="209"/>
      <c r="R167" s="209"/>
      <c r="S167" s="209"/>
      <c r="T167" s="209"/>
      <c r="U167" s="209"/>
      <c r="V167" s="209"/>
      <c r="W167" s="209"/>
      <c r="X167" s="209"/>
      <c r="Y167" s="209"/>
      <c r="Z167" s="209"/>
      <c r="AA167" s="209"/>
      <c r="AB167" s="209"/>
      <c r="AC167" s="209"/>
      <c r="AD167" s="209"/>
      <c r="AE167" s="209"/>
      <c r="AF167" s="209"/>
      <c r="AG167" s="209"/>
      <c r="AH167" s="209"/>
      <c r="AI167" s="209"/>
      <c r="AJ167" s="209"/>
      <c r="AK167" s="209"/>
      <c r="AL167" s="209"/>
      <c r="AM167" s="209"/>
    </row>
    <row r="168" spans="1:39" hidden="1" x14ac:dyDescent="0.3">
      <c r="B168" s="209" t="s">
        <v>46</v>
      </c>
      <c r="C168" s="210" t="s">
        <v>50</v>
      </c>
      <c r="D168" s="209" t="s">
        <v>327</v>
      </c>
      <c r="E168" s="209" t="s">
        <v>323</v>
      </c>
      <c r="F168" s="209" t="s">
        <v>328</v>
      </c>
      <c r="G168" s="209"/>
      <c r="H168" s="209"/>
      <c r="I168" s="209"/>
      <c r="J168" s="209"/>
      <c r="K168" s="209"/>
      <c r="L168" s="209"/>
      <c r="M168" s="209"/>
      <c r="N168" s="209"/>
      <c r="O168" s="209"/>
      <c r="P168" s="209"/>
      <c r="Q168" s="209"/>
      <c r="R168" s="209"/>
      <c r="S168" s="209"/>
      <c r="T168" s="209"/>
      <c r="U168" s="209"/>
      <c r="V168" s="209"/>
      <c r="W168" s="209"/>
      <c r="X168" s="209"/>
      <c r="Y168" s="209"/>
      <c r="Z168" s="209"/>
      <c r="AA168" s="209"/>
      <c r="AB168" s="209"/>
      <c r="AC168" s="209"/>
      <c r="AD168" s="209"/>
      <c r="AE168" s="209"/>
      <c r="AF168" s="209"/>
      <c r="AG168" s="209"/>
      <c r="AH168" s="209"/>
      <c r="AI168" s="209"/>
      <c r="AJ168" s="209"/>
      <c r="AK168" s="209"/>
      <c r="AL168" s="209"/>
      <c r="AM168" s="209"/>
    </row>
    <row r="169" spans="1:39" hidden="1" x14ac:dyDescent="0.3">
      <c r="B169" s="209" t="s">
        <v>46</v>
      </c>
      <c r="C169" s="210" t="s">
        <v>50</v>
      </c>
      <c r="D169" s="209" t="s">
        <v>327</v>
      </c>
      <c r="E169" s="209" t="s">
        <v>322</v>
      </c>
      <c r="F169" s="209" t="s">
        <v>329</v>
      </c>
      <c r="G169" s="209"/>
      <c r="H169" s="209"/>
      <c r="I169" s="209"/>
      <c r="J169" s="209"/>
      <c r="K169" s="209"/>
      <c r="L169" s="209"/>
      <c r="M169" s="209"/>
      <c r="N169" s="209"/>
      <c r="O169" s="209"/>
      <c r="P169" s="209"/>
      <c r="Q169" s="209"/>
      <c r="R169" s="209"/>
      <c r="S169" s="209"/>
      <c r="T169" s="209"/>
      <c r="U169" s="209"/>
      <c r="V169" s="209"/>
      <c r="W169" s="209"/>
      <c r="X169" s="209"/>
      <c r="Y169" s="209"/>
      <c r="Z169" s="209"/>
      <c r="AA169" s="209"/>
      <c r="AB169" s="209"/>
      <c r="AC169" s="209"/>
      <c r="AD169" s="209"/>
      <c r="AE169" s="209"/>
      <c r="AF169" s="209"/>
      <c r="AG169" s="209"/>
      <c r="AH169" s="209"/>
      <c r="AI169" s="209"/>
      <c r="AJ169" s="209"/>
      <c r="AK169" s="209"/>
      <c r="AL169" s="209"/>
      <c r="AM169" s="209"/>
    </row>
    <row r="170" spans="1:39" hidden="1" x14ac:dyDescent="0.3">
      <c r="B170" s="209" t="s">
        <v>46</v>
      </c>
      <c r="C170" s="210" t="s">
        <v>50</v>
      </c>
      <c r="D170" s="209" t="s">
        <v>327</v>
      </c>
      <c r="E170" s="209" t="s">
        <v>322</v>
      </c>
      <c r="F170" s="209" t="s">
        <v>328</v>
      </c>
      <c r="G170" s="209"/>
      <c r="H170" s="209"/>
      <c r="I170" s="209"/>
      <c r="J170" s="209"/>
      <c r="K170" s="209"/>
      <c r="L170" s="209"/>
      <c r="M170" s="209"/>
      <c r="N170" s="209"/>
      <c r="O170" s="209"/>
      <c r="P170" s="209"/>
      <c r="Q170" s="209"/>
      <c r="R170" s="209"/>
      <c r="S170" s="209"/>
      <c r="T170" s="209"/>
      <c r="U170" s="209"/>
      <c r="V170" s="209"/>
      <c r="W170" s="209"/>
      <c r="X170" s="209"/>
      <c r="Y170" s="209"/>
      <c r="Z170" s="209"/>
      <c r="AA170" s="209"/>
      <c r="AB170" s="209"/>
      <c r="AC170" s="209"/>
      <c r="AD170" s="209"/>
      <c r="AE170" s="209"/>
      <c r="AF170" s="209"/>
      <c r="AG170" s="209"/>
      <c r="AH170" s="209"/>
      <c r="AI170" s="209"/>
      <c r="AJ170" s="209"/>
      <c r="AK170" s="209"/>
      <c r="AL170" s="209"/>
      <c r="AM170" s="209"/>
    </row>
    <row r="171" spans="1:39" hidden="1" x14ac:dyDescent="0.3">
      <c r="B171" s="209" t="s">
        <v>46</v>
      </c>
      <c r="C171" s="210" t="s">
        <v>50</v>
      </c>
      <c r="D171" s="209" t="s">
        <v>327</v>
      </c>
      <c r="E171" s="209" t="s">
        <v>321</v>
      </c>
      <c r="F171" s="209" t="s">
        <v>329</v>
      </c>
      <c r="G171" s="209"/>
      <c r="H171" s="209"/>
      <c r="I171" s="209"/>
      <c r="J171" s="209"/>
      <c r="K171" s="209"/>
      <c r="L171" s="209"/>
      <c r="M171" s="209"/>
      <c r="N171" s="209"/>
      <c r="O171" s="209"/>
      <c r="P171" s="209"/>
      <c r="Q171" s="209"/>
      <c r="R171" s="209"/>
      <c r="S171" s="209"/>
      <c r="T171" s="209"/>
      <c r="U171" s="209"/>
      <c r="V171" s="209"/>
      <c r="W171" s="209"/>
      <c r="X171" s="209"/>
      <c r="Y171" s="209"/>
      <c r="Z171" s="209"/>
      <c r="AA171" s="209"/>
      <c r="AB171" s="209"/>
      <c r="AC171" s="209"/>
      <c r="AD171" s="209"/>
      <c r="AE171" s="209"/>
      <c r="AF171" s="209"/>
      <c r="AG171" s="209"/>
      <c r="AH171" s="209"/>
      <c r="AI171" s="209"/>
      <c r="AJ171" s="209"/>
      <c r="AK171" s="209"/>
      <c r="AL171" s="209"/>
      <c r="AM171" s="209"/>
    </row>
    <row r="172" spans="1:39" hidden="1" x14ac:dyDescent="0.3">
      <c r="B172" s="209" t="s">
        <v>46</v>
      </c>
      <c r="C172" s="210" t="s">
        <v>50</v>
      </c>
      <c r="D172" s="209" t="s">
        <v>327</v>
      </c>
      <c r="E172" s="209" t="s">
        <v>321</v>
      </c>
      <c r="F172" s="209" t="s">
        <v>328</v>
      </c>
      <c r="G172" s="209"/>
      <c r="H172" s="209"/>
      <c r="I172" s="209"/>
      <c r="J172" s="209"/>
      <c r="K172" s="209"/>
      <c r="L172" s="209"/>
      <c r="M172" s="209"/>
      <c r="N172" s="209"/>
      <c r="O172" s="209"/>
      <c r="P172" s="209"/>
      <c r="Q172" s="209"/>
      <c r="R172" s="209"/>
      <c r="S172" s="209"/>
      <c r="T172" s="209"/>
      <c r="U172" s="209"/>
      <c r="V172" s="209"/>
      <c r="W172" s="209"/>
      <c r="X172" s="209"/>
      <c r="Y172" s="209"/>
      <c r="Z172" s="209"/>
      <c r="AA172" s="209"/>
      <c r="AB172" s="209"/>
      <c r="AC172" s="209"/>
      <c r="AD172" s="209"/>
      <c r="AE172" s="209"/>
      <c r="AF172" s="209"/>
      <c r="AG172" s="209"/>
      <c r="AH172" s="209"/>
      <c r="AI172" s="209"/>
      <c r="AJ172" s="209"/>
      <c r="AK172" s="209"/>
      <c r="AL172" s="209"/>
      <c r="AM172" s="209"/>
    </row>
    <row r="173" spans="1:39" hidden="1" x14ac:dyDescent="0.3">
      <c r="B173" s="201" t="s">
        <v>46</v>
      </c>
      <c r="C173" s="203" t="s">
        <v>50</v>
      </c>
      <c r="D173" s="201" t="s">
        <v>327</v>
      </c>
      <c r="E173" s="204" t="s">
        <v>313</v>
      </c>
      <c r="F173" s="202" t="s">
        <v>315</v>
      </c>
      <c r="G173" s="201"/>
      <c r="H173" s="201"/>
      <c r="I173" s="201"/>
      <c r="J173" s="201"/>
      <c r="K173" s="201"/>
      <c r="L173" s="201"/>
      <c r="M173" s="201"/>
      <c r="N173" s="201"/>
      <c r="O173" s="201"/>
      <c r="P173" s="201"/>
      <c r="Q173" s="201"/>
      <c r="R173" s="201"/>
      <c r="S173" s="201"/>
      <c r="T173" s="201"/>
      <c r="U173" s="201"/>
      <c r="V173" s="201"/>
      <c r="W173" s="201"/>
      <c r="X173" s="201"/>
      <c r="Y173" s="201"/>
      <c r="Z173" s="201"/>
      <c r="AA173" s="201"/>
      <c r="AB173" s="201"/>
      <c r="AC173" s="201"/>
      <c r="AD173" s="201"/>
      <c r="AE173" s="201"/>
      <c r="AF173" s="201"/>
      <c r="AG173" s="201"/>
      <c r="AH173" s="201"/>
      <c r="AI173" s="201"/>
      <c r="AJ173" s="201"/>
      <c r="AK173" s="201"/>
      <c r="AL173" s="201"/>
      <c r="AM173" s="201"/>
    </row>
    <row r="174" spans="1:39" hidden="1" x14ac:dyDescent="0.3">
      <c r="B174" s="201" t="s">
        <v>46</v>
      </c>
      <c r="C174" s="203" t="s">
        <v>50</v>
      </c>
      <c r="D174" s="201" t="s">
        <v>327</v>
      </c>
      <c r="E174" s="204" t="s">
        <v>313</v>
      </c>
      <c r="F174" s="202" t="s">
        <v>314</v>
      </c>
      <c r="G174" s="201"/>
      <c r="H174" s="201"/>
      <c r="I174" s="201"/>
      <c r="J174" s="201"/>
      <c r="K174" s="201"/>
      <c r="L174" s="201"/>
      <c r="M174" s="201"/>
      <c r="N174" s="201"/>
      <c r="O174" s="201"/>
      <c r="P174" s="201"/>
      <c r="Q174" s="201"/>
      <c r="R174" s="201"/>
      <c r="S174" s="201"/>
      <c r="T174" s="201"/>
      <c r="U174" s="201"/>
      <c r="V174" s="201"/>
      <c r="W174" s="201"/>
      <c r="X174" s="201"/>
      <c r="Y174" s="201"/>
      <c r="Z174" s="201"/>
      <c r="AA174" s="201"/>
      <c r="AB174" s="201"/>
      <c r="AC174" s="201"/>
      <c r="AD174" s="201"/>
      <c r="AE174" s="201"/>
      <c r="AF174" s="201"/>
      <c r="AG174" s="201"/>
      <c r="AH174" s="201"/>
      <c r="AI174" s="201"/>
      <c r="AJ174" s="201"/>
      <c r="AK174" s="201"/>
      <c r="AL174" s="201"/>
      <c r="AM174" s="201"/>
    </row>
    <row r="175" spans="1:39" hidden="1" x14ac:dyDescent="0.3">
      <c r="B175" s="201" t="s">
        <v>46</v>
      </c>
      <c r="C175" s="203" t="s">
        <v>50</v>
      </c>
      <c r="D175" s="201" t="s">
        <v>327</v>
      </c>
      <c r="E175" s="202" t="s">
        <v>320</v>
      </c>
      <c r="F175" s="204" t="s">
        <v>312</v>
      </c>
      <c r="G175" s="201"/>
      <c r="H175" s="201"/>
      <c r="I175" s="201"/>
      <c r="J175" s="201"/>
      <c r="K175" s="201"/>
      <c r="L175" s="201"/>
      <c r="M175" s="201"/>
      <c r="N175" s="201"/>
      <c r="O175" s="201"/>
      <c r="P175" s="201"/>
      <c r="Q175" s="201"/>
      <c r="R175" s="201"/>
      <c r="S175" s="201"/>
      <c r="T175" s="201"/>
      <c r="U175" s="201"/>
      <c r="V175" s="201"/>
      <c r="W175" s="201"/>
      <c r="X175" s="201"/>
      <c r="Y175" s="201"/>
      <c r="Z175" s="201"/>
      <c r="AA175" s="201"/>
      <c r="AB175" s="201"/>
      <c r="AC175" s="201"/>
      <c r="AD175" s="201"/>
      <c r="AE175" s="201"/>
      <c r="AF175" s="201"/>
      <c r="AG175" s="201"/>
      <c r="AH175" s="201"/>
      <c r="AI175" s="201"/>
      <c r="AJ175" s="201"/>
      <c r="AK175" s="201"/>
      <c r="AL175" s="201"/>
      <c r="AM175" s="201"/>
    </row>
    <row r="176" spans="1:39" hidden="1" x14ac:dyDescent="0.3">
      <c r="B176" s="201" t="s">
        <v>46</v>
      </c>
      <c r="C176" s="203" t="s">
        <v>50</v>
      </c>
      <c r="D176" s="201" t="s">
        <v>327</v>
      </c>
      <c r="E176" s="202" t="s">
        <v>319</v>
      </c>
      <c r="F176" s="204" t="s">
        <v>312</v>
      </c>
      <c r="G176" s="201"/>
      <c r="H176" s="201"/>
      <c r="I176" s="201"/>
      <c r="J176" s="201"/>
      <c r="K176" s="201"/>
      <c r="L176" s="201"/>
      <c r="M176" s="201"/>
      <c r="N176" s="201"/>
      <c r="O176" s="201"/>
      <c r="P176" s="201"/>
      <c r="Q176" s="201"/>
      <c r="R176" s="201"/>
      <c r="S176" s="201"/>
      <c r="T176" s="201"/>
      <c r="U176" s="201"/>
      <c r="V176" s="201"/>
      <c r="W176" s="201"/>
      <c r="X176" s="201"/>
      <c r="Y176" s="201"/>
      <c r="Z176" s="201"/>
      <c r="AA176" s="201"/>
      <c r="AB176" s="201"/>
      <c r="AC176" s="201"/>
      <c r="AD176" s="201"/>
      <c r="AE176" s="201"/>
      <c r="AF176" s="201"/>
      <c r="AG176" s="201"/>
      <c r="AH176" s="201"/>
      <c r="AI176" s="201"/>
      <c r="AJ176" s="201"/>
      <c r="AK176" s="201"/>
      <c r="AL176" s="201"/>
      <c r="AM176" s="201"/>
    </row>
    <row r="177" spans="1:39" hidden="1" x14ac:dyDescent="0.3">
      <c r="B177" s="201" t="s">
        <v>46</v>
      </c>
      <c r="C177" s="203" t="s">
        <v>50</v>
      </c>
      <c r="D177" s="201" t="s">
        <v>327</v>
      </c>
      <c r="E177" s="202" t="s">
        <v>318</v>
      </c>
      <c r="F177" s="204" t="s">
        <v>312</v>
      </c>
      <c r="G177" s="201"/>
      <c r="H177" s="201"/>
      <c r="I177" s="201"/>
      <c r="J177" s="201"/>
      <c r="K177" s="201"/>
      <c r="L177" s="201"/>
      <c r="M177" s="201"/>
      <c r="N177" s="201"/>
      <c r="O177" s="201"/>
      <c r="P177" s="201"/>
      <c r="Q177" s="201"/>
      <c r="R177" s="201"/>
      <c r="S177" s="201"/>
      <c r="T177" s="201"/>
      <c r="U177" s="201"/>
      <c r="V177" s="201"/>
      <c r="W177" s="201"/>
      <c r="X177" s="201"/>
      <c r="Y177" s="201"/>
      <c r="Z177" s="201"/>
      <c r="AA177" s="201"/>
      <c r="AB177" s="201"/>
      <c r="AC177" s="201"/>
      <c r="AD177" s="201"/>
      <c r="AE177" s="201"/>
      <c r="AF177" s="201"/>
      <c r="AG177" s="201"/>
      <c r="AH177" s="201"/>
      <c r="AI177" s="201"/>
      <c r="AJ177" s="201"/>
      <c r="AK177" s="201"/>
      <c r="AL177" s="201"/>
      <c r="AM177" s="201"/>
    </row>
    <row r="178" spans="1:39" hidden="1" x14ac:dyDescent="0.3">
      <c r="B178" s="201" t="s">
        <v>46</v>
      </c>
      <c r="C178" s="203" t="s">
        <v>50</v>
      </c>
      <c r="D178" s="201" t="s">
        <v>327</v>
      </c>
      <c r="E178" s="202" t="s">
        <v>317</v>
      </c>
      <c r="F178" s="204" t="s">
        <v>312</v>
      </c>
      <c r="G178" s="201"/>
      <c r="H178" s="201"/>
      <c r="I178" s="201"/>
      <c r="J178" s="201"/>
      <c r="K178" s="201"/>
      <c r="L178" s="201"/>
      <c r="M178" s="201"/>
      <c r="N178" s="201"/>
      <c r="O178" s="201"/>
      <c r="P178" s="201"/>
      <c r="Q178" s="201"/>
      <c r="R178" s="201"/>
      <c r="S178" s="201"/>
      <c r="T178" s="201"/>
      <c r="U178" s="201"/>
      <c r="V178" s="201"/>
      <c r="W178" s="201"/>
      <c r="X178" s="201"/>
      <c r="Y178" s="201"/>
      <c r="Z178" s="201"/>
      <c r="AA178" s="201"/>
      <c r="AB178" s="201"/>
      <c r="AC178" s="201"/>
      <c r="AD178" s="201"/>
      <c r="AE178" s="201"/>
      <c r="AF178" s="201"/>
      <c r="AG178" s="201"/>
      <c r="AH178" s="201"/>
      <c r="AI178" s="201"/>
      <c r="AJ178" s="201"/>
      <c r="AK178" s="201"/>
      <c r="AL178" s="201"/>
      <c r="AM178" s="201"/>
    </row>
    <row r="179" spans="1:39" hidden="1" x14ac:dyDescent="0.3">
      <c r="B179" s="201" t="s">
        <v>46</v>
      </c>
      <c r="C179" s="203" t="s">
        <v>50</v>
      </c>
      <c r="D179" s="201" t="s">
        <v>327</v>
      </c>
      <c r="E179" s="202" t="s">
        <v>316</v>
      </c>
      <c r="F179" s="204" t="s">
        <v>312</v>
      </c>
      <c r="G179" s="201"/>
      <c r="H179" s="201"/>
      <c r="I179" s="201"/>
      <c r="J179" s="201"/>
      <c r="K179" s="201"/>
      <c r="L179" s="201"/>
      <c r="M179" s="201"/>
      <c r="N179" s="201"/>
      <c r="O179" s="201"/>
      <c r="P179" s="201"/>
      <c r="Q179" s="201"/>
      <c r="R179" s="201"/>
      <c r="S179" s="201"/>
      <c r="T179" s="201"/>
      <c r="U179" s="201"/>
      <c r="V179" s="201"/>
      <c r="W179" s="201"/>
      <c r="X179" s="201"/>
      <c r="Y179" s="201"/>
      <c r="Z179" s="201"/>
      <c r="AA179" s="201"/>
      <c r="AB179" s="201"/>
      <c r="AC179" s="201"/>
      <c r="AD179" s="201"/>
      <c r="AE179" s="201"/>
      <c r="AF179" s="201"/>
      <c r="AG179" s="201"/>
      <c r="AH179" s="201"/>
      <c r="AI179" s="201"/>
      <c r="AJ179" s="201"/>
      <c r="AK179" s="201"/>
      <c r="AL179" s="201"/>
      <c r="AM179" s="201"/>
    </row>
    <row r="180" spans="1:39" s="232" customFormat="1" x14ac:dyDescent="0.3">
      <c r="A180" s="2"/>
      <c r="B180" s="36" t="s">
        <v>46</v>
      </c>
      <c r="C180" s="47" t="s">
        <v>50</v>
      </c>
      <c r="D180" s="37" t="s">
        <v>52</v>
      </c>
      <c r="E180" s="199" t="s">
        <v>313</v>
      </c>
      <c r="F180" s="199" t="s">
        <v>312</v>
      </c>
      <c r="G180" s="36">
        <v>13</v>
      </c>
      <c r="H180" s="36">
        <v>2125</v>
      </c>
      <c r="I180" s="248">
        <v>2.9102021985575068E-2</v>
      </c>
      <c r="J180" s="36">
        <v>509</v>
      </c>
      <c r="K180" s="36">
        <v>209</v>
      </c>
      <c r="L180" s="207">
        <v>0.55730154828177358</v>
      </c>
      <c r="M180" s="128">
        <v>2.2016092193005252E-2</v>
      </c>
      <c r="N180" s="207">
        <v>0.51415000758348328</v>
      </c>
      <c r="O180" s="207">
        <v>0.60045308898006389</v>
      </c>
      <c r="P180" s="36">
        <v>584</v>
      </c>
      <c r="Q180" s="36">
        <v>248</v>
      </c>
      <c r="R180" s="207">
        <v>0.57023538435215693</v>
      </c>
      <c r="S180" s="128">
        <v>2.048500081018622E-2</v>
      </c>
      <c r="T180" s="207">
        <v>0.53008478276419191</v>
      </c>
      <c r="U180" s="207">
        <v>0.61038598594012194</v>
      </c>
      <c r="V180" s="36"/>
      <c r="W180" s="36"/>
      <c r="X180" s="207"/>
      <c r="Y180" s="128"/>
      <c r="Z180" s="207"/>
      <c r="AA180" s="207"/>
      <c r="AB180" s="245"/>
      <c r="AC180" s="245"/>
      <c r="AD180" s="246"/>
      <c r="AE180" s="247"/>
      <c r="AF180" s="246"/>
      <c r="AG180" s="246"/>
      <c r="AH180" s="245"/>
      <c r="AI180" s="245"/>
      <c r="AJ180" s="245"/>
      <c r="AK180" s="245"/>
      <c r="AL180" s="245"/>
      <c r="AM180" s="245"/>
    </row>
    <row r="181" spans="1:39" hidden="1" x14ac:dyDescent="0.3">
      <c r="B181" s="36" t="s">
        <v>46</v>
      </c>
      <c r="C181" s="47" t="s">
        <v>50</v>
      </c>
      <c r="D181" s="199" t="s">
        <v>54</v>
      </c>
      <c r="E181" s="199" t="s">
        <v>313</v>
      </c>
      <c r="F181" s="37" t="s">
        <v>315</v>
      </c>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row>
    <row r="182" spans="1:39" hidden="1" x14ac:dyDescent="0.3">
      <c r="B182" s="36" t="s">
        <v>46</v>
      </c>
      <c r="C182" s="47" t="s">
        <v>50</v>
      </c>
      <c r="D182" s="199" t="s">
        <v>54</v>
      </c>
      <c r="E182" s="199" t="s">
        <v>313</v>
      </c>
      <c r="F182" s="37" t="s">
        <v>314</v>
      </c>
      <c r="G182" s="36"/>
      <c r="H182" s="36"/>
      <c r="I182" s="36"/>
      <c r="J182" s="36"/>
      <c r="K182" s="36"/>
      <c r="L182" s="36"/>
      <c r="M182" s="36"/>
      <c r="N182" s="36"/>
      <c r="O182" s="36"/>
      <c r="P182" s="36"/>
      <c r="Q182" s="36"/>
      <c r="R182" s="36"/>
      <c r="S182" s="36"/>
      <c r="T182" s="36"/>
      <c r="U182" s="36"/>
      <c r="V182" s="36"/>
      <c r="W182" s="36"/>
      <c r="X182" s="36"/>
      <c r="Y182" s="36"/>
      <c r="Z182" s="36"/>
      <c r="AA182" s="36"/>
      <c r="AB182" s="36"/>
      <c r="AC182" s="36"/>
      <c r="AD182" s="36"/>
      <c r="AE182" s="36"/>
      <c r="AF182" s="36"/>
      <c r="AG182" s="36"/>
      <c r="AH182" s="36"/>
      <c r="AI182" s="36"/>
      <c r="AJ182" s="36"/>
      <c r="AK182" s="36"/>
      <c r="AL182" s="36"/>
      <c r="AM182" s="36"/>
    </row>
    <row r="183" spans="1:39" hidden="1" x14ac:dyDescent="0.3">
      <c r="B183" s="36" t="s">
        <v>46</v>
      </c>
      <c r="C183" s="47" t="s">
        <v>50</v>
      </c>
      <c r="D183" s="199" t="s">
        <v>54</v>
      </c>
      <c r="E183" s="37" t="s">
        <v>320</v>
      </c>
      <c r="F183" s="199" t="s">
        <v>312</v>
      </c>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c r="AF183" s="36"/>
      <c r="AG183" s="36"/>
      <c r="AH183" s="36"/>
      <c r="AI183" s="36"/>
      <c r="AJ183" s="36"/>
      <c r="AK183" s="36"/>
      <c r="AL183" s="36"/>
      <c r="AM183" s="36"/>
    </row>
    <row r="184" spans="1:39" hidden="1" x14ac:dyDescent="0.3">
      <c r="B184" s="36" t="s">
        <v>46</v>
      </c>
      <c r="C184" s="47" t="s">
        <v>50</v>
      </c>
      <c r="D184" s="199" t="s">
        <v>54</v>
      </c>
      <c r="E184" s="37" t="s">
        <v>319</v>
      </c>
      <c r="F184" s="199" t="s">
        <v>312</v>
      </c>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row>
    <row r="185" spans="1:39" hidden="1" x14ac:dyDescent="0.3">
      <c r="B185" s="36" t="s">
        <v>46</v>
      </c>
      <c r="C185" s="47" t="s">
        <v>50</v>
      </c>
      <c r="D185" s="199" t="s">
        <v>54</v>
      </c>
      <c r="E185" s="37" t="s">
        <v>318</v>
      </c>
      <c r="F185" s="199" t="s">
        <v>312</v>
      </c>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row>
    <row r="186" spans="1:39" hidden="1" x14ac:dyDescent="0.3">
      <c r="B186" s="36" t="s">
        <v>46</v>
      </c>
      <c r="C186" s="47" t="s">
        <v>50</v>
      </c>
      <c r="D186" s="199" t="s">
        <v>54</v>
      </c>
      <c r="E186" s="37" t="s">
        <v>317</v>
      </c>
      <c r="F186" s="199" t="s">
        <v>312</v>
      </c>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row>
    <row r="187" spans="1:39" hidden="1" x14ac:dyDescent="0.3">
      <c r="B187" s="36" t="s">
        <v>46</v>
      </c>
      <c r="C187" s="47" t="s">
        <v>50</v>
      </c>
      <c r="D187" s="199" t="s">
        <v>54</v>
      </c>
      <c r="E187" s="37" t="s">
        <v>316</v>
      </c>
      <c r="F187" s="199" t="s">
        <v>312</v>
      </c>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row>
    <row r="188" spans="1:39" s="232" customFormat="1" x14ac:dyDescent="0.3">
      <c r="A188" s="2"/>
      <c r="B188" s="16" t="s">
        <v>46</v>
      </c>
      <c r="C188" s="23" t="s">
        <v>55</v>
      </c>
      <c r="D188" s="15" t="s">
        <v>54</v>
      </c>
      <c r="E188" s="15" t="s">
        <v>313</v>
      </c>
      <c r="F188" s="15" t="s">
        <v>312</v>
      </c>
      <c r="G188" s="16">
        <v>13</v>
      </c>
      <c r="H188" s="16">
        <v>14179</v>
      </c>
      <c r="I188" s="244">
        <v>0.19235114769870174</v>
      </c>
      <c r="J188" s="16">
        <v>3065</v>
      </c>
      <c r="K188" s="16">
        <v>2168</v>
      </c>
      <c r="L188" s="197">
        <v>0.72704138803180285</v>
      </c>
      <c r="M188" s="118">
        <v>8.046605844607032E-3</v>
      </c>
      <c r="N188" s="197">
        <v>0.71127004057637311</v>
      </c>
      <c r="O188" s="197">
        <v>0.74281273548723259</v>
      </c>
      <c r="P188" s="16">
        <v>3768</v>
      </c>
      <c r="Q188" s="16">
        <v>2692</v>
      </c>
      <c r="R188" s="197">
        <v>0.73321500951531171</v>
      </c>
      <c r="S188" s="118">
        <v>7.2051150910855712E-3</v>
      </c>
      <c r="T188" s="197">
        <v>0.719092983936784</v>
      </c>
      <c r="U188" s="197">
        <v>0.74733703509383942</v>
      </c>
      <c r="V188" s="16"/>
      <c r="W188" s="16"/>
      <c r="X188" s="197"/>
      <c r="Y188" s="118"/>
      <c r="Z188" s="197"/>
      <c r="AA188" s="197"/>
      <c r="AB188" s="241"/>
      <c r="AC188" s="241"/>
      <c r="AD188" s="242"/>
      <c r="AE188" s="243"/>
      <c r="AF188" s="242"/>
      <c r="AG188" s="242"/>
      <c r="AH188" s="241"/>
      <c r="AI188" s="241"/>
      <c r="AJ188" s="241"/>
      <c r="AK188" s="241"/>
      <c r="AL188" s="241"/>
      <c r="AM188" s="241"/>
    </row>
    <row r="189" spans="1:39" hidden="1" x14ac:dyDescent="0.3">
      <c r="B189" s="16" t="s">
        <v>46</v>
      </c>
      <c r="C189" s="16" t="s">
        <v>44</v>
      </c>
      <c r="D189" s="15" t="s">
        <v>54</v>
      </c>
      <c r="E189" s="206" t="s">
        <v>320</v>
      </c>
      <c r="F189" s="15" t="s">
        <v>312</v>
      </c>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c r="AM189" s="16"/>
    </row>
    <row r="190" spans="1:39" hidden="1" x14ac:dyDescent="0.3">
      <c r="B190" s="16" t="s">
        <v>46</v>
      </c>
      <c r="C190" s="16" t="s">
        <v>44</v>
      </c>
      <c r="D190" s="15" t="s">
        <v>54</v>
      </c>
      <c r="E190" s="206" t="s">
        <v>318</v>
      </c>
      <c r="F190" s="15" t="s">
        <v>312</v>
      </c>
      <c r="G190" s="16"/>
      <c r="H190" s="16"/>
      <c r="I190" s="16"/>
      <c r="J190" s="16"/>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c r="AK190" s="16"/>
      <c r="AL190" s="16"/>
      <c r="AM190" s="16"/>
    </row>
    <row r="191" spans="1:39" hidden="1" x14ac:dyDescent="0.3">
      <c r="B191" s="16" t="s">
        <v>46</v>
      </c>
      <c r="C191" s="16" t="s">
        <v>44</v>
      </c>
      <c r="D191" s="15" t="s">
        <v>54</v>
      </c>
      <c r="E191" s="206" t="s">
        <v>317</v>
      </c>
      <c r="F191" s="15" t="s">
        <v>312</v>
      </c>
      <c r="G191" s="16"/>
      <c r="H191" s="16"/>
      <c r="I191" s="16"/>
      <c r="J191" s="16"/>
      <c r="K191" s="16"/>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c r="AK191" s="16"/>
      <c r="AL191" s="16"/>
      <c r="AM191" s="16"/>
    </row>
    <row r="192" spans="1:39" hidden="1" x14ac:dyDescent="0.3">
      <c r="B192" s="16" t="s">
        <v>46</v>
      </c>
      <c r="C192" s="16" t="s">
        <v>44</v>
      </c>
      <c r="D192" s="15" t="s">
        <v>54</v>
      </c>
      <c r="E192" s="206" t="s">
        <v>316</v>
      </c>
      <c r="F192" s="15" t="s">
        <v>312</v>
      </c>
      <c r="G192" s="16"/>
      <c r="H192" s="16"/>
      <c r="I192" s="16"/>
      <c r="J192" s="16"/>
      <c r="K192" s="16"/>
      <c r="L192" s="16"/>
      <c r="M192" s="16"/>
      <c r="N192" s="16"/>
      <c r="O192" s="16"/>
      <c r="P192" s="16"/>
      <c r="Q192" s="16"/>
      <c r="R192" s="16"/>
      <c r="S192" s="16"/>
      <c r="T192" s="16"/>
      <c r="U192" s="16"/>
      <c r="V192" s="16"/>
      <c r="W192" s="16"/>
      <c r="X192" s="16"/>
      <c r="Y192" s="16"/>
      <c r="Z192" s="16"/>
      <c r="AA192" s="16"/>
      <c r="AB192" s="16"/>
      <c r="AC192" s="16"/>
      <c r="AD192" s="16"/>
      <c r="AE192" s="16"/>
      <c r="AF192" s="16"/>
      <c r="AG192" s="16"/>
      <c r="AH192" s="16"/>
      <c r="AI192" s="16"/>
      <c r="AJ192" s="16"/>
      <c r="AK192" s="16"/>
      <c r="AL192" s="16"/>
      <c r="AM192" s="16"/>
    </row>
    <row r="193" spans="1:39" hidden="1" x14ac:dyDescent="0.3">
      <c r="B193" s="16" t="s">
        <v>46</v>
      </c>
      <c r="C193" s="16" t="s">
        <v>44</v>
      </c>
      <c r="D193" s="15" t="s">
        <v>54</v>
      </c>
      <c r="E193" s="15" t="s">
        <v>313</v>
      </c>
      <c r="F193" s="44" t="s">
        <v>315</v>
      </c>
      <c r="G193" s="16"/>
      <c r="H193" s="16"/>
      <c r="I193" s="16"/>
      <c r="J193" s="16"/>
      <c r="K193" s="16"/>
      <c r="L193" s="16"/>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6"/>
      <c r="AK193" s="16"/>
      <c r="AL193" s="16"/>
      <c r="AM193" s="16"/>
    </row>
    <row r="194" spans="1:39" hidden="1" x14ac:dyDescent="0.3">
      <c r="B194" s="16" t="s">
        <v>46</v>
      </c>
      <c r="C194" s="16" t="s">
        <v>44</v>
      </c>
      <c r="D194" s="15" t="s">
        <v>54</v>
      </c>
      <c r="E194" s="15" t="s">
        <v>313</v>
      </c>
      <c r="F194" s="44" t="s">
        <v>314</v>
      </c>
      <c r="G194" s="16"/>
      <c r="H194" s="16"/>
      <c r="I194" s="16"/>
      <c r="J194" s="16"/>
      <c r="K194" s="16"/>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6"/>
      <c r="AK194" s="16"/>
      <c r="AL194" s="16"/>
      <c r="AM194" s="16"/>
    </row>
    <row r="195" spans="1:39" s="232" customFormat="1" x14ac:dyDescent="0.3">
      <c r="A195" s="2"/>
      <c r="B195" s="16" t="s">
        <v>46</v>
      </c>
      <c r="C195" s="16" t="s">
        <v>44</v>
      </c>
      <c r="D195" s="44" t="s">
        <v>45</v>
      </c>
      <c r="E195" s="15" t="s">
        <v>313</v>
      </c>
      <c r="F195" s="15" t="s">
        <v>312</v>
      </c>
      <c r="G195" s="16">
        <v>49</v>
      </c>
      <c r="H195" s="16">
        <v>39894</v>
      </c>
      <c r="I195" s="244">
        <v>0.4473763425337835</v>
      </c>
      <c r="J195" s="16">
        <v>9990</v>
      </c>
      <c r="K195" s="16">
        <v>6864</v>
      </c>
      <c r="L195" s="197">
        <v>0.70256003015129498</v>
      </c>
      <c r="M195" s="118">
        <v>4.5736048451730541E-3</v>
      </c>
      <c r="N195" s="197">
        <v>0.69359576465475581</v>
      </c>
      <c r="O195" s="197">
        <v>0.71152429564783415</v>
      </c>
      <c r="P195" s="16">
        <v>12264</v>
      </c>
      <c r="Q195" s="16">
        <v>8486</v>
      </c>
      <c r="R195" s="197">
        <v>0.70784987974807712</v>
      </c>
      <c r="S195" s="118">
        <v>4.1063649571342125E-3</v>
      </c>
      <c r="T195" s="197">
        <v>0.69980140443209404</v>
      </c>
      <c r="U195" s="197">
        <v>0.71589835506406019</v>
      </c>
      <c r="V195" s="16">
        <v>670</v>
      </c>
      <c r="W195" s="16">
        <v>373</v>
      </c>
      <c r="X195" s="197">
        <v>0.56167870989753999</v>
      </c>
      <c r="Y195" s="118">
        <v>1.9169150307213927E-2</v>
      </c>
      <c r="Z195" s="197">
        <v>0.52410717529540074</v>
      </c>
      <c r="AA195" s="197">
        <v>0.59925024449967923</v>
      </c>
      <c r="AB195" s="241">
        <v>12934</v>
      </c>
      <c r="AC195" s="241">
        <v>8859</v>
      </c>
      <c r="AD195" s="242">
        <v>0.70107820399142728</v>
      </c>
      <c r="AE195" s="243">
        <v>4.0252753698309289E-3</v>
      </c>
      <c r="AF195" s="242">
        <v>0.69318866426655867</v>
      </c>
      <c r="AG195" s="242">
        <v>0.7089677437162959</v>
      </c>
      <c r="AH195" s="241">
        <v>124</v>
      </c>
      <c r="AI195" s="241">
        <v>105</v>
      </c>
      <c r="AJ195" s="241"/>
      <c r="AK195" s="241"/>
      <c r="AL195" s="241"/>
      <c r="AM195" s="241"/>
    </row>
    <row r="196" spans="1:39" s="232" customFormat="1" x14ac:dyDescent="0.3">
      <c r="A196" s="2"/>
      <c r="B196" s="16" t="s">
        <v>46</v>
      </c>
      <c r="C196" s="16" t="s">
        <v>44</v>
      </c>
      <c r="D196" s="44" t="s">
        <v>52</v>
      </c>
      <c r="E196" s="15" t="s">
        <v>313</v>
      </c>
      <c r="F196" s="15" t="s">
        <v>312</v>
      </c>
      <c r="G196" s="16">
        <v>49</v>
      </c>
      <c r="H196" s="16">
        <v>8372</v>
      </c>
      <c r="I196" s="244">
        <v>0.12008488627782717</v>
      </c>
      <c r="J196" s="16">
        <v>2235</v>
      </c>
      <c r="K196" s="16">
        <v>673</v>
      </c>
      <c r="L196" s="197">
        <v>0.43530366516693419</v>
      </c>
      <c r="M196" s="118">
        <v>1.0487328761199821E-2</v>
      </c>
      <c r="N196" s="197">
        <v>0.41474850079498254</v>
      </c>
      <c r="O196" s="197">
        <v>0.45585882953888585</v>
      </c>
      <c r="P196" s="16">
        <v>2603</v>
      </c>
      <c r="Q196" s="16">
        <v>797</v>
      </c>
      <c r="R196" s="197">
        <v>0.43934701064786025</v>
      </c>
      <c r="S196" s="118">
        <v>9.7277818971615235E-3</v>
      </c>
      <c r="T196" s="197">
        <v>0.42028055812942366</v>
      </c>
      <c r="U196" s="197">
        <v>0.45841346316629683</v>
      </c>
      <c r="V196" s="16"/>
      <c r="W196" s="16"/>
      <c r="X196" s="197"/>
      <c r="Y196" s="118"/>
      <c r="Z196" s="197"/>
      <c r="AA196" s="197"/>
      <c r="AB196" s="241"/>
      <c r="AC196" s="241"/>
      <c r="AD196" s="242"/>
      <c r="AE196" s="243"/>
      <c r="AF196" s="242"/>
      <c r="AG196" s="242"/>
      <c r="AH196" s="241"/>
      <c r="AI196" s="241"/>
      <c r="AJ196" s="241"/>
      <c r="AK196" s="241"/>
      <c r="AL196" s="241"/>
      <c r="AM196" s="241"/>
    </row>
    <row r="197" spans="1:39" s="232" customFormat="1" x14ac:dyDescent="0.3">
      <c r="A197" s="2"/>
      <c r="B197" s="60" t="s">
        <v>57</v>
      </c>
      <c r="C197" s="56" t="s">
        <v>44</v>
      </c>
      <c r="D197" s="80" t="s">
        <v>54</v>
      </c>
      <c r="E197" s="50" t="s">
        <v>313</v>
      </c>
      <c r="F197" s="50" t="s">
        <v>312</v>
      </c>
      <c r="G197" s="80">
        <v>49</v>
      </c>
      <c r="H197" s="80">
        <v>48266</v>
      </c>
      <c r="I197" s="240">
        <v>0.56746122881161087</v>
      </c>
      <c r="J197" s="80">
        <v>12225</v>
      </c>
      <c r="K197" s="80">
        <v>7537</v>
      </c>
      <c r="L197" s="193">
        <v>0.64600383112535786</v>
      </c>
      <c r="M197" s="195">
        <v>4.3250625613094583E-3</v>
      </c>
      <c r="N197" s="193">
        <v>0.63752670850519133</v>
      </c>
      <c r="O197" s="193">
        <v>0.6544809537455244</v>
      </c>
      <c r="P197" s="80">
        <v>14867</v>
      </c>
      <c r="Q197" s="80">
        <v>9283</v>
      </c>
      <c r="R197" s="193">
        <v>0.65094865198777219</v>
      </c>
      <c r="S197" s="195">
        <v>3.9093662115358193E-3</v>
      </c>
      <c r="T197" s="193">
        <v>0.64328629421316197</v>
      </c>
      <c r="U197" s="193">
        <v>0.6586110097623824</v>
      </c>
      <c r="V197" s="80"/>
      <c r="W197" s="80"/>
      <c r="X197" s="193"/>
      <c r="Y197" s="195"/>
      <c r="Z197" s="193"/>
      <c r="AA197" s="193"/>
      <c r="AB197" s="237"/>
      <c r="AC197" s="237"/>
      <c r="AD197" s="238"/>
      <c r="AE197" s="239"/>
      <c r="AF197" s="238"/>
      <c r="AG197" s="238"/>
      <c r="AH197" s="237"/>
      <c r="AI197" s="237"/>
      <c r="AJ197" s="237"/>
      <c r="AK197" s="237"/>
      <c r="AL197" s="237"/>
      <c r="AM197" s="237"/>
    </row>
    <row r="198" spans="1:39" hidden="1" x14ac:dyDescent="0.3">
      <c r="B198" s="209" t="s">
        <v>47</v>
      </c>
      <c r="C198" s="209" t="s">
        <v>49</v>
      </c>
      <c r="D198" s="209" t="s">
        <v>82</v>
      </c>
      <c r="E198" s="209" t="s">
        <v>326</v>
      </c>
      <c r="F198" s="209" t="s">
        <v>329</v>
      </c>
      <c r="G198" s="209"/>
      <c r="H198" s="209"/>
      <c r="I198" s="209"/>
      <c r="J198" s="209"/>
      <c r="K198" s="209"/>
      <c r="L198" s="209"/>
      <c r="M198" s="209"/>
      <c r="N198" s="209"/>
      <c r="O198" s="209"/>
      <c r="P198" s="209"/>
      <c r="Q198" s="209"/>
      <c r="R198" s="209"/>
      <c r="S198" s="209"/>
      <c r="T198" s="209"/>
      <c r="U198" s="209"/>
      <c r="V198" s="209"/>
      <c r="W198" s="209"/>
      <c r="X198" s="209"/>
      <c r="Y198" s="209"/>
      <c r="Z198" s="209"/>
      <c r="AA198" s="209"/>
      <c r="AB198" s="209"/>
      <c r="AC198" s="209"/>
      <c r="AD198" s="209"/>
      <c r="AE198" s="209"/>
      <c r="AF198" s="209"/>
      <c r="AG198" s="209"/>
      <c r="AH198" s="209"/>
      <c r="AI198" s="209"/>
      <c r="AJ198" s="209"/>
      <c r="AK198" s="209"/>
      <c r="AL198" s="209"/>
      <c r="AM198" s="209"/>
    </row>
    <row r="199" spans="1:39" hidden="1" x14ac:dyDescent="0.3">
      <c r="B199" s="209" t="s">
        <v>47</v>
      </c>
      <c r="C199" s="209" t="s">
        <v>49</v>
      </c>
      <c r="D199" s="209" t="s">
        <v>82</v>
      </c>
      <c r="E199" s="209" t="s">
        <v>326</v>
      </c>
      <c r="F199" s="209" t="s">
        <v>328</v>
      </c>
      <c r="G199" s="209"/>
      <c r="H199" s="209"/>
      <c r="I199" s="209"/>
      <c r="J199" s="209"/>
      <c r="K199" s="209"/>
      <c r="L199" s="209"/>
      <c r="M199" s="209"/>
      <c r="N199" s="209"/>
      <c r="O199" s="209"/>
      <c r="P199" s="209"/>
      <c r="Q199" s="209"/>
      <c r="R199" s="209"/>
      <c r="S199" s="209"/>
      <c r="T199" s="209"/>
      <c r="U199" s="209"/>
      <c r="V199" s="209"/>
      <c r="W199" s="209"/>
      <c r="X199" s="209"/>
      <c r="Y199" s="209"/>
      <c r="Z199" s="209"/>
      <c r="AA199" s="209"/>
      <c r="AB199" s="209"/>
      <c r="AC199" s="209"/>
      <c r="AD199" s="209"/>
      <c r="AE199" s="209"/>
      <c r="AF199" s="209"/>
      <c r="AG199" s="209"/>
      <c r="AH199" s="209"/>
      <c r="AI199" s="209"/>
      <c r="AJ199" s="209"/>
      <c r="AK199" s="209"/>
      <c r="AL199" s="209"/>
      <c r="AM199" s="209"/>
    </row>
    <row r="200" spans="1:39" hidden="1" x14ac:dyDescent="0.3">
      <c r="B200" s="209" t="s">
        <v>47</v>
      </c>
      <c r="C200" s="209" t="s">
        <v>49</v>
      </c>
      <c r="D200" s="209" t="s">
        <v>82</v>
      </c>
      <c r="E200" s="209" t="s">
        <v>324</v>
      </c>
      <c r="F200" s="209" t="s">
        <v>329</v>
      </c>
      <c r="G200" s="209"/>
      <c r="H200" s="209"/>
      <c r="I200" s="209"/>
      <c r="J200" s="209"/>
      <c r="K200" s="209"/>
      <c r="L200" s="209"/>
      <c r="M200" s="209"/>
      <c r="N200" s="209"/>
      <c r="O200" s="209"/>
      <c r="P200" s="209"/>
      <c r="Q200" s="209"/>
      <c r="R200" s="209"/>
      <c r="S200" s="209"/>
      <c r="T200" s="209"/>
      <c r="U200" s="209"/>
      <c r="V200" s="209"/>
      <c r="W200" s="209"/>
      <c r="X200" s="209"/>
      <c r="Y200" s="209"/>
      <c r="Z200" s="209"/>
      <c r="AA200" s="209"/>
      <c r="AB200" s="209"/>
      <c r="AC200" s="209"/>
      <c r="AD200" s="209"/>
      <c r="AE200" s="209"/>
      <c r="AF200" s="209"/>
      <c r="AG200" s="209"/>
      <c r="AH200" s="209"/>
      <c r="AI200" s="209"/>
      <c r="AJ200" s="209"/>
      <c r="AK200" s="209"/>
      <c r="AL200" s="209"/>
      <c r="AM200" s="209"/>
    </row>
    <row r="201" spans="1:39" hidden="1" x14ac:dyDescent="0.3">
      <c r="B201" s="209" t="s">
        <v>47</v>
      </c>
      <c r="C201" s="209" t="s">
        <v>49</v>
      </c>
      <c r="D201" s="209" t="s">
        <v>82</v>
      </c>
      <c r="E201" s="209" t="s">
        <v>324</v>
      </c>
      <c r="F201" s="209" t="s">
        <v>328</v>
      </c>
      <c r="G201" s="209"/>
      <c r="H201" s="209"/>
      <c r="I201" s="209"/>
      <c r="J201" s="209"/>
      <c r="K201" s="209"/>
      <c r="L201" s="209"/>
      <c r="M201" s="209"/>
      <c r="N201" s="209"/>
      <c r="O201" s="209"/>
      <c r="P201" s="209"/>
      <c r="Q201" s="209"/>
      <c r="R201" s="209"/>
      <c r="S201" s="209"/>
      <c r="T201" s="209"/>
      <c r="U201" s="209"/>
      <c r="V201" s="209"/>
      <c r="W201" s="209"/>
      <c r="X201" s="209"/>
      <c r="Y201" s="209"/>
      <c r="Z201" s="209"/>
      <c r="AA201" s="209"/>
      <c r="AB201" s="209"/>
      <c r="AC201" s="209"/>
      <c r="AD201" s="209"/>
      <c r="AE201" s="209"/>
      <c r="AF201" s="209"/>
      <c r="AG201" s="209"/>
      <c r="AH201" s="209"/>
      <c r="AI201" s="209"/>
      <c r="AJ201" s="209"/>
      <c r="AK201" s="209"/>
      <c r="AL201" s="209"/>
      <c r="AM201" s="209"/>
    </row>
    <row r="202" spans="1:39" hidden="1" x14ac:dyDescent="0.3">
      <c r="B202" s="209" t="s">
        <v>47</v>
      </c>
      <c r="C202" s="209" t="s">
        <v>49</v>
      </c>
      <c r="D202" s="209" t="s">
        <v>82</v>
      </c>
      <c r="E202" s="209" t="s">
        <v>323</v>
      </c>
      <c r="F202" s="209" t="s">
        <v>329</v>
      </c>
      <c r="G202" s="209"/>
      <c r="H202" s="209"/>
      <c r="I202" s="209"/>
      <c r="J202" s="209"/>
      <c r="K202" s="209"/>
      <c r="L202" s="209"/>
      <c r="M202" s="209"/>
      <c r="N202" s="209"/>
      <c r="O202" s="209"/>
      <c r="P202" s="209"/>
      <c r="Q202" s="209"/>
      <c r="R202" s="209"/>
      <c r="S202" s="209"/>
      <c r="T202" s="209"/>
      <c r="U202" s="209"/>
      <c r="V202" s="209"/>
      <c r="W202" s="209"/>
      <c r="X202" s="209"/>
      <c r="Y202" s="209"/>
      <c r="Z202" s="209"/>
      <c r="AA202" s="209"/>
      <c r="AB202" s="209"/>
      <c r="AC202" s="209"/>
      <c r="AD202" s="209"/>
      <c r="AE202" s="209"/>
      <c r="AF202" s="209"/>
      <c r="AG202" s="209"/>
      <c r="AH202" s="209"/>
      <c r="AI202" s="209"/>
      <c r="AJ202" s="209"/>
      <c r="AK202" s="209"/>
      <c r="AL202" s="209"/>
      <c r="AM202" s="209"/>
    </row>
    <row r="203" spans="1:39" hidden="1" x14ac:dyDescent="0.3">
      <c r="B203" s="209" t="s">
        <v>47</v>
      </c>
      <c r="C203" s="209" t="s">
        <v>49</v>
      </c>
      <c r="D203" s="209" t="s">
        <v>82</v>
      </c>
      <c r="E203" s="209" t="s">
        <v>323</v>
      </c>
      <c r="F203" s="209" t="s">
        <v>328</v>
      </c>
      <c r="G203" s="209"/>
      <c r="H203" s="209"/>
      <c r="I203" s="209"/>
      <c r="J203" s="209"/>
      <c r="K203" s="209"/>
      <c r="L203" s="209"/>
      <c r="M203" s="209"/>
      <c r="N203" s="209"/>
      <c r="O203" s="209"/>
      <c r="P203" s="209"/>
      <c r="Q203" s="209"/>
      <c r="R203" s="209"/>
      <c r="S203" s="209"/>
      <c r="T203" s="209"/>
      <c r="U203" s="209"/>
      <c r="V203" s="209"/>
      <c r="W203" s="209"/>
      <c r="X203" s="209"/>
      <c r="Y203" s="209"/>
      <c r="Z203" s="209"/>
      <c r="AA203" s="209"/>
      <c r="AB203" s="209"/>
      <c r="AC203" s="209"/>
      <c r="AD203" s="209"/>
      <c r="AE203" s="209"/>
      <c r="AF203" s="209"/>
      <c r="AG203" s="209"/>
      <c r="AH203" s="209"/>
      <c r="AI203" s="209"/>
      <c r="AJ203" s="209"/>
      <c r="AK203" s="209"/>
      <c r="AL203" s="209"/>
      <c r="AM203" s="209"/>
    </row>
    <row r="204" spans="1:39" hidden="1" x14ac:dyDescent="0.3">
      <c r="B204" s="209" t="s">
        <v>47</v>
      </c>
      <c r="C204" s="209" t="s">
        <v>49</v>
      </c>
      <c r="D204" s="209" t="s">
        <v>82</v>
      </c>
      <c r="E204" s="209" t="s">
        <v>322</v>
      </c>
      <c r="F204" s="209" t="s">
        <v>329</v>
      </c>
      <c r="G204" s="209"/>
      <c r="H204" s="209"/>
      <c r="I204" s="209"/>
      <c r="J204" s="209"/>
      <c r="K204" s="209"/>
      <c r="L204" s="209"/>
      <c r="M204" s="209"/>
      <c r="N204" s="209"/>
      <c r="O204" s="209"/>
      <c r="P204" s="209"/>
      <c r="Q204" s="209"/>
      <c r="R204" s="209"/>
      <c r="S204" s="209"/>
      <c r="T204" s="209"/>
      <c r="U204" s="209"/>
      <c r="V204" s="209"/>
      <c r="W204" s="209"/>
      <c r="X204" s="209"/>
      <c r="Y204" s="209"/>
      <c r="Z204" s="209"/>
      <c r="AA204" s="209"/>
      <c r="AB204" s="209"/>
      <c r="AC204" s="209"/>
      <c r="AD204" s="209"/>
      <c r="AE204" s="209"/>
      <c r="AF204" s="209"/>
      <c r="AG204" s="209"/>
      <c r="AH204" s="209"/>
      <c r="AI204" s="209"/>
      <c r="AJ204" s="209"/>
      <c r="AK204" s="209"/>
      <c r="AL204" s="209"/>
      <c r="AM204" s="209"/>
    </row>
    <row r="205" spans="1:39" hidden="1" x14ac:dyDescent="0.3">
      <c r="B205" s="209" t="s">
        <v>47</v>
      </c>
      <c r="C205" s="209" t="s">
        <v>49</v>
      </c>
      <c r="D205" s="209" t="s">
        <v>82</v>
      </c>
      <c r="E205" s="209" t="s">
        <v>322</v>
      </c>
      <c r="F205" s="209" t="s">
        <v>328</v>
      </c>
      <c r="G205" s="209"/>
      <c r="H205" s="209"/>
      <c r="I205" s="209"/>
      <c r="J205" s="209"/>
      <c r="K205" s="209"/>
      <c r="L205" s="209"/>
      <c r="M205" s="209"/>
      <c r="N205" s="209"/>
      <c r="O205" s="209"/>
      <c r="P205" s="209"/>
      <c r="Q205" s="209"/>
      <c r="R205" s="209"/>
      <c r="S205" s="209"/>
      <c r="T205" s="209"/>
      <c r="U205" s="209"/>
      <c r="V205" s="209"/>
      <c r="W205" s="209"/>
      <c r="X205" s="209"/>
      <c r="Y205" s="209"/>
      <c r="Z205" s="209"/>
      <c r="AA205" s="209"/>
      <c r="AB205" s="209"/>
      <c r="AC205" s="209"/>
      <c r="AD205" s="209"/>
      <c r="AE205" s="209"/>
      <c r="AF205" s="209"/>
      <c r="AG205" s="209"/>
      <c r="AH205" s="209"/>
      <c r="AI205" s="209"/>
      <c r="AJ205" s="209"/>
      <c r="AK205" s="209"/>
      <c r="AL205" s="209"/>
      <c r="AM205" s="209"/>
    </row>
    <row r="206" spans="1:39" hidden="1" x14ac:dyDescent="0.3">
      <c r="B206" s="209" t="s">
        <v>47</v>
      </c>
      <c r="C206" s="209" t="s">
        <v>49</v>
      </c>
      <c r="D206" s="209" t="s">
        <v>82</v>
      </c>
      <c r="E206" s="209" t="s">
        <v>321</v>
      </c>
      <c r="F206" s="209" t="s">
        <v>329</v>
      </c>
      <c r="G206" s="209"/>
      <c r="H206" s="209"/>
      <c r="I206" s="209"/>
      <c r="J206" s="209"/>
      <c r="K206" s="209"/>
      <c r="L206" s="209"/>
      <c r="M206" s="209"/>
      <c r="N206" s="209"/>
      <c r="O206" s="209"/>
      <c r="P206" s="209"/>
      <c r="Q206" s="209"/>
      <c r="R206" s="209"/>
      <c r="S206" s="209"/>
      <c r="T206" s="209"/>
      <c r="U206" s="209"/>
      <c r="V206" s="209"/>
      <c r="W206" s="209"/>
      <c r="X206" s="209"/>
      <c r="Y206" s="209"/>
      <c r="Z206" s="209"/>
      <c r="AA206" s="209"/>
      <c r="AB206" s="209"/>
      <c r="AC206" s="209"/>
      <c r="AD206" s="209"/>
      <c r="AE206" s="209"/>
      <c r="AF206" s="209"/>
      <c r="AG206" s="209"/>
      <c r="AH206" s="209"/>
      <c r="AI206" s="209"/>
      <c r="AJ206" s="209"/>
      <c r="AK206" s="209"/>
      <c r="AL206" s="209"/>
      <c r="AM206" s="209"/>
    </row>
    <row r="207" spans="1:39" hidden="1" x14ac:dyDescent="0.3">
      <c r="B207" s="209" t="s">
        <v>47</v>
      </c>
      <c r="C207" s="209" t="s">
        <v>49</v>
      </c>
      <c r="D207" s="209" t="s">
        <v>82</v>
      </c>
      <c r="E207" s="209" t="s">
        <v>321</v>
      </c>
      <c r="F207" s="209" t="s">
        <v>328</v>
      </c>
      <c r="G207" s="209"/>
      <c r="H207" s="209"/>
      <c r="I207" s="209"/>
      <c r="J207" s="209"/>
      <c r="K207" s="209"/>
      <c r="L207" s="209"/>
      <c r="M207" s="209"/>
      <c r="N207" s="209"/>
      <c r="O207" s="209"/>
      <c r="P207" s="209"/>
      <c r="Q207" s="209"/>
      <c r="R207" s="209"/>
      <c r="S207" s="209"/>
      <c r="T207" s="209"/>
      <c r="U207" s="209"/>
      <c r="V207" s="209"/>
      <c r="W207" s="209"/>
      <c r="X207" s="209"/>
      <c r="Y207" s="209"/>
      <c r="Z207" s="209"/>
      <c r="AA207" s="209"/>
      <c r="AB207" s="209"/>
      <c r="AC207" s="209"/>
      <c r="AD207" s="209"/>
      <c r="AE207" s="209"/>
      <c r="AF207" s="209"/>
      <c r="AG207" s="209"/>
      <c r="AH207" s="209"/>
      <c r="AI207" s="209"/>
      <c r="AJ207" s="209"/>
      <c r="AK207" s="209"/>
      <c r="AL207" s="209"/>
      <c r="AM207" s="209"/>
    </row>
    <row r="208" spans="1:39" hidden="1" x14ac:dyDescent="0.3">
      <c r="B208" s="201" t="s">
        <v>47</v>
      </c>
      <c r="C208" s="201" t="s">
        <v>49</v>
      </c>
      <c r="D208" s="201" t="s">
        <v>82</v>
      </c>
      <c r="E208" s="204" t="s">
        <v>313</v>
      </c>
      <c r="F208" s="202" t="s">
        <v>315</v>
      </c>
      <c r="G208" s="201"/>
      <c r="H208" s="201"/>
      <c r="I208" s="201"/>
      <c r="J208" s="201"/>
      <c r="K208" s="201"/>
      <c r="L208" s="201"/>
      <c r="M208" s="201"/>
      <c r="N208" s="201"/>
      <c r="O208" s="201"/>
      <c r="P208" s="201"/>
      <c r="Q208" s="201"/>
      <c r="R208" s="201"/>
      <c r="S208" s="201"/>
      <c r="T208" s="201"/>
      <c r="U208" s="201"/>
      <c r="V208" s="201"/>
      <c r="W208" s="201"/>
      <c r="X208" s="201"/>
      <c r="Y208" s="201"/>
      <c r="Z208" s="201"/>
      <c r="AA208" s="201"/>
      <c r="AB208" s="201"/>
      <c r="AC208" s="201"/>
      <c r="AD208" s="201"/>
      <c r="AE208" s="201"/>
      <c r="AF208" s="201"/>
      <c r="AG208" s="201"/>
      <c r="AH208" s="201"/>
      <c r="AI208" s="201"/>
      <c r="AJ208" s="201"/>
      <c r="AK208" s="201"/>
      <c r="AL208" s="201"/>
      <c r="AM208" s="201"/>
    </row>
    <row r="209" spans="1:39" hidden="1" x14ac:dyDescent="0.3">
      <c r="B209" s="201" t="s">
        <v>47</v>
      </c>
      <c r="C209" s="201" t="s">
        <v>49</v>
      </c>
      <c r="D209" s="201" t="s">
        <v>82</v>
      </c>
      <c r="E209" s="204" t="s">
        <v>313</v>
      </c>
      <c r="F209" s="202" t="s">
        <v>314</v>
      </c>
      <c r="G209" s="201"/>
      <c r="H209" s="201"/>
      <c r="I209" s="201"/>
      <c r="J209" s="201"/>
      <c r="K209" s="201"/>
      <c r="L209" s="201"/>
      <c r="M209" s="201"/>
      <c r="N209" s="201"/>
      <c r="O209" s="201"/>
      <c r="P209" s="201"/>
      <c r="Q209" s="201"/>
      <c r="R209" s="201"/>
      <c r="S209" s="201"/>
      <c r="T209" s="201"/>
      <c r="U209" s="201"/>
      <c r="V209" s="201"/>
      <c r="W209" s="201"/>
      <c r="X209" s="201"/>
      <c r="Y209" s="201"/>
      <c r="Z209" s="201"/>
      <c r="AA209" s="201"/>
      <c r="AB209" s="201"/>
      <c r="AC209" s="201"/>
      <c r="AD209" s="201"/>
      <c r="AE209" s="201"/>
      <c r="AF209" s="201"/>
      <c r="AG209" s="201"/>
      <c r="AH209" s="201"/>
      <c r="AI209" s="201"/>
      <c r="AJ209" s="201"/>
      <c r="AK209" s="201"/>
      <c r="AL209" s="201"/>
      <c r="AM209" s="201"/>
    </row>
    <row r="210" spans="1:39" hidden="1" x14ac:dyDescent="0.3">
      <c r="B210" s="201" t="s">
        <v>47</v>
      </c>
      <c r="C210" s="201" t="s">
        <v>49</v>
      </c>
      <c r="D210" s="201" t="s">
        <v>82</v>
      </c>
      <c r="E210" s="202" t="s">
        <v>320</v>
      </c>
      <c r="F210" s="204" t="s">
        <v>312</v>
      </c>
      <c r="G210" s="201"/>
      <c r="H210" s="201"/>
      <c r="I210" s="201"/>
      <c r="J210" s="201"/>
      <c r="K210" s="201"/>
      <c r="L210" s="201"/>
      <c r="M210" s="201"/>
      <c r="N210" s="201"/>
      <c r="O210" s="201"/>
      <c r="P210" s="201"/>
      <c r="Q210" s="201"/>
      <c r="R210" s="201"/>
      <c r="S210" s="201"/>
      <c r="T210" s="201"/>
      <c r="U210" s="201"/>
      <c r="V210" s="201"/>
      <c r="W210" s="201"/>
      <c r="X210" s="201"/>
      <c r="Y210" s="201"/>
      <c r="Z210" s="201"/>
      <c r="AA210" s="201"/>
      <c r="AB210" s="201"/>
      <c r="AC210" s="201"/>
      <c r="AD210" s="201"/>
      <c r="AE210" s="201"/>
      <c r="AF210" s="201"/>
      <c r="AG210" s="201"/>
      <c r="AH210" s="201"/>
      <c r="AI210" s="201"/>
      <c r="AJ210" s="201"/>
      <c r="AK210" s="201"/>
      <c r="AL210" s="201"/>
      <c r="AM210" s="201"/>
    </row>
    <row r="211" spans="1:39" hidden="1" x14ac:dyDescent="0.3">
      <c r="B211" s="201" t="s">
        <v>47</v>
      </c>
      <c r="C211" s="201" t="s">
        <v>49</v>
      </c>
      <c r="D211" s="201" t="s">
        <v>82</v>
      </c>
      <c r="E211" s="202" t="s">
        <v>319</v>
      </c>
      <c r="F211" s="204" t="s">
        <v>312</v>
      </c>
      <c r="G211" s="201"/>
      <c r="H211" s="201"/>
      <c r="I211" s="201"/>
      <c r="J211" s="201"/>
      <c r="K211" s="201"/>
      <c r="L211" s="201"/>
      <c r="M211" s="201"/>
      <c r="N211" s="201"/>
      <c r="O211" s="201"/>
      <c r="P211" s="201"/>
      <c r="Q211" s="201"/>
      <c r="R211" s="201"/>
      <c r="S211" s="201"/>
      <c r="T211" s="201"/>
      <c r="U211" s="201"/>
      <c r="V211" s="201"/>
      <c r="W211" s="201"/>
      <c r="X211" s="201"/>
      <c r="Y211" s="201"/>
      <c r="Z211" s="201"/>
      <c r="AA211" s="201"/>
      <c r="AB211" s="201"/>
      <c r="AC211" s="201"/>
      <c r="AD211" s="201"/>
      <c r="AE211" s="201"/>
      <c r="AF211" s="201"/>
      <c r="AG211" s="201"/>
      <c r="AH211" s="201"/>
      <c r="AI211" s="201"/>
      <c r="AJ211" s="201"/>
      <c r="AK211" s="201"/>
      <c r="AL211" s="201"/>
      <c r="AM211" s="201"/>
    </row>
    <row r="212" spans="1:39" hidden="1" x14ac:dyDescent="0.3">
      <c r="B212" s="201" t="s">
        <v>47</v>
      </c>
      <c r="C212" s="201" t="s">
        <v>49</v>
      </c>
      <c r="D212" s="201" t="s">
        <v>82</v>
      </c>
      <c r="E212" s="202" t="s">
        <v>318</v>
      </c>
      <c r="F212" s="204" t="s">
        <v>312</v>
      </c>
      <c r="G212" s="201"/>
      <c r="H212" s="201"/>
      <c r="I212" s="201"/>
      <c r="J212" s="201"/>
      <c r="K212" s="201"/>
      <c r="L212" s="201"/>
      <c r="M212" s="201"/>
      <c r="N212" s="201"/>
      <c r="O212" s="201"/>
      <c r="P212" s="201"/>
      <c r="Q212" s="201"/>
      <c r="R212" s="201"/>
      <c r="S212" s="201"/>
      <c r="T212" s="201"/>
      <c r="U212" s="201"/>
      <c r="V212" s="201"/>
      <c r="W212" s="201"/>
      <c r="X212" s="201"/>
      <c r="Y212" s="201"/>
      <c r="Z212" s="201"/>
      <c r="AA212" s="201"/>
      <c r="AB212" s="201"/>
      <c r="AC212" s="201"/>
      <c r="AD212" s="201"/>
      <c r="AE212" s="201"/>
      <c r="AF212" s="201"/>
      <c r="AG212" s="201"/>
      <c r="AH212" s="201"/>
      <c r="AI212" s="201"/>
      <c r="AJ212" s="201"/>
      <c r="AK212" s="201"/>
      <c r="AL212" s="201"/>
      <c r="AM212" s="201"/>
    </row>
    <row r="213" spans="1:39" hidden="1" x14ac:dyDescent="0.3">
      <c r="B213" s="201" t="s">
        <v>47</v>
      </c>
      <c r="C213" s="201" t="s">
        <v>49</v>
      </c>
      <c r="D213" s="201" t="s">
        <v>82</v>
      </c>
      <c r="E213" s="202" t="s">
        <v>317</v>
      </c>
      <c r="F213" s="204" t="s">
        <v>312</v>
      </c>
      <c r="G213" s="201"/>
      <c r="H213" s="201"/>
      <c r="I213" s="201"/>
      <c r="J213" s="201"/>
      <c r="K213" s="201"/>
      <c r="L213" s="201"/>
      <c r="M213" s="201"/>
      <c r="N213" s="201"/>
      <c r="O213" s="201"/>
      <c r="P213" s="201"/>
      <c r="Q213" s="201"/>
      <c r="R213" s="201"/>
      <c r="S213" s="201"/>
      <c r="T213" s="201"/>
      <c r="U213" s="201"/>
      <c r="V213" s="201"/>
      <c r="W213" s="201"/>
      <c r="X213" s="201"/>
      <c r="Y213" s="201"/>
      <c r="Z213" s="201"/>
      <c r="AA213" s="201"/>
      <c r="AB213" s="201"/>
      <c r="AC213" s="201"/>
      <c r="AD213" s="201"/>
      <c r="AE213" s="201"/>
      <c r="AF213" s="201"/>
      <c r="AG213" s="201"/>
      <c r="AH213" s="201"/>
      <c r="AI213" s="201"/>
      <c r="AJ213" s="201"/>
      <c r="AK213" s="201"/>
      <c r="AL213" s="201"/>
      <c r="AM213" s="201"/>
    </row>
    <row r="214" spans="1:39" hidden="1" x14ac:dyDescent="0.3">
      <c r="B214" s="201" t="s">
        <v>47</v>
      </c>
      <c r="C214" s="201" t="s">
        <v>49</v>
      </c>
      <c r="D214" s="201" t="s">
        <v>82</v>
      </c>
      <c r="E214" s="202" t="s">
        <v>316</v>
      </c>
      <c r="F214" s="204" t="s">
        <v>312</v>
      </c>
      <c r="G214" s="201"/>
      <c r="H214" s="201"/>
      <c r="I214" s="201"/>
      <c r="J214" s="201"/>
      <c r="K214" s="201"/>
      <c r="L214" s="201"/>
      <c r="M214" s="201"/>
      <c r="N214" s="201"/>
      <c r="O214" s="201"/>
      <c r="P214" s="201"/>
      <c r="Q214" s="201"/>
      <c r="R214" s="201"/>
      <c r="S214" s="201"/>
      <c r="T214" s="201"/>
      <c r="U214" s="201"/>
      <c r="V214" s="201"/>
      <c r="W214" s="201"/>
      <c r="X214" s="201"/>
      <c r="Y214" s="201"/>
      <c r="Z214" s="201"/>
      <c r="AA214" s="201"/>
      <c r="AB214" s="201"/>
      <c r="AC214" s="201"/>
      <c r="AD214" s="201"/>
      <c r="AE214" s="201"/>
      <c r="AF214" s="201"/>
      <c r="AG214" s="201"/>
      <c r="AH214" s="201"/>
      <c r="AI214" s="201"/>
      <c r="AJ214" s="201"/>
      <c r="AK214" s="201"/>
      <c r="AL214" s="201"/>
      <c r="AM214" s="201"/>
    </row>
    <row r="215" spans="1:39" s="232" customFormat="1" x14ac:dyDescent="0.3">
      <c r="A215" s="2"/>
      <c r="B215" s="36" t="s">
        <v>47</v>
      </c>
      <c r="C215" s="36" t="s">
        <v>49</v>
      </c>
      <c r="D215" s="37" t="s">
        <v>45</v>
      </c>
      <c r="E215" s="199" t="s">
        <v>313</v>
      </c>
      <c r="F215" s="199" t="s">
        <v>312</v>
      </c>
      <c r="G215" s="36">
        <v>39</v>
      </c>
      <c r="H215" s="36">
        <v>65386</v>
      </c>
      <c r="I215" s="248">
        <v>0.25209696153209238</v>
      </c>
      <c r="J215" s="36">
        <v>9204</v>
      </c>
      <c r="K215" s="36">
        <v>6384</v>
      </c>
      <c r="L215" s="207">
        <v>0.72022430017940975</v>
      </c>
      <c r="M215" s="128">
        <v>4.6789733921680284E-3</v>
      </c>
      <c r="N215" s="207">
        <v>0.71105351233076042</v>
      </c>
      <c r="O215" s="207">
        <v>0.72939508802805908</v>
      </c>
      <c r="P215" s="36">
        <v>11706</v>
      </c>
      <c r="Q215" s="36">
        <v>8130</v>
      </c>
      <c r="R215" s="207">
        <v>0.73039247300758836</v>
      </c>
      <c r="S215" s="128">
        <v>4.1014733217018644E-3</v>
      </c>
      <c r="T215" s="207">
        <v>0.72235358529705274</v>
      </c>
      <c r="U215" s="207">
        <v>0.73843136071812399</v>
      </c>
      <c r="V215" s="36">
        <v>682</v>
      </c>
      <c r="W215" s="36">
        <v>336</v>
      </c>
      <c r="X215" s="207">
        <v>0.49266862170087977</v>
      </c>
      <c r="Y215" s="128">
        <v>1.914393125634228E-2</v>
      </c>
      <c r="Z215" s="207">
        <v>0.45514651643844889</v>
      </c>
      <c r="AA215" s="207">
        <v>0.5301907269633106</v>
      </c>
      <c r="AB215" s="245">
        <v>12388</v>
      </c>
      <c r="AC215" s="245">
        <v>8466</v>
      </c>
      <c r="AD215" s="246">
        <v>0.71948948578488559</v>
      </c>
      <c r="AE215" s="247">
        <v>4.0363256679153475E-3</v>
      </c>
      <c r="AF215" s="246">
        <v>0.71157828747577145</v>
      </c>
      <c r="AG215" s="246">
        <v>0.72740068409399972</v>
      </c>
      <c r="AH215" s="245">
        <v>148</v>
      </c>
      <c r="AI215" s="245">
        <v>124</v>
      </c>
      <c r="AJ215" s="245"/>
      <c r="AK215" s="245"/>
      <c r="AL215" s="245"/>
      <c r="AM215" s="245"/>
    </row>
    <row r="216" spans="1:39" hidden="1" x14ac:dyDescent="0.3">
      <c r="B216" s="209" t="s">
        <v>47</v>
      </c>
      <c r="C216" s="209" t="s">
        <v>49</v>
      </c>
      <c r="D216" s="209" t="s">
        <v>327</v>
      </c>
      <c r="E216" s="209" t="s">
        <v>326</v>
      </c>
      <c r="F216" s="209" t="s">
        <v>329</v>
      </c>
      <c r="G216" s="209"/>
      <c r="H216" s="209"/>
      <c r="I216" s="209"/>
      <c r="J216" s="209"/>
      <c r="K216" s="209"/>
      <c r="L216" s="209"/>
      <c r="M216" s="209"/>
      <c r="N216" s="209"/>
      <c r="O216" s="209"/>
      <c r="P216" s="209"/>
      <c r="Q216" s="209"/>
      <c r="R216" s="209"/>
      <c r="S216" s="209"/>
      <c r="T216" s="209"/>
      <c r="U216" s="209"/>
      <c r="V216" s="209"/>
      <c r="W216" s="209"/>
      <c r="X216" s="209"/>
      <c r="Y216" s="209"/>
      <c r="Z216" s="209"/>
      <c r="AA216" s="209"/>
      <c r="AB216" s="209"/>
      <c r="AC216" s="209"/>
      <c r="AD216" s="209"/>
      <c r="AE216" s="209"/>
      <c r="AF216" s="209"/>
      <c r="AG216" s="209"/>
      <c r="AH216" s="209"/>
      <c r="AI216" s="209"/>
      <c r="AJ216" s="209"/>
      <c r="AK216" s="209"/>
      <c r="AL216" s="209"/>
      <c r="AM216" s="209"/>
    </row>
    <row r="217" spans="1:39" hidden="1" x14ac:dyDescent="0.3">
      <c r="B217" s="209" t="s">
        <v>47</v>
      </c>
      <c r="C217" s="209" t="s">
        <v>49</v>
      </c>
      <c r="D217" s="209" t="s">
        <v>327</v>
      </c>
      <c r="E217" s="209" t="s">
        <v>326</v>
      </c>
      <c r="F217" s="209" t="s">
        <v>328</v>
      </c>
      <c r="G217" s="209"/>
      <c r="H217" s="209"/>
      <c r="I217" s="209"/>
      <c r="J217" s="209"/>
      <c r="K217" s="209"/>
      <c r="L217" s="209"/>
      <c r="M217" s="209"/>
      <c r="N217" s="209"/>
      <c r="O217" s="209"/>
      <c r="P217" s="209"/>
      <c r="Q217" s="209"/>
      <c r="R217" s="209"/>
      <c r="S217" s="209"/>
      <c r="T217" s="209"/>
      <c r="U217" s="209"/>
      <c r="V217" s="209"/>
      <c r="W217" s="209"/>
      <c r="X217" s="209"/>
      <c r="Y217" s="209"/>
      <c r="Z217" s="209"/>
      <c r="AA217" s="209"/>
      <c r="AB217" s="209"/>
      <c r="AC217" s="209"/>
      <c r="AD217" s="209"/>
      <c r="AE217" s="209"/>
      <c r="AF217" s="209"/>
      <c r="AG217" s="209"/>
      <c r="AH217" s="209"/>
      <c r="AI217" s="209"/>
      <c r="AJ217" s="209"/>
      <c r="AK217" s="209"/>
      <c r="AL217" s="209"/>
      <c r="AM217" s="209"/>
    </row>
    <row r="218" spans="1:39" hidden="1" x14ac:dyDescent="0.3">
      <c r="B218" s="209" t="s">
        <v>47</v>
      </c>
      <c r="C218" s="209" t="s">
        <v>49</v>
      </c>
      <c r="D218" s="209" t="s">
        <v>327</v>
      </c>
      <c r="E218" s="209" t="s">
        <v>324</v>
      </c>
      <c r="F218" s="209" t="s">
        <v>329</v>
      </c>
      <c r="G218" s="209"/>
      <c r="H218" s="209"/>
      <c r="I218" s="209"/>
      <c r="J218" s="209"/>
      <c r="K218" s="209"/>
      <c r="L218" s="209"/>
      <c r="M218" s="209"/>
      <c r="N218" s="209"/>
      <c r="O218" s="209"/>
      <c r="P218" s="209"/>
      <c r="Q218" s="209"/>
      <c r="R218" s="209"/>
      <c r="S218" s="209"/>
      <c r="T218" s="209"/>
      <c r="U218" s="209"/>
      <c r="V218" s="209"/>
      <c r="W218" s="209"/>
      <c r="X218" s="209"/>
      <c r="Y218" s="209"/>
      <c r="Z218" s="209"/>
      <c r="AA218" s="209"/>
      <c r="AB218" s="209"/>
      <c r="AC218" s="209"/>
      <c r="AD218" s="209"/>
      <c r="AE218" s="209"/>
      <c r="AF218" s="209"/>
      <c r="AG218" s="209"/>
      <c r="AH218" s="209"/>
      <c r="AI218" s="209"/>
      <c r="AJ218" s="209"/>
      <c r="AK218" s="209"/>
      <c r="AL218" s="209"/>
      <c r="AM218" s="209"/>
    </row>
    <row r="219" spans="1:39" hidden="1" x14ac:dyDescent="0.3">
      <c r="B219" s="209" t="s">
        <v>47</v>
      </c>
      <c r="C219" s="209" t="s">
        <v>49</v>
      </c>
      <c r="D219" s="209" t="s">
        <v>327</v>
      </c>
      <c r="E219" s="209" t="s">
        <v>324</v>
      </c>
      <c r="F219" s="209" t="s">
        <v>328</v>
      </c>
      <c r="G219" s="209"/>
      <c r="H219" s="209"/>
      <c r="I219" s="209"/>
      <c r="J219" s="209"/>
      <c r="K219" s="209"/>
      <c r="L219" s="209"/>
      <c r="M219" s="209"/>
      <c r="N219" s="209"/>
      <c r="O219" s="209"/>
      <c r="P219" s="209"/>
      <c r="Q219" s="209"/>
      <c r="R219" s="209"/>
      <c r="S219" s="209"/>
      <c r="T219" s="209"/>
      <c r="U219" s="209"/>
      <c r="V219" s="209"/>
      <c r="W219" s="209"/>
      <c r="X219" s="209"/>
      <c r="Y219" s="209"/>
      <c r="Z219" s="209"/>
      <c r="AA219" s="209"/>
      <c r="AB219" s="209"/>
      <c r="AC219" s="209"/>
      <c r="AD219" s="209"/>
      <c r="AE219" s="209"/>
      <c r="AF219" s="209"/>
      <c r="AG219" s="209"/>
      <c r="AH219" s="209"/>
      <c r="AI219" s="209"/>
      <c r="AJ219" s="209"/>
      <c r="AK219" s="209"/>
      <c r="AL219" s="209"/>
      <c r="AM219" s="209"/>
    </row>
    <row r="220" spans="1:39" hidden="1" x14ac:dyDescent="0.3">
      <c r="B220" s="209" t="s">
        <v>47</v>
      </c>
      <c r="C220" s="209" t="s">
        <v>49</v>
      </c>
      <c r="D220" s="209" t="s">
        <v>327</v>
      </c>
      <c r="E220" s="209" t="s">
        <v>323</v>
      </c>
      <c r="F220" s="209" t="s">
        <v>329</v>
      </c>
      <c r="G220" s="209"/>
      <c r="H220" s="209"/>
      <c r="I220" s="209"/>
      <c r="J220" s="209"/>
      <c r="K220" s="209"/>
      <c r="L220" s="209"/>
      <c r="M220" s="209"/>
      <c r="N220" s="209"/>
      <c r="O220" s="209"/>
      <c r="P220" s="209"/>
      <c r="Q220" s="209"/>
      <c r="R220" s="209"/>
      <c r="S220" s="209"/>
      <c r="T220" s="209"/>
      <c r="U220" s="209"/>
      <c r="V220" s="209"/>
      <c r="W220" s="209"/>
      <c r="X220" s="209"/>
      <c r="Y220" s="209"/>
      <c r="Z220" s="209"/>
      <c r="AA220" s="209"/>
      <c r="AB220" s="209"/>
      <c r="AC220" s="209"/>
      <c r="AD220" s="209"/>
      <c r="AE220" s="209"/>
      <c r="AF220" s="209"/>
      <c r="AG220" s="209"/>
      <c r="AH220" s="209"/>
      <c r="AI220" s="209"/>
      <c r="AJ220" s="209"/>
      <c r="AK220" s="209"/>
      <c r="AL220" s="209"/>
      <c r="AM220" s="209"/>
    </row>
    <row r="221" spans="1:39" hidden="1" x14ac:dyDescent="0.3">
      <c r="B221" s="209" t="s">
        <v>47</v>
      </c>
      <c r="C221" s="209" t="s">
        <v>49</v>
      </c>
      <c r="D221" s="209" t="s">
        <v>327</v>
      </c>
      <c r="E221" s="209" t="s">
        <v>323</v>
      </c>
      <c r="F221" s="209" t="s">
        <v>328</v>
      </c>
      <c r="G221" s="209"/>
      <c r="H221" s="209"/>
      <c r="I221" s="209"/>
      <c r="J221" s="209"/>
      <c r="K221" s="209"/>
      <c r="L221" s="209"/>
      <c r="M221" s="209"/>
      <c r="N221" s="209"/>
      <c r="O221" s="209"/>
      <c r="P221" s="209"/>
      <c r="Q221" s="209"/>
      <c r="R221" s="209"/>
      <c r="S221" s="209"/>
      <c r="T221" s="209"/>
      <c r="U221" s="209"/>
      <c r="V221" s="209"/>
      <c r="W221" s="209"/>
      <c r="X221" s="209"/>
      <c r="Y221" s="209"/>
      <c r="Z221" s="209"/>
      <c r="AA221" s="209"/>
      <c r="AB221" s="209"/>
      <c r="AC221" s="209"/>
      <c r="AD221" s="209"/>
      <c r="AE221" s="209"/>
      <c r="AF221" s="209"/>
      <c r="AG221" s="209"/>
      <c r="AH221" s="209"/>
      <c r="AI221" s="209"/>
      <c r="AJ221" s="209"/>
      <c r="AK221" s="209"/>
      <c r="AL221" s="209"/>
      <c r="AM221" s="209"/>
    </row>
    <row r="222" spans="1:39" hidden="1" x14ac:dyDescent="0.3">
      <c r="B222" s="209" t="s">
        <v>47</v>
      </c>
      <c r="C222" s="209" t="s">
        <v>49</v>
      </c>
      <c r="D222" s="209" t="s">
        <v>327</v>
      </c>
      <c r="E222" s="209" t="s">
        <v>322</v>
      </c>
      <c r="F222" s="209" t="s">
        <v>329</v>
      </c>
      <c r="G222" s="209"/>
      <c r="H222" s="209"/>
      <c r="I222" s="209"/>
      <c r="J222" s="209"/>
      <c r="K222" s="209"/>
      <c r="L222" s="209"/>
      <c r="M222" s="209"/>
      <c r="N222" s="209"/>
      <c r="O222" s="209"/>
      <c r="P222" s="209"/>
      <c r="Q222" s="209"/>
      <c r="R222" s="209"/>
      <c r="S222" s="209"/>
      <c r="T222" s="209"/>
      <c r="U222" s="209"/>
      <c r="V222" s="209"/>
      <c r="W222" s="209"/>
      <c r="X222" s="209"/>
      <c r="Y222" s="209"/>
      <c r="Z222" s="209"/>
      <c r="AA222" s="209"/>
      <c r="AB222" s="209"/>
      <c r="AC222" s="209"/>
      <c r="AD222" s="209"/>
      <c r="AE222" s="209"/>
      <c r="AF222" s="209"/>
      <c r="AG222" s="209"/>
      <c r="AH222" s="209"/>
      <c r="AI222" s="209"/>
      <c r="AJ222" s="209"/>
      <c r="AK222" s="209"/>
      <c r="AL222" s="209"/>
      <c r="AM222" s="209"/>
    </row>
    <row r="223" spans="1:39" hidden="1" x14ac:dyDescent="0.3">
      <c r="B223" s="209" t="s">
        <v>47</v>
      </c>
      <c r="C223" s="209" t="s">
        <v>49</v>
      </c>
      <c r="D223" s="209" t="s">
        <v>327</v>
      </c>
      <c r="E223" s="209" t="s">
        <v>322</v>
      </c>
      <c r="F223" s="209" t="s">
        <v>328</v>
      </c>
      <c r="G223" s="209"/>
      <c r="H223" s="209"/>
      <c r="I223" s="209"/>
      <c r="J223" s="209"/>
      <c r="K223" s="209"/>
      <c r="L223" s="209"/>
      <c r="M223" s="209"/>
      <c r="N223" s="209"/>
      <c r="O223" s="209"/>
      <c r="P223" s="209"/>
      <c r="Q223" s="209"/>
      <c r="R223" s="209"/>
      <c r="S223" s="209"/>
      <c r="T223" s="209"/>
      <c r="U223" s="209"/>
      <c r="V223" s="209"/>
      <c r="W223" s="209"/>
      <c r="X223" s="209"/>
      <c r="Y223" s="209"/>
      <c r="Z223" s="209"/>
      <c r="AA223" s="209"/>
      <c r="AB223" s="209"/>
      <c r="AC223" s="209"/>
      <c r="AD223" s="209"/>
      <c r="AE223" s="209"/>
      <c r="AF223" s="209"/>
      <c r="AG223" s="209"/>
      <c r="AH223" s="209"/>
      <c r="AI223" s="209"/>
      <c r="AJ223" s="209"/>
      <c r="AK223" s="209"/>
      <c r="AL223" s="209"/>
      <c r="AM223" s="209"/>
    </row>
    <row r="224" spans="1:39" hidden="1" x14ac:dyDescent="0.3">
      <c r="B224" s="209" t="s">
        <v>47</v>
      </c>
      <c r="C224" s="209" t="s">
        <v>49</v>
      </c>
      <c r="D224" s="209" t="s">
        <v>327</v>
      </c>
      <c r="E224" s="209" t="s">
        <v>321</v>
      </c>
      <c r="F224" s="209" t="s">
        <v>329</v>
      </c>
      <c r="G224" s="209"/>
      <c r="H224" s="209"/>
      <c r="I224" s="209"/>
      <c r="J224" s="209"/>
      <c r="K224" s="209"/>
      <c r="L224" s="209"/>
      <c r="M224" s="209"/>
      <c r="N224" s="209"/>
      <c r="O224" s="209"/>
      <c r="P224" s="209"/>
      <c r="Q224" s="209"/>
      <c r="R224" s="209"/>
      <c r="S224" s="209"/>
      <c r="T224" s="209"/>
      <c r="U224" s="209"/>
      <c r="V224" s="209"/>
      <c r="W224" s="209"/>
      <c r="X224" s="209"/>
      <c r="Y224" s="209"/>
      <c r="Z224" s="209"/>
      <c r="AA224" s="209"/>
      <c r="AB224" s="209"/>
      <c r="AC224" s="209"/>
      <c r="AD224" s="209"/>
      <c r="AE224" s="209"/>
      <c r="AF224" s="209"/>
      <c r="AG224" s="209"/>
      <c r="AH224" s="209"/>
      <c r="AI224" s="209"/>
      <c r="AJ224" s="209"/>
      <c r="AK224" s="209"/>
      <c r="AL224" s="209"/>
      <c r="AM224" s="209"/>
    </row>
    <row r="225" spans="1:39" hidden="1" x14ac:dyDescent="0.3">
      <c r="B225" s="209" t="s">
        <v>47</v>
      </c>
      <c r="C225" s="209" t="s">
        <v>49</v>
      </c>
      <c r="D225" s="209" t="s">
        <v>327</v>
      </c>
      <c r="E225" s="209" t="s">
        <v>321</v>
      </c>
      <c r="F225" s="209" t="s">
        <v>328</v>
      </c>
      <c r="G225" s="209"/>
      <c r="H225" s="209"/>
      <c r="I225" s="209"/>
      <c r="J225" s="209"/>
      <c r="K225" s="209"/>
      <c r="L225" s="209"/>
      <c r="M225" s="209"/>
      <c r="N225" s="209"/>
      <c r="O225" s="209"/>
      <c r="P225" s="209"/>
      <c r="Q225" s="209"/>
      <c r="R225" s="209"/>
      <c r="S225" s="209"/>
      <c r="T225" s="209"/>
      <c r="U225" s="209"/>
      <c r="V225" s="209"/>
      <c r="W225" s="209"/>
      <c r="X225" s="209"/>
      <c r="Y225" s="209"/>
      <c r="Z225" s="209"/>
      <c r="AA225" s="209"/>
      <c r="AB225" s="209"/>
      <c r="AC225" s="209"/>
      <c r="AD225" s="209"/>
      <c r="AE225" s="209"/>
      <c r="AF225" s="209"/>
      <c r="AG225" s="209"/>
      <c r="AH225" s="209"/>
      <c r="AI225" s="209"/>
      <c r="AJ225" s="209"/>
      <c r="AK225" s="209"/>
      <c r="AL225" s="209"/>
      <c r="AM225" s="209"/>
    </row>
    <row r="226" spans="1:39" hidden="1" x14ac:dyDescent="0.3">
      <c r="B226" s="201" t="s">
        <v>47</v>
      </c>
      <c r="C226" s="201" t="s">
        <v>49</v>
      </c>
      <c r="D226" s="201" t="s">
        <v>327</v>
      </c>
      <c r="E226" s="204" t="s">
        <v>313</v>
      </c>
      <c r="F226" s="202" t="s">
        <v>315</v>
      </c>
      <c r="G226" s="201"/>
      <c r="H226" s="201"/>
      <c r="I226" s="201"/>
      <c r="J226" s="201"/>
      <c r="K226" s="201"/>
      <c r="L226" s="201"/>
      <c r="M226" s="201"/>
      <c r="N226" s="201"/>
      <c r="O226" s="201"/>
      <c r="P226" s="201"/>
      <c r="Q226" s="201"/>
      <c r="R226" s="201"/>
      <c r="S226" s="201"/>
      <c r="T226" s="201"/>
      <c r="U226" s="201"/>
      <c r="V226" s="201"/>
      <c r="W226" s="201"/>
      <c r="X226" s="201"/>
      <c r="Y226" s="201"/>
      <c r="Z226" s="201"/>
      <c r="AA226" s="201"/>
      <c r="AB226" s="201"/>
      <c r="AC226" s="201"/>
      <c r="AD226" s="201"/>
      <c r="AE226" s="201"/>
      <c r="AF226" s="201"/>
      <c r="AG226" s="201"/>
      <c r="AH226" s="201"/>
      <c r="AI226" s="201"/>
      <c r="AJ226" s="201"/>
      <c r="AK226" s="201"/>
      <c r="AL226" s="201"/>
      <c r="AM226" s="201"/>
    </row>
    <row r="227" spans="1:39" hidden="1" x14ac:dyDescent="0.3">
      <c r="B227" s="201" t="s">
        <v>47</v>
      </c>
      <c r="C227" s="201" t="s">
        <v>49</v>
      </c>
      <c r="D227" s="201" t="s">
        <v>327</v>
      </c>
      <c r="E227" s="204" t="s">
        <v>313</v>
      </c>
      <c r="F227" s="202" t="s">
        <v>314</v>
      </c>
      <c r="G227" s="201"/>
      <c r="H227" s="201"/>
      <c r="I227" s="201"/>
      <c r="J227" s="201"/>
      <c r="K227" s="201"/>
      <c r="L227" s="201"/>
      <c r="M227" s="201"/>
      <c r="N227" s="201"/>
      <c r="O227" s="201"/>
      <c r="P227" s="201"/>
      <c r="Q227" s="201"/>
      <c r="R227" s="201"/>
      <c r="S227" s="201"/>
      <c r="T227" s="201"/>
      <c r="U227" s="201"/>
      <c r="V227" s="201"/>
      <c r="W227" s="201"/>
      <c r="X227" s="201"/>
      <c r="Y227" s="201"/>
      <c r="Z227" s="201"/>
      <c r="AA227" s="201"/>
      <c r="AB227" s="201"/>
      <c r="AC227" s="201"/>
      <c r="AD227" s="201"/>
      <c r="AE227" s="201"/>
      <c r="AF227" s="201"/>
      <c r="AG227" s="201"/>
      <c r="AH227" s="201"/>
      <c r="AI227" s="201"/>
      <c r="AJ227" s="201"/>
      <c r="AK227" s="201"/>
      <c r="AL227" s="201"/>
      <c r="AM227" s="201"/>
    </row>
    <row r="228" spans="1:39" hidden="1" x14ac:dyDescent="0.3">
      <c r="B228" s="201" t="s">
        <v>47</v>
      </c>
      <c r="C228" s="201" t="s">
        <v>49</v>
      </c>
      <c r="D228" s="201" t="s">
        <v>327</v>
      </c>
      <c r="E228" s="202" t="s">
        <v>320</v>
      </c>
      <c r="F228" s="204" t="s">
        <v>312</v>
      </c>
      <c r="G228" s="201"/>
      <c r="H228" s="201"/>
      <c r="I228" s="201"/>
      <c r="J228" s="201"/>
      <c r="K228" s="201"/>
      <c r="L228" s="201"/>
      <c r="M228" s="201"/>
      <c r="N228" s="201"/>
      <c r="O228" s="201"/>
      <c r="P228" s="201"/>
      <c r="Q228" s="201"/>
      <c r="R228" s="201"/>
      <c r="S228" s="201"/>
      <c r="T228" s="201"/>
      <c r="U228" s="201"/>
      <c r="V228" s="201"/>
      <c r="W228" s="201"/>
      <c r="X228" s="201"/>
      <c r="Y228" s="201"/>
      <c r="Z228" s="201"/>
      <c r="AA228" s="201"/>
      <c r="AB228" s="201"/>
      <c r="AC228" s="201"/>
      <c r="AD228" s="201"/>
      <c r="AE228" s="201"/>
      <c r="AF228" s="201"/>
      <c r="AG228" s="201"/>
      <c r="AH228" s="201"/>
      <c r="AI228" s="201"/>
      <c r="AJ228" s="201"/>
      <c r="AK228" s="201"/>
      <c r="AL228" s="201"/>
      <c r="AM228" s="201"/>
    </row>
    <row r="229" spans="1:39" hidden="1" x14ac:dyDescent="0.3">
      <c r="B229" s="201" t="s">
        <v>47</v>
      </c>
      <c r="C229" s="201" t="s">
        <v>49</v>
      </c>
      <c r="D229" s="201" t="s">
        <v>327</v>
      </c>
      <c r="E229" s="202" t="s">
        <v>319</v>
      </c>
      <c r="F229" s="204" t="s">
        <v>312</v>
      </c>
      <c r="G229" s="201"/>
      <c r="H229" s="201"/>
      <c r="I229" s="201"/>
      <c r="J229" s="201"/>
      <c r="K229" s="201"/>
      <c r="L229" s="201"/>
      <c r="M229" s="201"/>
      <c r="N229" s="201"/>
      <c r="O229" s="201"/>
      <c r="P229" s="201"/>
      <c r="Q229" s="201"/>
      <c r="R229" s="201"/>
      <c r="S229" s="201"/>
      <c r="T229" s="201"/>
      <c r="U229" s="201"/>
      <c r="V229" s="201"/>
      <c r="W229" s="201"/>
      <c r="X229" s="201"/>
      <c r="Y229" s="201"/>
      <c r="Z229" s="201"/>
      <c r="AA229" s="201"/>
      <c r="AB229" s="201"/>
      <c r="AC229" s="201"/>
      <c r="AD229" s="201"/>
      <c r="AE229" s="201"/>
      <c r="AF229" s="201"/>
      <c r="AG229" s="201"/>
      <c r="AH229" s="201"/>
      <c r="AI229" s="201"/>
      <c r="AJ229" s="201"/>
      <c r="AK229" s="201"/>
      <c r="AL229" s="201"/>
      <c r="AM229" s="201"/>
    </row>
    <row r="230" spans="1:39" hidden="1" x14ac:dyDescent="0.3">
      <c r="B230" s="201" t="s">
        <v>47</v>
      </c>
      <c r="C230" s="201" t="s">
        <v>49</v>
      </c>
      <c r="D230" s="201" t="s">
        <v>327</v>
      </c>
      <c r="E230" s="202" t="s">
        <v>318</v>
      </c>
      <c r="F230" s="204" t="s">
        <v>312</v>
      </c>
      <c r="G230" s="201"/>
      <c r="H230" s="201"/>
      <c r="I230" s="201"/>
      <c r="J230" s="201"/>
      <c r="K230" s="201"/>
      <c r="L230" s="201"/>
      <c r="M230" s="201"/>
      <c r="N230" s="201"/>
      <c r="O230" s="201"/>
      <c r="P230" s="201"/>
      <c r="Q230" s="201"/>
      <c r="R230" s="201"/>
      <c r="S230" s="201"/>
      <c r="T230" s="201"/>
      <c r="U230" s="201"/>
      <c r="V230" s="201"/>
      <c r="W230" s="201"/>
      <c r="X230" s="201"/>
      <c r="Y230" s="201"/>
      <c r="Z230" s="201"/>
      <c r="AA230" s="201"/>
      <c r="AB230" s="201"/>
      <c r="AC230" s="201"/>
      <c r="AD230" s="201"/>
      <c r="AE230" s="201"/>
      <c r="AF230" s="201"/>
      <c r="AG230" s="201"/>
      <c r="AH230" s="201"/>
      <c r="AI230" s="201"/>
      <c r="AJ230" s="201"/>
      <c r="AK230" s="201"/>
      <c r="AL230" s="201"/>
      <c r="AM230" s="201"/>
    </row>
    <row r="231" spans="1:39" hidden="1" x14ac:dyDescent="0.3">
      <c r="B231" s="201" t="s">
        <v>47</v>
      </c>
      <c r="C231" s="201" t="s">
        <v>49</v>
      </c>
      <c r="D231" s="201" t="s">
        <v>327</v>
      </c>
      <c r="E231" s="202" t="s">
        <v>317</v>
      </c>
      <c r="F231" s="204" t="s">
        <v>312</v>
      </c>
      <c r="G231" s="201"/>
      <c r="H231" s="201"/>
      <c r="I231" s="201"/>
      <c r="J231" s="201"/>
      <c r="K231" s="201"/>
      <c r="L231" s="201"/>
      <c r="M231" s="201"/>
      <c r="N231" s="201"/>
      <c r="O231" s="201"/>
      <c r="P231" s="201"/>
      <c r="Q231" s="201"/>
      <c r="R231" s="201"/>
      <c r="S231" s="201"/>
      <c r="T231" s="201"/>
      <c r="U231" s="201"/>
      <c r="V231" s="201"/>
      <c r="W231" s="201"/>
      <c r="X231" s="201"/>
      <c r="Y231" s="201"/>
      <c r="Z231" s="201"/>
      <c r="AA231" s="201"/>
      <c r="AB231" s="201"/>
      <c r="AC231" s="201"/>
      <c r="AD231" s="201"/>
      <c r="AE231" s="201"/>
      <c r="AF231" s="201"/>
      <c r="AG231" s="201"/>
      <c r="AH231" s="201"/>
      <c r="AI231" s="201"/>
      <c r="AJ231" s="201"/>
      <c r="AK231" s="201"/>
      <c r="AL231" s="201"/>
      <c r="AM231" s="201"/>
    </row>
    <row r="232" spans="1:39" hidden="1" x14ac:dyDescent="0.3">
      <c r="B232" s="201" t="s">
        <v>47</v>
      </c>
      <c r="C232" s="201" t="s">
        <v>49</v>
      </c>
      <c r="D232" s="201" t="s">
        <v>327</v>
      </c>
      <c r="E232" s="202" t="s">
        <v>316</v>
      </c>
      <c r="F232" s="204" t="s">
        <v>312</v>
      </c>
      <c r="G232" s="201"/>
      <c r="H232" s="201"/>
      <c r="I232" s="201"/>
      <c r="J232" s="201"/>
      <c r="K232" s="201"/>
      <c r="L232" s="201"/>
      <c r="M232" s="201"/>
      <c r="N232" s="201"/>
      <c r="O232" s="201"/>
      <c r="P232" s="201"/>
      <c r="Q232" s="201"/>
      <c r="R232" s="201"/>
      <c r="S232" s="201"/>
      <c r="T232" s="201"/>
      <c r="U232" s="201"/>
      <c r="V232" s="201"/>
      <c r="W232" s="201"/>
      <c r="X232" s="201"/>
      <c r="Y232" s="201"/>
      <c r="Z232" s="201"/>
      <c r="AA232" s="201"/>
      <c r="AB232" s="201"/>
      <c r="AC232" s="201"/>
      <c r="AD232" s="201"/>
      <c r="AE232" s="201"/>
      <c r="AF232" s="201"/>
      <c r="AG232" s="201"/>
      <c r="AH232" s="201"/>
      <c r="AI232" s="201"/>
      <c r="AJ232" s="201"/>
      <c r="AK232" s="201"/>
      <c r="AL232" s="201"/>
      <c r="AM232" s="201"/>
    </row>
    <row r="233" spans="1:39" s="232" customFormat="1" x14ac:dyDescent="0.3">
      <c r="A233" s="2"/>
      <c r="B233" s="36" t="s">
        <v>47</v>
      </c>
      <c r="C233" s="36" t="s">
        <v>49</v>
      </c>
      <c r="D233" s="37" t="s">
        <v>52</v>
      </c>
      <c r="E233" s="199" t="s">
        <v>313</v>
      </c>
      <c r="F233" s="199" t="s">
        <v>312</v>
      </c>
      <c r="G233" s="36">
        <v>39</v>
      </c>
      <c r="H233" s="36">
        <v>10387</v>
      </c>
      <c r="I233" s="248">
        <v>5.0428410320324607E-2</v>
      </c>
      <c r="J233" s="36">
        <v>1982</v>
      </c>
      <c r="K233" s="36">
        <v>689</v>
      </c>
      <c r="L233" s="207">
        <v>0.21583847411939608</v>
      </c>
      <c r="M233" s="128">
        <v>9.2409234167889331E-3</v>
      </c>
      <c r="N233" s="207">
        <v>0.19772626422248976</v>
      </c>
      <c r="O233" s="207">
        <v>0.2339506840163024</v>
      </c>
      <c r="P233" s="36">
        <v>2405</v>
      </c>
      <c r="Q233" s="36">
        <v>792</v>
      </c>
      <c r="R233" s="207">
        <v>0.21542816050110578</v>
      </c>
      <c r="S233" s="128">
        <v>8.3832043790424502E-3</v>
      </c>
      <c r="T233" s="207">
        <v>0.19899707991818258</v>
      </c>
      <c r="U233" s="207">
        <v>0.23185924108402897</v>
      </c>
      <c r="V233" s="36"/>
      <c r="W233" s="36"/>
      <c r="X233" s="207"/>
      <c r="Y233" s="128"/>
      <c r="Z233" s="207"/>
      <c r="AA233" s="207"/>
      <c r="AB233" s="245"/>
      <c r="AC233" s="245"/>
      <c r="AD233" s="246"/>
      <c r="AE233" s="247"/>
      <c r="AF233" s="246"/>
      <c r="AG233" s="246"/>
      <c r="AH233" s="245"/>
      <c r="AI233" s="245"/>
      <c r="AJ233" s="245"/>
      <c r="AK233" s="245"/>
      <c r="AL233" s="245"/>
      <c r="AM233" s="245"/>
    </row>
    <row r="234" spans="1:39" hidden="1" x14ac:dyDescent="0.3">
      <c r="B234" s="36" t="s">
        <v>47</v>
      </c>
      <c r="C234" s="36" t="s">
        <v>49</v>
      </c>
      <c r="D234" s="199" t="s">
        <v>54</v>
      </c>
      <c r="E234" s="199" t="s">
        <v>313</v>
      </c>
      <c r="F234" s="37" t="s">
        <v>315</v>
      </c>
      <c r="G234" s="36"/>
      <c r="H234" s="36"/>
      <c r="I234" s="36"/>
      <c r="J234" s="36"/>
      <c r="K234" s="36"/>
      <c r="L234" s="36"/>
      <c r="M234" s="36"/>
      <c r="N234" s="36"/>
      <c r="O234" s="36"/>
      <c r="P234" s="36"/>
      <c r="Q234" s="36"/>
      <c r="R234" s="36"/>
      <c r="S234" s="36"/>
      <c r="T234" s="36"/>
      <c r="U234" s="36"/>
      <c r="V234" s="36"/>
      <c r="W234" s="36"/>
      <c r="X234" s="36"/>
      <c r="Y234" s="36"/>
      <c r="Z234" s="36"/>
      <c r="AA234" s="36"/>
      <c r="AB234" s="36"/>
      <c r="AC234" s="36"/>
      <c r="AD234" s="36"/>
      <c r="AE234" s="36"/>
      <c r="AF234" s="36"/>
      <c r="AG234" s="36"/>
      <c r="AH234" s="36"/>
      <c r="AI234" s="36"/>
      <c r="AJ234" s="36"/>
      <c r="AK234" s="36"/>
      <c r="AL234" s="36"/>
      <c r="AM234" s="36"/>
    </row>
    <row r="235" spans="1:39" hidden="1" x14ac:dyDescent="0.3">
      <c r="B235" s="36" t="s">
        <v>47</v>
      </c>
      <c r="C235" s="36" t="s">
        <v>49</v>
      </c>
      <c r="D235" s="199" t="s">
        <v>54</v>
      </c>
      <c r="E235" s="199" t="s">
        <v>313</v>
      </c>
      <c r="F235" s="37" t="s">
        <v>314</v>
      </c>
      <c r="G235" s="36"/>
      <c r="H235" s="36"/>
      <c r="I235" s="36"/>
      <c r="J235" s="36"/>
      <c r="K235" s="36"/>
      <c r="L235" s="36"/>
      <c r="M235" s="36"/>
      <c r="N235" s="36"/>
      <c r="O235" s="36"/>
      <c r="P235" s="36"/>
      <c r="Q235" s="36"/>
      <c r="R235" s="36"/>
      <c r="S235" s="36"/>
      <c r="T235" s="36"/>
      <c r="U235" s="36"/>
      <c r="V235" s="36"/>
      <c r="W235" s="36"/>
      <c r="X235" s="36"/>
      <c r="Y235" s="36"/>
      <c r="Z235" s="36"/>
      <c r="AA235" s="36"/>
      <c r="AB235" s="36"/>
      <c r="AC235" s="36"/>
      <c r="AD235" s="36"/>
      <c r="AE235" s="36"/>
      <c r="AF235" s="36"/>
      <c r="AG235" s="36"/>
      <c r="AH235" s="36"/>
      <c r="AI235" s="36"/>
      <c r="AJ235" s="36"/>
      <c r="AK235" s="36"/>
      <c r="AL235" s="36"/>
      <c r="AM235" s="36"/>
    </row>
    <row r="236" spans="1:39" hidden="1" x14ac:dyDescent="0.3">
      <c r="B236" s="36" t="s">
        <v>47</v>
      </c>
      <c r="C236" s="36" t="s">
        <v>49</v>
      </c>
      <c r="D236" s="199" t="s">
        <v>54</v>
      </c>
      <c r="E236" s="37" t="s">
        <v>320</v>
      </c>
      <c r="F236" s="199" t="s">
        <v>312</v>
      </c>
      <c r="G236" s="36"/>
      <c r="H236" s="36"/>
      <c r="I236" s="36"/>
      <c r="J236" s="36"/>
      <c r="K236" s="36"/>
      <c r="L236" s="36"/>
      <c r="M236" s="36"/>
      <c r="N236" s="36"/>
      <c r="O236" s="36"/>
      <c r="P236" s="36"/>
      <c r="Q236" s="36"/>
      <c r="R236" s="36"/>
      <c r="S236" s="36"/>
      <c r="T236" s="36"/>
      <c r="U236" s="36"/>
      <c r="V236" s="36"/>
      <c r="W236" s="36"/>
      <c r="X236" s="36"/>
      <c r="Y236" s="36"/>
      <c r="Z236" s="36"/>
      <c r="AA236" s="36"/>
      <c r="AB236" s="36"/>
      <c r="AC236" s="36"/>
      <c r="AD236" s="36"/>
      <c r="AE236" s="36"/>
      <c r="AF236" s="36"/>
      <c r="AG236" s="36"/>
      <c r="AH236" s="36"/>
      <c r="AI236" s="36"/>
      <c r="AJ236" s="36"/>
      <c r="AK236" s="36"/>
      <c r="AL236" s="36"/>
      <c r="AM236" s="36"/>
    </row>
    <row r="237" spans="1:39" hidden="1" x14ac:dyDescent="0.3">
      <c r="B237" s="36" t="s">
        <v>47</v>
      </c>
      <c r="C237" s="36" t="s">
        <v>49</v>
      </c>
      <c r="D237" s="199" t="s">
        <v>54</v>
      </c>
      <c r="E237" s="37" t="s">
        <v>319</v>
      </c>
      <c r="F237" s="199" t="s">
        <v>312</v>
      </c>
      <c r="G237" s="36"/>
      <c r="H237" s="36"/>
      <c r="I237" s="36"/>
      <c r="J237" s="36"/>
      <c r="K237" s="36"/>
      <c r="L237" s="36"/>
      <c r="M237" s="36"/>
      <c r="N237" s="36"/>
      <c r="O237" s="36"/>
      <c r="P237" s="36"/>
      <c r="Q237" s="36"/>
      <c r="R237" s="36"/>
      <c r="S237" s="36"/>
      <c r="T237" s="36"/>
      <c r="U237" s="36"/>
      <c r="V237" s="36"/>
      <c r="W237" s="36"/>
      <c r="X237" s="36"/>
      <c r="Y237" s="36"/>
      <c r="Z237" s="36"/>
      <c r="AA237" s="36"/>
      <c r="AB237" s="36"/>
      <c r="AC237" s="36"/>
      <c r="AD237" s="36"/>
      <c r="AE237" s="36"/>
      <c r="AF237" s="36"/>
      <c r="AG237" s="36"/>
      <c r="AH237" s="36"/>
      <c r="AI237" s="36"/>
      <c r="AJ237" s="36"/>
      <c r="AK237" s="36"/>
      <c r="AL237" s="36"/>
      <c r="AM237" s="36"/>
    </row>
    <row r="238" spans="1:39" hidden="1" x14ac:dyDescent="0.3">
      <c r="B238" s="36" t="s">
        <v>47</v>
      </c>
      <c r="C238" s="36" t="s">
        <v>49</v>
      </c>
      <c r="D238" s="199" t="s">
        <v>54</v>
      </c>
      <c r="E238" s="37" t="s">
        <v>318</v>
      </c>
      <c r="F238" s="199" t="s">
        <v>312</v>
      </c>
      <c r="G238" s="36"/>
      <c r="H238" s="36"/>
      <c r="I238" s="36"/>
      <c r="J238" s="36"/>
      <c r="K238" s="36"/>
      <c r="L238" s="36"/>
      <c r="M238" s="36"/>
      <c r="N238" s="36"/>
      <c r="O238" s="36"/>
      <c r="P238" s="36"/>
      <c r="Q238" s="36"/>
      <c r="R238" s="36"/>
      <c r="S238" s="36"/>
      <c r="T238" s="36"/>
      <c r="U238" s="36"/>
      <c r="V238" s="36"/>
      <c r="W238" s="36"/>
      <c r="X238" s="36"/>
      <c r="Y238" s="36"/>
      <c r="Z238" s="36"/>
      <c r="AA238" s="36"/>
      <c r="AB238" s="36"/>
      <c r="AC238" s="36"/>
      <c r="AD238" s="36"/>
      <c r="AE238" s="36"/>
      <c r="AF238" s="36"/>
      <c r="AG238" s="36"/>
      <c r="AH238" s="36"/>
      <c r="AI238" s="36"/>
      <c r="AJ238" s="36"/>
      <c r="AK238" s="36"/>
      <c r="AL238" s="36"/>
      <c r="AM238" s="36"/>
    </row>
    <row r="239" spans="1:39" hidden="1" x14ac:dyDescent="0.3">
      <c r="B239" s="36" t="s">
        <v>47</v>
      </c>
      <c r="C239" s="36" t="s">
        <v>49</v>
      </c>
      <c r="D239" s="199" t="s">
        <v>54</v>
      </c>
      <c r="E239" s="37" t="s">
        <v>317</v>
      </c>
      <c r="F239" s="199" t="s">
        <v>312</v>
      </c>
      <c r="G239" s="36"/>
      <c r="H239" s="36"/>
      <c r="I239" s="36"/>
      <c r="J239" s="36"/>
      <c r="K239" s="36"/>
      <c r="L239" s="36"/>
      <c r="M239" s="36"/>
      <c r="N239" s="36"/>
      <c r="O239" s="36"/>
      <c r="P239" s="36"/>
      <c r="Q239" s="36"/>
      <c r="R239" s="36"/>
      <c r="S239" s="36"/>
      <c r="T239" s="36"/>
      <c r="U239" s="36"/>
      <c r="V239" s="36"/>
      <c r="W239" s="36"/>
      <c r="X239" s="36"/>
      <c r="Y239" s="36"/>
      <c r="Z239" s="36"/>
      <c r="AA239" s="36"/>
      <c r="AB239" s="36"/>
      <c r="AC239" s="36"/>
      <c r="AD239" s="36"/>
      <c r="AE239" s="36"/>
      <c r="AF239" s="36"/>
      <c r="AG239" s="36"/>
      <c r="AH239" s="36"/>
      <c r="AI239" s="36"/>
      <c r="AJ239" s="36"/>
      <c r="AK239" s="36"/>
      <c r="AL239" s="36"/>
      <c r="AM239" s="36"/>
    </row>
    <row r="240" spans="1:39" hidden="1" x14ac:dyDescent="0.3">
      <c r="B240" s="36" t="s">
        <v>47</v>
      </c>
      <c r="C240" s="36" t="s">
        <v>49</v>
      </c>
      <c r="D240" s="199" t="s">
        <v>54</v>
      </c>
      <c r="E240" s="37" t="s">
        <v>316</v>
      </c>
      <c r="F240" s="199" t="s">
        <v>312</v>
      </c>
      <c r="G240" s="36"/>
      <c r="H240" s="36"/>
      <c r="I240" s="36"/>
      <c r="J240" s="36"/>
      <c r="K240" s="36"/>
      <c r="L240" s="36"/>
      <c r="M240" s="36"/>
      <c r="N240" s="36"/>
      <c r="O240" s="36"/>
      <c r="P240" s="36"/>
      <c r="Q240" s="36"/>
      <c r="R240" s="36"/>
      <c r="S240" s="36"/>
      <c r="T240" s="36"/>
      <c r="U240" s="36"/>
      <c r="V240" s="36"/>
      <c r="W240" s="36"/>
      <c r="X240" s="36"/>
      <c r="Y240" s="36"/>
      <c r="Z240" s="36"/>
      <c r="AA240" s="36"/>
      <c r="AB240" s="36"/>
      <c r="AC240" s="36"/>
      <c r="AD240" s="36"/>
      <c r="AE240" s="36"/>
      <c r="AF240" s="36"/>
      <c r="AG240" s="36"/>
      <c r="AH240" s="36"/>
      <c r="AI240" s="36"/>
      <c r="AJ240" s="36"/>
      <c r="AK240" s="36"/>
      <c r="AL240" s="36"/>
      <c r="AM240" s="36"/>
    </row>
    <row r="241" spans="1:39" s="232" customFormat="1" x14ac:dyDescent="0.3">
      <c r="A241" s="2"/>
      <c r="B241" s="16" t="s">
        <v>47</v>
      </c>
      <c r="C241" s="44" t="s">
        <v>53</v>
      </c>
      <c r="D241" s="15" t="s">
        <v>54</v>
      </c>
      <c r="E241" s="15" t="s">
        <v>313</v>
      </c>
      <c r="F241" s="15" t="s">
        <v>312</v>
      </c>
      <c r="G241" s="16">
        <v>39</v>
      </c>
      <c r="H241" s="16">
        <v>75773</v>
      </c>
      <c r="I241" s="244">
        <v>0.30252537185241712</v>
      </c>
      <c r="J241" s="16">
        <v>11186</v>
      </c>
      <c r="K241" s="16">
        <v>7073</v>
      </c>
      <c r="L241" s="197">
        <v>0.63614746642307063</v>
      </c>
      <c r="M241" s="118">
        <v>4.5488770134560659E-3</v>
      </c>
      <c r="N241" s="197">
        <v>0.62723166747669679</v>
      </c>
      <c r="O241" s="197">
        <v>0.64506326536944447</v>
      </c>
      <c r="P241" s="16">
        <v>14111</v>
      </c>
      <c r="Q241" s="16">
        <v>8922</v>
      </c>
      <c r="R241" s="197">
        <v>0.64455229539739667</v>
      </c>
      <c r="S241" s="118">
        <v>4.0293782769551889E-3</v>
      </c>
      <c r="T241" s="197">
        <v>0.63665471397456452</v>
      </c>
      <c r="U241" s="197">
        <v>0.65244987682022881</v>
      </c>
      <c r="V241" s="16"/>
      <c r="W241" s="16"/>
      <c r="X241" s="197"/>
      <c r="Y241" s="118"/>
      <c r="Z241" s="197"/>
      <c r="AA241" s="197"/>
      <c r="AB241" s="241"/>
      <c r="AC241" s="241"/>
      <c r="AD241" s="242"/>
      <c r="AE241" s="243"/>
      <c r="AF241" s="242"/>
      <c r="AG241" s="242"/>
      <c r="AH241" s="241"/>
      <c r="AI241" s="241"/>
      <c r="AJ241" s="241"/>
      <c r="AK241" s="241"/>
      <c r="AL241" s="241"/>
      <c r="AM241" s="241"/>
    </row>
    <row r="242" spans="1:39" hidden="1" x14ac:dyDescent="0.3">
      <c r="B242" s="209" t="s">
        <v>47</v>
      </c>
      <c r="C242" s="210" t="s">
        <v>50</v>
      </c>
      <c r="D242" s="209" t="s">
        <v>82</v>
      </c>
      <c r="E242" s="209" t="s">
        <v>326</v>
      </c>
      <c r="F242" s="209" t="s">
        <v>329</v>
      </c>
      <c r="G242" s="209"/>
      <c r="H242" s="209"/>
      <c r="I242" s="209"/>
      <c r="J242" s="209"/>
      <c r="K242" s="209"/>
      <c r="L242" s="209"/>
      <c r="M242" s="209"/>
      <c r="N242" s="209"/>
      <c r="O242" s="209"/>
      <c r="P242" s="209"/>
      <c r="Q242" s="209"/>
      <c r="R242" s="209"/>
      <c r="S242" s="209"/>
      <c r="T242" s="209"/>
      <c r="U242" s="209"/>
      <c r="V242" s="209"/>
      <c r="W242" s="209"/>
      <c r="X242" s="209"/>
      <c r="Y242" s="209"/>
      <c r="Z242" s="209"/>
      <c r="AA242" s="209"/>
      <c r="AB242" s="209"/>
      <c r="AC242" s="209"/>
      <c r="AD242" s="209"/>
      <c r="AE242" s="209"/>
      <c r="AF242" s="209"/>
      <c r="AG242" s="209"/>
      <c r="AH242" s="209"/>
      <c r="AI242" s="209"/>
      <c r="AJ242" s="209"/>
      <c r="AK242" s="209"/>
      <c r="AL242" s="209"/>
      <c r="AM242" s="209"/>
    </row>
    <row r="243" spans="1:39" hidden="1" x14ac:dyDescent="0.3">
      <c r="B243" s="209" t="s">
        <v>47</v>
      </c>
      <c r="C243" s="210" t="s">
        <v>50</v>
      </c>
      <c r="D243" s="209" t="s">
        <v>82</v>
      </c>
      <c r="E243" s="209" t="s">
        <v>326</v>
      </c>
      <c r="F243" s="209" t="s">
        <v>328</v>
      </c>
      <c r="G243" s="209"/>
      <c r="H243" s="209"/>
      <c r="I243" s="209"/>
      <c r="J243" s="209"/>
      <c r="K243" s="209"/>
      <c r="L243" s="209"/>
      <c r="M243" s="209"/>
      <c r="N243" s="209"/>
      <c r="O243" s="209"/>
      <c r="P243" s="209"/>
      <c r="Q243" s="209"/>
      <c r="R243" s="209"/>
      <c r="S243" s="209"/>
      <c r="T243" s="209"/>
      <c r="U243" s="209"/>
      <c r="V243" s="209"/>
      <c r="W243" s="209"/>
      <c r="X243" s="209"/>
      <c r="Y243" s="209"/>
      <c r="Z243" s="209"/>
      <c r="AA243" s="209"/>
      <c r="AB243" s="209"/>
      <c r="AC243" s="209"/>
      <c r="AD243" s="209"/>
      <c r="AE243" s="209"/>
      <c r="AF243" s="209"/>
      <c r="AG243" s="209"/>
      <c r="AH243" s="209"/>
      <c r="AI243" s="209"/>
      <c r="AJ243" s="209"/>
      <c r="AK243" s="209"/>
      <c r="AL243" s="209"/>
      <c r="AM243" s="209"/>
    </row>
    <row r="244" spans="1:39" hidden="1" x14ac:dyDescent="0.3">
      <c r="B244" s="209" t="s">
        <v>47</v>
      </c>
      <c r="C244" s="210" t="s">
        <v>50</v>
      </c>
      <c r="D244" s="209" t="s">
        <v>82</v>
      </c>
      <c r="E244" s="209" t="s">
        <v>324</v>
      </c>
      <c r="F244" s="209" t="s">
        <v>329</v>
      </c>
      <c r="G244" s="209"/>
      <c r="H244" s="209"/>
      <c r="I244" s="209"/>
      <c r="J244" s="209"/>
      <c r="K244" s="209"/>
      <c r="L244" s="209"/>
      <c r="M244" s="209"/>
      <c r="N244" s="209"/>
      <c r="O244" s="209"/>
      <c r="P244" s="209"/>
      <c r="Q244" s="209"/>
      <c r="R244" s="209"/>
      <c r="S244" s="209"/>
      <c r="T244" s="209"/>
      <c r="U244" s="209"/>
      <c r="V244" s="209"/>
      <c r="W244" s="209"/>
      <c r="X244" s="209"/>
      <c r="Y244" s="209"/>
      <c r="Z244" s="209"/>
      <c r="AA244" s="209"/>
      <c r="AB244" s="209"/>
      <c r="AC244" s="209"/>
      <c r="AD244" s="209"/>
      <c r="AE244" s="209"/>
      <c r="AF244" s="209"/>
      <c r="AG244" s="209"/>
      <c r="AH244" s="209"/>
      <c r="AI244" s="209"/>
      <c r="AJ244" s="209"/>
      <c r="AK244" s="209"/>
      <c r="AL244" s="209"/>
      <c r="AM244" s="209"/>
    </row>
    <row r="245" spans="1:39" hidden="1" x14ac:dyDescent="0.3">
      <c r="B245" s="209" t="s">
        <v>47</v>
      </c>
      <c r="C245" s="210" t="s">
        <v>50</v>
      </c>
      <c r="D245" s="209" t="s">
        <v>82</v>
      </c>
      <c r="E245" s="209" t="s">
        <v>324</v>
      </c>
      <c r="F245" s="209" t="s">
        <v>328</v>
      </c>
      <c r="G245" s="209"/>
      <c r="H245" s="209"/>
      <c r="I245" s="209"/>
      <c r="J245" s="209"/>
      <c r="K245" s="209"/>
      <c r="L245" s="209"/>
      <c r="M245" s="209"/>
      <c r="N245" s="209"/>
      <c r="O245" s="209"/>
      <c r="P245" s="209"/>
      <c r="Q245" s="209"/>
      <c r="R245" s="209"/>
      <c r="S245" s="209"/>
      <c r="T245" s="209"/>
      <c r="U245" s="209"/>
      <c r="V245" s="209"/>
      <c r="W245" s="209"/>
      <c r="X245" s="209"/>
      <c r="Y245" s="209"/>
      <c r="Z245" s="209"/>
      <c r="AA245" s="209"/>
      <c r="AB245" s="209"/>
      <c r="AC245" s="209"/>
      <c r="AD245" s="209"/>
      <c r="AE245" s="209"/>
      <c r="AF245" s="209"/>
      <c r="AG245" s="209"/>
      <c r="AH245" s="209"/>
      <c r="AI245" s="209"/>
      <c r="AJ245" s="209"/>
      <c r="AK245" s="209"/>
      <c r="AL245" s="209"/>
      <c r="AM245" s="209"/>
    </row>
    <row r="246" spans="1:39" hidden="1" x14ac:dyDescent="0.3">
      <c r="B246" s="209" t="s">
        <v>47</v>
      </c>
      <c r="C246" s="210" t="s">
        <v>50</v>
      </c>
      <c r="D246" s="209" t="s">
        <v>82</v>
      </c>
      <c r="E246" s="209" t="s">
        <v>323</v>
      </c>
      <c r="F246" s="209" t="s">
        <v>329</v>
      </c>
      <c r="G246" s="209"/>
      <c r="H246" s="209"/>
      <c r="I246" s="209"/>
      <c r="J246" s="209"/>
      <c r="K246" s="209"/>
      <c r="L246" s="209"/>
      <c r="M246" s="209"/>
      <c r="N246" s="209"/>
      <c r="O246" s="209"/>
      <c r="P246" s="209"/>
      <c r="Q246" s="209"/>
      <c r="R246" s="209"/>
      <c r="S246" s="209"/>
      <c r="T246" s="209"/>
      <c r="U246" s="209"/>
      <c r="V246" s="209"/>
      <c r="W246" s="209"/>
      <c r="X246" s="209"/>
      <c r="Y246" s="209"/>
      <c r="Z246" s="209"/>
      <c r="AA246" s="209"/>
      <c r="AB246" s="209"/>
      <c r="AC246" s="209"/>
      <c r="AD246" s="209"/>
      <c r="AE246" s="209"/>
      <c r="AF246" s="209"/>
      <c r="AG246" s="209"/>
      <c r="AH246" s="209"/>
      <c r="AI246" s="209"/>
      <c r="AJ246" s="209"/>
      <c r="AK246" s="209"/>
      <c r="AL246" s="209"/>
      <c r="AM246" s="209"/>
    </row>
    <row r="247" spans="1:39" hidden="1" x14ac:dyDescent="0.3">
      <c r="B247" s="209" t="s">
        <v>47</v>
      </c>
      <c r="C247" s="210" t="s">
        <v>50</v>
      </c>
      <c r="D247" s="209" t="s">
        <v>82</v>
      </c>
      <c r="E247" s="209" t="s">
        <v>323</v>
      </c>
      <c r="F247" s="209" t="s">
        <v>328</v>
      </c>
      <c r="G247" s="209"/>
      <c r="H247" s="209"/>
      <c r="I247" s="209"/>
      <c r="J247" s="209"/>
      <c r="K247" s="209"/>
      <c r="L247" s="209"/>
      <c r="M247" s="209"/>
      <c r="N247" s="209"/>
      <c r="O247" s="209"/>
      <c r="P247" s="209"/>
      <c r="Q247" s="209"/>
      <c r="R247" s="209"/>
      <c r="S247" s="209"/>
      <c r="T247" s="209"/>
      <c r="U247" s="209"/>
      <c r="V247" s="209"/>
      <c r="W247" s="209"/>
      <c r="X247" s="209"/>
      <c r="Y247" s="209"/>
      <c r="Z247" s="209"/>
      <c r="AA247" s="209"/>
      <c r="AB247" s="209"/>
      <c r="AC247" s="209"/>
      <c r="AD247" s="209"/>
      <c r="AE247" s="209"/>
      <c r="AF247" s="209"/>
      <c r="AG247" s="209"/>
      <c r="AH247" s="209"/>
      <c r="AI247" s="209"/>
      <c r="AJ247" s="209"/>
      <c r="AK247" s="209"/>
      <c r="AL247" s="209"/>
      <c r="AM247" s="209"/>
    </row>
    <row r="248" spans="1:39" hidden="1" x14ac:dyDescent="0.3">
      <c r="B248" s="209" t="s">
        <v>47</v>
      </c>
      <c r="C248" s="210" t="s">
        <v>50</v>
      </c>
      <c r="D248" s="209" t="s">
        <v>82</v>
      </c>
      <c r="E248" s="209" t="s">
        <v>322</v>
      </c>
      <c r="F248" s="209" t="s">
        <v>329</v>
      </c>
      <c r="G248" s="209"/>
      <c r="H248" s="209"/>
      <c r="I248" s="209"/>
      <c r="J248" s="209"/>
      <c r="K248" s="209"/>
      <c r="L248" s="209"/>
      <c r="M248" s="209"/>
      <c r="N248" s="209"/>
      <c r="O248" s="209"/>
      <c r="P248" s="209"/>
      <c r="Q248" s="209"/>
      <c r="R248" s="209"/>
      <c r="S248" s="209"/>
      <c r="T248" s="209"/>
      <c r="U248" s="209"/>
      <c r="V248" s="209"/>
      <c r="W248" s="209"/>
      <c r="X248" s="209"/>
      <c r="Y248" s="209"/>
      <c r="Z248" s="209"/>
      <c r="AA248" s="209"/>
      <c r="AB248" s="209"/>
      <c r="AC248" s="209"/>
      <c r="AD248" s="209"/>
      <c r="AE248" s="209"/>
      <c r="AF248" s="209"/>
      <c r="AG248" s="209"/>
      <c r="AH248" s="209"/>
      <c r="AI248" s="209"/>
      <c r="AJ248" s="209"/>
      <c r="AK248" s="209"/>
      <c r="AL248" s="209"/>
      <c r="AM248" s="209"/>
    </row>
    <row r="249" spans="1:39" hidden="1" x14ac:dyDescent="0.3">
      <c r="B249" s="209" t="s">
        <v>47</v>
      </c>
      <c r="C249" s="210" t="s">
        <v>50</v>
      </c>
      <c r="D249" s="209" t="s">
        <v>82</v>
      </c>
      <c r="E249" s="209" t="s">
        <v>322</v>
      </c>
      <c r="F249" s="209" t="s">
        <v>328</v>
      </c>
      <c r="G249" s="209"/>
      <c r="H249" s="209"/>
      <c r="I249" s="209"/>
      <c r="J249" s="209"/>
      <c r="K249" s="209"/>
      <c r="L249" s="209"/>
      <c r="M249" s="209"/>
      <c r="N249" s="209"/>
      <c r="O249" s="209"/>
      <c r="P249" s="209"/>
      <c r="Q249" s="209"/>
      <c r="R249" s="209"/>
      <c r="S249" s="209"/>
      <c r="T249" s="209"/>
      <c r="U249" s="209"/>
      <c r="V249" s="209"/>
      <c r="W249" s="209"/>
      <c r="X249" s="209"/>
      <c r="Y249" s="209"/>
      <c r="Z249" s="209"/>
      <c r="AA249" s="209"/>
      <c r="AB249" s="209"/>
      <c r="AC249" s="209"/>
      <c r="AD249" s="209"/>
      <c r="AE249" s="209"/>
      <c r="AF249" s="209"/>
      <c r="AG249" s="209"/>
      <c r="AH249" s="209"/>
      <c r="AI249" s="209"/>
      <c r="AJ249" s="209"/>
      <c r="AK249" s="209"/>
      <c r="AL249" s="209"/>
      <c r="AM249" s="209"/>
    </row>
    <row r="250" spans="1:39" hidden="1" x14ac:dyDescent="0.3">
      <c r="B250" s="209" t="s">
        <v>47</v>
      </c>
      <c r="C250" s="210" t="s">
        <v>50</v>
      </c>
      <c r="D250" s="209" t="s">
        <v>82</v>
      </c>
      <c r="E250" s="209" t="s">
        <v>321</v>
      </c>
      <c r="F250" s="209" t="s">
        <v>329</v>
      </c>
      <c r="G250" s="209"/>
      <c r="H250" s="209"/>
      <c r="I250" s="209"/>
      <c r="J250" s="209"/>
      <c r="K250" s="209"/>
      <c r="L250" s="209"/>
      <c r="M250" s="209"/>
      <c r="N250" s="209"/>
      <c r="O250" s="209"/>
      <c r="P250" s="209"/>
      <c r="Q250" s="209"/>
      <c r="R250" s="209"/>
      <c r="S250" s="209"/>
      <c r="T250" s="209"/>
      <c r="U250" s="209"/>
      <c r="V250" s="209"/>
      <c r="W250" s="209"/>
      <c r="X250" s="209"/>
      <c r="Y250" s="209"/>
      <c r="Z250" s="209"/>
      <c r="AA250" s="209"/>
      <c r="AB250" s="209"/>
      <c r="AC250" s="209"/>
      <c r="AD250" s="209"/>
      <c r="AE250" s="209"/>
      <c r="AF250" s="209"/>
      <c r="AG250" s="209"/>
      <c r="AH250" s="209"/>
      <c r="AI250" s="209"/>
      <c r="AJ250" s="209"/>
      <c r="AK250" s="209"/>
      <c r="AL250" s="209"/>
      <c r="AM250" s="209"/>
    </row>
    <row r="251" spans="1:39" hidden="1" x14ac:dyDescent="0.3">
      <c r="B251" s="209" t="s">
        <v>47</v>
      </c>
      <c r="C251" s="210" t="s">
        <v>50</v>
      </c>
      <c r="D251" s="209" t="s">
        <v>82</v>
      </c>
      <c r="E251" s="209" t="s">
        <v>321</v>
      </c>
      <c r="F251" s="209" t="s">
        <v>328</v>
      </c>
      <c r="G251" s="209"/>
      <c r="H251" s="209"/>
      <c r="I251" s="209"/>
      <c r="J251" s="209"/>
      <c r="K251" s="209"/>
      <c r="L251" s="209"/>
      <c r="M251" s="209"/>
      <c r="N251" s="209"/>
      <c r="O251" s="209"/>
      <c r="P251" s="209"/>
      <c r="Q251" s="209"/>
      <c r="R251" s="209"/>
      <c r="S251" s="209"/>
      <c r="T251" s="209"/>
      <c r="U251" s="209"/>
      <c r="V251" s="209"/>
      <c r="W251" s="209"/>
      <c r="X251" s="209"/>
      <c r="Y251" s="209"/>
      <c r="Z251" s="209"/>
      <c r="AA251" s="209"/>
      <c r="AB251" s="209"/>
      <c r="AC251" s="209"/>
      <c r="AD251" s="209"/>
      <c r="AE251" s="209"/>
      <c r="AF251" s="209"/>
      <c r="AG251" s="209"/>
      <c r="AH251" s="209"/>
      <c r="AI251" s="209"/>
      <c r="AJ251" s="209"/>
      <c r="AK251" s="209"/>
      <c r="AL251" s="209"/>
      <c r="AM251" s="209"/>
    </row>
    <row r="252" spans="1:39" hidden="1" x14ac:dyDescent="0.3">
      <c r="B252" s="201" t="s">
        <v>47</v>
      </c>
      <c r="C252" s="203" t="s">
        <v>50</v>
      </c>
      <c r="D252" s="201" t="s">
        <v>82</v>
      </c>
      <c r="E252" s="204" t="s">
        <v>313</v>
      </c>
      <c r="F252" s="202" t="s">
        <v>315</v>
      </c>
      <c r="G252" s="201"/>
      <c r="H252" s="201"/>
      <c r="I252" s="201"/>
      <c r="J252" s="201"/>
      <c r="K252" s="201"/>
      <c r="L252" s="201"/>
      <c r="M252" s="201"/>
      <c r="N252" s="201"/>
      <c r="O252" s="201"/>
      <c r="P252" s="201"/>
      <c r="Q252" s="201"/>
      <c r="R252" s="201"/>
      <c r="S252" s="201"/>
      <c r="T252" s="201"/>
      <c r="U252" s="201"/>
      <c r="V252" s="201"/>
      <c r="W252" s="201"/>
      <c r="X252" s="201"/>
      <c r="Y252" s="201"/>
      <c r="Z252" s="201"/>
      <c r="AA252" s="201"/>
      <c r="AB252" s="201"/>
      <c r="AC252" s="201"/>
      <c r="AD252" s="201"/>
      <c r="AE252" s="201"/>
      <c r="AF252" s="201"/>
      <c r="AG252" s="201"/>
      <c r="AH252" s="201"/>
      <c r="AI252" s="201"/>
      <c r="AJ252" s="201"/>
      <c r="AK252" s="201"/>
      <c r="AL252" s="201"/>
      <c r="AM252" s="201"/>
    </row>
    <row r="253" spans="1:39" hidden="1" x14ac:dyDescent="0.3">
      <c r="B253" s="201" t="s">
        <v>47</v>
      </c>
      <c r="C253" s="203" t="s">
        <v>50</v>
      </c>
      <c r="D253" s="201" t="s">
        <v>82</v>
      </c>
      <c r="E253" s="204" t="s">
        <v>313</v>
      </c>
      <c r="F253" s="202" t="s">
        <v>314</v>
      </c>
      <c r="G253" s="201"/>
      <c r="H253" s="201"/>
      <c r="I253" s="201"/>
      <c r="J253" s="201"/>
      <c r="K253" s="201"/>
      <c r="L253" s="201"/>
      <c r="M253" s="201"/>
      <c r="N253" s="201"/>
      <c r="O253" s="201"/>
      <c r="P253" s="201"/>
      <c r="Q253" s="201"/>
      <c r="R253" s="201"/>
      <c r="S253" s="201"/>
      <c r="T253" s="201"/>
      <c r="U253" s="201"/>
      <c r="V253" s="201"/>
      <c r="W253" s="201"/>
      <c r="X253" s="201"/>
      <c r="Y253" s="201"/>
      <c r="Z253" s="201"/>
      <c r="AA253" s="201"/>
      <c r="AB253" s="201"/>
      <c r="AC253" s="201"/>
      <c r="AD253" s="201"/>
      <c r="AE253" s="201"/>
      <c r="AF253" s="201"/>
      <c r="AG253" s="201"/>
      <c r="AH253" s="201"/>
      <c r="AI253" s="201"/>
      <c r="AJ253" s="201"/>
      <c r="AK253" s="201"/>
      <c r="AL253" s="201"/>
      <c r="AM253" s="201"/>
    </row>
    <row r="254" spans="1:39" hidden="1" x14ac:dyDescent="0.3">
      <c r="B254" s="201" t="s">
        <v>47</v>
      </c>
      <c r="C254" s="203" t="s">
        <v>50</v>
      </c>
      <c r="D254" s="201" t="s">
        <v>82</v>
      </c>
      <c r="E254" s="202" t="s">
        <v>320</v>
      </c>
      <c r="F254" s="204" t="s">
        <v>312</v>
      </c>
      <c r="G254" s="201"/>
      <c r="H254" s="201"/>
      <c r="I254" s="201"/>
      <c r="J254" s="201"/>
      <c r="K254" s="201"/>
      <c r="L254" s="201"/>
      <c r="M254" s="201"/>
      <c r="N254" s="201"/>
      <c r="O254" s="201"/>
      <c r="P254" s="201"/>
      <c r="Q254" s="201"/>
      <c r="R254" s="201"/>
      <c r="S254" s="201"/>
      <c r="T254" s="201"/>
      <c r="U254" s="201"/>
      <c r="V254" s="201"/>
      <c r="W254" s="201"/>
      <c r="X254" s="201"/>
      <c r="Y254" s="201"/>
      <c r="Z254" s="201"/>
      <c r="AA254" s="201"/>
      <c r="AB254" s="201"/>
      <c r="AC254" s="201"/>
      <c r="AD254" s="201"/>
      <c r="AE254" s="201"/>
      <c r="AF254" s="201"/>
      <c r="AG254" s="201"/>
      <c r="AH254" s="201"/>
      <c r="AI254" s="201"/>
      <c r="AJ254" s="201"/>
      <c r="AK254" s="201"/>
      <c r="AL254" s="201"/>
      <c r="AM254" s="201"/>
    </row>
    <row r="255" spans="1:39" hidden="1" x14ac:dyDescent="0.3">
      <c r="B255" s="201" t="s">
        <v>47</v>
      </c>
      <c r="C255" s="203" t="s">
        <v>50</v>
      </c>
      <c r="D255" s="201" t="s">
        <v>82</v>
      </c>
      <c r="E255" s="202" t="s">
        <v>319</v>
      </c>
      <c r="F255" s="204" t="s">
        <v>312</v>
      </c>
      <c r="G255" s="201"/>
      <c r="H255" s="201"/>
      <c r="I255" s="201"/>
      <c r="J255" s="201"/>
      <c r="K255" s="201"/>
      <c r="L255" s="201"/>
      <c r="M255" s="201"/>
      <c r="N255" s="201"/>
      <c r="O255" s="201"/>
      <c r="P255" s="201"/>
      <c r="Q255" s="201"/>
      <c r="R255" s="201"/>
      <c r="S255" s="201"/>
      <c r="T255" s="201"/>
      <c r="U255" s="201"/>
      <c r="V255" s="201"/>
      <c r="W255" s="201"/>
      <c r="X255" s="201"/>
      <c r="Y255" s="201"/>
      <c r="Z255" s="201"/>
      <c r="AA255" s="201"/>
      <c r="AB255" s="201"/>
      <c r="AC255" s="201"/>
      <c r="AD255" s="201"/>
      <c r="AE255" s="201"/>
      <c r="AF255" s="201"/>
      <c r="AG255" s="201"/>
      <c r="AH255" s="201"/>
      <c r="AI255" s="201"/>
      <c r="AJ255" s="201"/>
      <c r="AK255" s="201"/>
      <c r="AL255" s="201"/>
      <c r="AM255" s="201"/>
    </row>
    <row r="256" spans="1:39" hidden="1" x14ac:dyDescent="0.3">
      <c r="B256" s="201" t="s">
        <v>47</v>
      </c>
      <c r="C256" s="203" t="s">
        <v>50</v>
      </c>
      <c r="D256" s="201" t="s">
        <v>82</v>
      </c>
      <c r="E256" s="202" t="s">
        <v>318</v>
      </c>
      <c r="F256" s="204" t="s">
        <v>312</v>
      </c>
      <c r="G256" s="201"/>
      <c r="H256" s="201"/>
      <c r="I256" s="201"/>
      <c r="J256" s="201"/>
      <c r="K256" s="201"/>
      <c r="L256" s="201"/>
      <c r="M256" s="201"/>
      <c r="N256" s="201"/>
      <c r="O256" s="201"/>
      <c r="P256" s="201"/>
      <c r="Q256" s="201"/>
      <c r="R256" s="201"/>
      <c r="S256" s="201"/>
      <c r="T256" s="201"/>
      <c r="U256" s="201"/>
      <c r="V256" s="201"/>
      <c r="W256" s="201"/>
      <c r="X256" s="201"/>
      <c r="Y256" s="201"/>
      <c r="Z256" s="201"/>
      <c r="AA256" s="201"/>
      <c r="AB256" s="201"/>
      <c r="AC256" s="201"/>
      <c r="AD256" s="201"/>
      <c r="AE256" s="201"/>
      <c r="AF256" s="201"/>
      <c r="AG256" s="201"/>
      <c r="AH256" s="201"/>
      <c r="AI256" s="201"/>
      <c r="AJ256" s="201"/>
      <c r="AK256" s="201"/>
      <c r="AL256" s="201"/>
      <c r="AM256" s="201"/>
    </row>
    <row r="257" spans="1:39" hidden="1" x14ac:dyDescent="0.3">
      <c r="B257" s="201" t="s">
        <v>47</v>
      </c>
      <c r="C257" s="203" t="s">
        <v>50</v>
      </c>
      <c r="D257" s="201" t="s">
        <v>82</v>
      </c>
      <c r="E257" s="202" t="s">
        <v>317</v>
      </c>
      <c r="F257" s="204" t="s">
        <v>312</v>
      </c>
      <c r="G257" s="201"/>
      <c r="H257" s="201"/>
      <c r="I257" s="201"/>
      <c r="J257" s="201"/>
      <c r="K257" s="201"/>
      <c r="L257" s="201"/>
      <c r="M257" s="201"/>
      <c r="N257" s="201"/>
      <c r="O257" s="201"/>
      <c r="P257" s="201"/>
      <c r="Q257" s="201"/>
      <c r="R257" s="201"/>
      <c r="S257" s="201"/>
      <c r="T257" s="201"/>
      <c r="U257" s="201"/>
      <c r="V257" s="201"/>
      <c r="W257" s="201"/>
      <c r="X257" s="201"/>
      <c r="Y257" s="201"/>
      <c r="Z257" s="201"/>
      <c r="AA257" s="201"/>
      <c r="AB257" s="201"/>
      <c r="AC257" s="201"/>
      <c r="AD257" s="201"/>
      <c r="AE257" s="201"/>
      <c r="AF257" s="201"/>
      <c r="AG257" s="201"/>
      <c r="AH257" s="201"/>
      <c r="AI257" s="201"/>
      <c r="AJ257" s="201"/>
      <c r="AK257" s="201"/>
      <c r="AL257" s="201"/>
      <c r="AM257" s="201"/>
    </row>
    <row r="258" spans="1:39" hidden="1" x14ac:dyDescent="0.3">
      <c r="B258" s="201" t="s">
        <v>47</v>
      </c>
      <c r="C258" s="203" t="s">
        <v>50</v>
      </c>
      <c r="D258" s="201" t="s">
        <v>82</v>
      </c>
      <c r="E258" s="202" t="s">
        <v>316</v>
      </c>
      <c r="F258" s="204" t="s">
        <v>312</v>
      </c>
      <c r="G258" s="201"/>
      <c r="H258" s="201"/>
      <c r="I258" s="201"/>
      <c r="J258" s="201"/>
      <c r="K258" s="201"/>
      <c r="L258" s="201"/>
      <c r="M258" s="201"/>
      <c r="N258" s="201"/>
      <c r="O258" s="201"/>
      <c r="P258" s="201"/>
      <c r="Q258" s="201"/>
      <c r="R258" s="201"/>
      <c r="S258" s="201"/>
      <c r="T258" s="201"/>
      <c r="U258" s="201"/>
      <c r="V258" s="201"/>
      <c r="W258" s="201"/>
      <c r="X258" s="201"/>
      <c r="Y258" s="201"/>
      <c r="Z258" s="201"/>
      <c r="AA258" s="201"/>
      <c r="AB258" s="201"/>
      <c r="AC258" s="201"/>
      <c r="AD258" s="201"/>
      <c r="AE258" s="201"/>
      <c r="AF258" s="201"/>
      <c r="AG258" s="201"/>
      <c r="AH258" s="201"/>
      <c r="AI258" s="201"/>
      <c r="AJ258" s="201"/>
      <c r="AK258" s="201"/>
      <c r="AL258" s="201"/>
      <c r="AM258" s="201"/>
    </row>
    <row r="259" spans="1:39" s="232" customFormat="1" x14ac:dyDescent="0.3">
      <c r="A259" s="2"/>
      <c r="B259" s="36" t="s">
        <v>47</v>
      </c>
      <c r="C259" s="47" t="s">
        <v>50</v>
      </c>
      <c r="D259" s="37" t="s">
        <v>45</v>
      </c>
      <c r="E259" s="199" t="s">
        <v>313</v>
      </c>
      <c r="F259" s="199" t="s">
        <v>312</v>
      </c>
      <c r="G259" s="36">
        <v>10</v>
      </c>
      <c r="H259" s="36">
        <v>16538</v>
      </c>
      <c r="I259" s="248">
        <v>8.4568596456779888E-2</v>
      </c>
      <c r="J259" s="36">
        <v>2995</v>
      </c>
      <c r="K259" s="36">
        <v>1963</v>
      </c>
      <c r="L259" s="207">
        <v>0.68631466704388411</v>
      </c>
      <c r="M259" s="128">
        <v>8.4783303244167964E-3</v>
      </c>
      <c r="N259" s="207">
        <v>0.66969713960802724</v>
      </c>
      <c r="O259" s="207">
        <v>0.70293219447974098</v>
      </c>
      <c r="P259" s="36">
        <v>3756</v>
      </c>
      <c r="Q259" s="36">
        <v>2522</v>
      </c>
      <c r="R259" s="207">
        <v>0.70368162861997452</v>
      </c>
      <c r="S259" s="128">
        <v>7.450829126742148E-3</v>
      </c>
      <c r="T259" s="207">
        <v>0.6890780035315599</v>
      </c>
      <c r="U259" s="207">
        <v>0.71828525370838914</v>
      </c>
      <c r="V259" s="36">
        <v>163</v>
      </c>
      <c r="W259" s="36">
        <v>115</v>
      </c>
      <c r="X259" s="207">
        <v>0.70552147239263807</v>
      </c>
      <c r="Y259" s="128">
        <v>3.5701637190343707E-2</v>
      </c>
      <c r="Z259" s="207">
        <v>0.63554626349956445</v>
      </c>
      <c r="AA259" s="207">
        <v>0.7754966812857117</v>
      </c>
      <c r="AB259" s="245">
        <v>3919</v>
      </c>
      <c r="AC259" s="245">
        <v>2637</v>
      </c>
      <c r="AD259" s="246">
        <v>0.70287740008656863</v>
      </c>
      <c r="AE259" s="247">
        <v>7.2999519468739402E-3</v>
      </c>
      <c r="AF259" s="246">
        <v>0.68856949427069569</v>
      </c>
      <c r="AG259" s="246">
        <v>0.71718530590244156</v>
      </c>
      <c r="AH259" s="245">
        <v>40</v>
      </c>
      <c r="AI259" s="245">
        <v>38</v>
      </c>
      <c r="AJ259" s="245"/>
      <c r="AK259" s="245"/>
      <c r="AL259" s="245"/>
      <c r="AM259" s="245"/>
    </row>
    <row r="260" spans="1:39" hidden="1" x14ac:dyDescent="0.3">
      <c r="B260" s="209" t="s">
        <v>47</v>
      </c>
      <c r="C260" s="210" t="s">
        <v>50</v>
      </c>
      <c r="D260" s="209" t="s">
        <v>327</v>
      </c>
      <c r="E260" s="209" t="s">
        <v>326</v>
      </c>
      <c r="F260" s="209" t="s">
        <v>329</v>
      </c>
      <c r="G260" s="209"/>
      <c r="H260" s="209"/>
      <c r="I260" s="209"/>
      <c r="J260" s="209"/>
      <c r="K260" s="209"/>
      <c r="L260" s="209"/>
      <c r="M260" s="209"/>
      <c r="N260" s="209"/>
      <c r="O260" s="209"/>
      <c r="P260" s="209"/>
      <c r="Q260" s="209"/>
      <c r="R260" s="209"/>
      <c r="S260" s="209"/>
      <c r="T260" s="209"/>
      <c r="U260" s="209"/>
      <c r="V260" s="209"/>
      <c r="W260" s="209"/>
      <c r="X260" s="209"/>
      <c r="Y260" s="209"/>
      <c r="Z260" s="209"/>
      <c r="AA260" s="209"/>
      <c r="AB260" s="209"/>
      <c r="AC260" s="209"/>
      <c r="AD260" s="209"/>
      <c r="AE260" s="209"/>
      <c r="AF260" s="209"/>
      <c r="AG260" s="209"/>
      <c r="AH260" s="209"/>
      <c r="AI260" s="209"/>
      <c r="AJ260" s="209"/>
      <c r="AK260" s="209"/>
      <c r="AL260" s="209"/>
      <c r="AM260" s="209"/>
    </row>
    <row r="261" spans="1:39" hidden="1" x14ac:dyDescent="0.3">
      <c r="B261" s="209" t="s">
        <v>47</v>
      </c>
      <c r="C261" s="210" t="s">
        <v>50</v>
      </c>
      <c r="D261" s="209" t="s">
        <v>327</v>
      </c>
      <c r="E261" s="209" t="s">
        <v>326</v>
      </c>
      <c r="F261" s="209" t="s">
        <v>328</v>
      </c>
      <c r="G261" s="209"/>
      <c r="H261" s="209"/>
      <c r="I261" s="209"/>
      <c r="J261" s="209"/>
      <c r="K261" s="209"/>
      <c r="L261" s="209"/>
      <c r="M261" s="209"/>
      <c r="N261" s="209"/>
      <c r="O261" s="209"/>
      <c r="P261" s="209"/>
      <c r="Q261" s="209"/>
      <c r="R261" s="209"/>
      <c r="S261" s="209"/>
      <c r="T261" s="209"/>
      <c r="U261" s="209"/>
      <c r="V261" s="209"/>
      <c r="W261" s="209"/>
      <c r="X261" s="209"/>
      <c r="Y261" s="209"/>
      <c r="Z261" s="209"/>
      <c r="AA261" s="209"/>
      <c r="AB261" s="209"/>
      <c r="AC261" s="209"/>
      <c r="AD261" s="209"/>
      <c r="AE261" s="209"/>
      <c r="AF261" s="209"/>
      <c r="AG261" s="209"/>
      <c r="AH261" s="209"/>
      <c r="AI261" s="209"/>
      <c r="AJ261" s="209"/>
      <c r="AK261" s="209"/>
      <c r="AL261" s="209"/>
      <c r="AM261" s="209"/>
    </row>
    <row r="262" spans="1:39" hidden="1" x14ac:dyDescent="0.3">
      <c r="B262" s="209" t="s">
        <v>47</v>
      </c>
      <c r="C262" s="210" t="s">
        <v>50</v>
      </c>
      <c r="D262" s="209" t="s">
        <v>327</v>
      </c>
      <c r="E262" s="209" t="s">
        <v>324</v>
      </c>
      <c r="F262" s="209" t="s">
        <v>329</v>
      </c>
      <c r="G262" s="209"/>
      <c r="H262" s="209"/>
      <c r="I262" s="209"/>
      <c r="J262" s="209"/>
      <c r="K262" s="209"/>
      <c r="L262" s="209"/>
      <c r="M262" s="209"/>
      <c r="N262" s="209"/>
      <c r="O262" s="209"/>
      <c r="P262" s="209"/>
      <c r="Q262" s="209"/>
      <c r="R262" s="209"/>
      <c r="S262" s="209"/>
      <c r="T262" s="209"/>
      <c r="U262" s="209"/>
      <c r="V262" s="209"/>
      <c r="W262" s="209"/>
      <c r="X262" s="209"/>
      <c r="Y262" s="209"/>
      <c r="Z262" s="209"/>
      <c r="AA262" s="209"/>
      <c r="AB262" s="209"/>
      <c r="AC262" s="209"/>
      <c r="AD262" s="209"/>
      <c r="AE262" s="209"/>
      <c r="AF262" s="209"/>
      <c r="AG262" s="209"/>
      <c r="AH262" s="209"/>
      <c r="AI262" s="209"/>
      <c r="AJ262" s="209"/>
      <c r="AK262" s="209"/>
      <c r="AL262" s="209"/>
      <c r="AM262" s="209"/>
    </row>
    <row r="263" spans="1:39" hidden="1" x14ac:dyDescent="0.3">
      <c r="B263" s="209" t="s">
        <v>47</v>
      </c>
      <c r="C263" s="210" t="s">
        <v>50</v>
      </c>
      <c r="D263" s="209" t="s">
        <v>327</v>
      </c>
      <c r="E263" s="209" t="s">
        <v>324</v>
      </c>
      <c r="F263" s="209" t="s">
        <v>328</v>
      </c>
      <c r="G263" s="209"/>
      <c r="H263" s="209"/>
      <c r="I263" s="209"/>
      <c r="J263" s="209"/>
      <c r="K263" s="209"/>
      <c r="L263" s="209"/>
      <c r="M263" s="209"/>
      <c r="N263" s="209"/>
      <c r="O263" s="209"/>
      <c r="P263" s="209"/>
      <c r="Q263" s="209"/>
      <c r="R263" s="209"/>
      <c r="S263" s="209"/>
      <c r="T263" s="209"/>
      <c r="U263" s="209"/>
      <c r="V263" s="209"/>
      <c r="W263" s="209"/>
      <c r="X263" s="209"/>
      <c r="Y263" s="209"/>
      <c r="Z263" s="209"/>
      <c r="AA263" s="209"/>
      <c r="AB263" s="209"/>
      <c r="AC263" s="209"/>
      <c r="AD263" s="209"/>
      <c r="AE263" s="209"/>
      <c r="AF263" s="209"/>
      <c r="AG263" s="209"/>
      <c r="AH263" s="209"/>
      <c r="AI263" s="209"/>
      <c r="AJ263" s="209"/>
      <c r="AK263" s="209"/>
      <c r="AL263" s="209"/>
      <c r="AM263" s="209"/>
    </row>
    <row r="264" spans="1:39" hidden="1" x14ac:dyDescent="0.3">
      <c r="B264" s="209" t="s">
        <v>47</v>
      </c>
      <c r="C264" s="210" t="s">
        <v>50</v>
      </c>
      <c r="D264" s="209" t="s">
        <v>327</v>
      </c>
      <c r="E264" s="209" t="s">
        <v>323</v>
      </c>
      <c r="F264" s="209" t="s">
        <v>329</v>
      </c>
      <c r="G264" s="209"/>
      <c r="H264" s="209"/>
      <c r="I264" s="209"/>
      <c r="J264" s="209"/>
      <c r="K264" s="209"/>
      <c r="L264" s="209"/>
      <c r="M264" s="209"/>
      <c r="N264" s="209"/>
      <c r="O264" s="209"/>
      <c r="P264" s="209"/>
      <c r="Q264" s="209"/>
      <c r="R264" s="209"/>
      <c r="S264" s="209"/>
      <c r="T264" s="209"/>
      <c r="U264" s="209"/>
      <c r="V264" s="209"/>
      <c r="W264" s="209"/>
      <c r="X264" s="209"/>
      <c r="Y264" s="209"/>
      <c r="Z264" s="209"/>
      <c r="AA264" s="209"/>
      <c r="AB264" s="209"/>
      <c r="AC264" s="209"/>
      <c r="AD264" s="209"/>
      <c r="AE264" s="209"/>
      <c r="AF264" s="209"/>
      <c r="AG264" s="209"/>
      <c r="AH264" s="209"/>
      <c r="AI264" s="209"/>
      <c r="AJ264" s="209"/>
      <c r="AK264" s="209"/>
      <c r="AL264" s="209"/>
      <c r="AM264" s="209"/>
    </row>
    <row r="265" spans="1:39" hidden="1" x14ac:dyDescent="0.3">
      <c r="B265" s="209" t="s">
        <v>47</v>
      </c>
      <c r="C265" s="210" t="s">
        <v>50</v>
      </c>
      <c r="D265" s="209" t="s">
        <v>327</v>
      </c>
      <c r="E265" s="209" t="s">
        <v>323</v>
      </c>
      <c r="F265" s="209" t="s">
        <v>328</v>
      </c>
      <c r="G265" s="209"/>
      <c r="H265" s="209"/>
      <c r="I265" s="209"/>
      <c r="J265" s="209"/>
      <c r="K265" s="209"/>
      <c r="L265" s="209"/>
      <c r="M265" s="209"/>
      <c r="N265" s="209"/>
      <c r="O265" s="209"/>
      <c r="P265" s="209"/>
      <c r="Q265" s="209"/>
      <c r="R265" s="209"/>
      <c r="S265" s="209"/>
      <c r="T265" s="209"/>
      <c r="U265" s="209"/>
      <c r="V265" s="209"/>
      <c r="W265" s="209"/>
      <c r="X265" s="209"/>
      <c r="Y265" s="209"/>
      <c r="Z265" s="209"/>
      <c r="AA265" s="209"/>
      <c r="AB265" s="209"/>
      <c r="AC265" s="209"/>
      <c r="AD265" s="209"/>
      <c r="AE265" s="209"/>
      <c r="AF265" s="209"/>
      <c r="AG265" s="209"/>
      <c r="AH265" s="209"/>
      <c r="AI265" s="209"/>
      <c r="AJ265" s="209"/>
      <c r="AK265" s="209"/>
      <c r="AL265" s="209"/>
      <c r="AM265" s="209"/>
    </row>
    <row r="266" spans="1:39" hidden="1" x14ac:dyDescent="0.3">
      <c r="B266" s="209" t="s">
        <v>47</v>
      </c>
      <c r="C266" s="210" t="s">
        <v>50</v>
      </c>
      <c r="D266" s="209" t="s">
        <v>327</v>
      </c>
      <c r="E266" s="209" t="s">
        <v>322</v>
      </c>
      <c r="F266" s="209" t="s">
        <v>329</v>
      </c>
      <c r="G266" s="209"/>
      <c r="H266" s="209"/>
      <c r="I266" s="209"/>
      <c r="J266" s="209"/>
      <c r="K266" s="209"/>
      <c r="L266" s="209"/>
      <c r="M266" s="209"/>
      <c r="N266" s="209"/>
      <c r="O266" s="209"/>
      <c r="P266" s="209"/>
      <c r="Q266" s="209"/>
      <c r="R266" s="209"/>
      <c r="S266" s="209"/>
      <c r="T266" s="209"/>
      <c r="U266" s="209"/>
      <c r="V266" s="209"/>
      <c r="W266" s="209"/>
      <c r="X266" s="209"/>
      <c r="Y266" s="209"/>
      <c r="Z266" s="209"/>
      <c r="AA266" s="209"/>
      <c r="AB266" s="209"/>
      <c r="AC266" s="209"/>
      <c r="AD266" s="209"/>
      <c r="AE266" s="209"/>
      <c r="AF266" s="209"/>
      <c r="AG266" s="209"/>
      <c r="AH266" s="209"/>
      <c r="AI266" s="209"/>
      <c r="AJ266" s="209"/>
      <c r="AK266" s="209"/>
      <c r="AL266" s="209"/>
      <c r="AM266" s="209"/>
    </row>
    <row r="267" spans="1:39" hidden="1" x14ac:dyDescent="0.3">
      <c r="B267" s="209" t="s">
        <v>47</v>
      </c>
      <c r="C267" s="210" t="s">
        <v>50</v>
      </c>
      <c r="D267" s="209" t="s">
        <v>327</v>
      </c>
      <c r="E267" s="209" t="s">
        <v>322</v>
      </c>
      <c r="F267" s="209" t="s">
        <v>328</v>
      </c>
      <c r="G267" s="209"/>
      <c r="H267" s="209"/>
      <c r="I267" s="209"/>
      <c r="J267" s="209"/>
      <c r="K267" s="209"/>
      <c r="L267" s="209"/>
      <c r="M267" s="209"/>
      <c r="N267" s="209"/>
      <c r="O267" s="209"/>
      <c r="P267" s="209"/>
      <c r="Q267" s="209"/>
      <c r="R267" s="209"/>
      <c r="S267" s="209"/>
      <c r="T267" s="209"/>
      <c r="U267" s="209"/>
      <c r="V267" s="209"/>
      <c r="W267" s="209"/>
      <c r="X267" s="209"/>
      <c r="Y267" s="209"/>
      <c r="Z267" s="209"/>
      <c r="AA267" s="209"/>
      <c r="AB267" s="209"/>
      <c r="AC267" s="209"/>
      <c r="AD267" s="209"/>
      <c r="AE267" s="209"/>
      <c r="AF267" s="209"/>
      <c r="AG267" s="209"/>
      <c r="AH267" s="209"/>
      <c r="AI267" s="209"/>
      <c r="AJ267" s="209"/>
      <c r="AK267" s="209"/>
      <c r="AL267" s="209"/>
      <c r="AM267" s="209"/>
    </row>
    <row r="268" spans="1:39" hidden="1" x14ac:dyDescent="0.3">
      <c r="B268" s="209" t="s">
        <v>47</v>
      </c>
      <c r="C268" s="210" t="s">
        <v>50</v>
      </c>
      <c r="D268" s="209" t="s">
        <v>327</v>
      </c>
      <c r="E268" s="209" t="s">
        <v>321</v>
      </c>
      <c r="F268" s="209" t="s">
        <v>329</v>
      </c>
      <c r="G268" s="209"/>
      <c r="H268" s="209"/>
      <c r="I268" s="209"/>
      <c r="J268" s="209"/>
      <c r="K268" s="209"/>
      <c r="L268" s="209"/>
      <c r="M268" s="209"/>
      <c r="N268" s="209"/>
      <c r="O268" s="209"/>
      <c r="P268" s="209"/>
      <c r="Q268" s="209"/>
      <c r="R268" s="209"/>
      <c r="S268" s="209"/>
      <c r="T268" s="209"/>
      <c r="U268" s="209"/>
      <c r="V268" s="209"/>
      <c r="W268" s="209"/>
      <c r="X268" s="209"/>
      <c r="Y268" s="209"/>
      <c r="Z268" s="209"/>
      <c r="AA268" s="209"/>
      <c r="AB268" s="209"/>
      <c r="AC268" s="209"/>
      <c r="AD268" s="209"/>
      <c r="AE268" s="209"/>
      <c r="AF268" s="209"/>
      <c r="AG268" s="209"/>
      <c r="AH268" s="209"/>
      <c r="AI268" s="209"/>
      <c r="AJ268" s="209"/>
      <c r="AK268" s="209"/>
      <c r="AL268" s="209"/>
      <c r="AM268" s="209"/>
    </row>
    <row r="269" spans="1:39" hidden="1" x14ac:dyDescent="0.3">
      <c r="B269" s="209" t="s">
        <v>47</v>
      </c>
      <c r="C269" s="210" t="s">
        <v>50</v>
      </c>
      <c r="D269" s="209" t="s">
        <v>327</v>
      </c>
      <c r="E269" s="209" t="s">
        <v>321</v>
      </c>
      <c r="F269" s="209" t="s">
        <v>328</v>
      </c>
      <c r="G269" s="209"/>
      <c r="H269" s="209"/>
      <c r="I269" s="209"/>
      <c r="J269" s="209"/>
      <c r="K269" s="209"/>
      <c r="L269" s="209"/>
      <c r="M269" s="209"/>
      <c r="N269" s="209"/>
      <c r="O269" s="209"/>
      <c r="P269" s="209"/>
      <c r="Q269" s="209"/>
      <c r="R269" s="209"/>
      <c r="S269" s="209"/>
      <c r="T269" s="209"/>
      <c r="U269" s="209"/>
      <c r="V269" s="209"/>
      <c r="W269" s="209"/>
      <c r="X269" s="209"/>
      <c r="Y269" s="209"/>
      <c r="Z269" s="209"/>
      <c r="AA269" s="209"/>
      <c r="AB269" s="209"/>
      <c r="AC269" s="209"/>
      <c r="AD269" s="209"/>
      <c r="AE269" s="209"/>
      <c r="AF269" s="209"/>
      <c r="AG269" s="209"/>
      <c r="AH269" s="209"/>
      <c r="AI269" s="209"/>
      <c r="AJ269" s="209"/>
      <c r="AK269" s="209"/>
      <c r="AL269" s="209"/>
      <c r="AM269" s="209"/>
    </row>
    <row r="270" spans="1:39" hidden="1" x14ac:dyDescent="0.3">
      <c r="B270" s="201" t="s">
        <v>47</v>
      </c>
      <c r="C270" s="203" t="s">
        <v>50</v>
      </c>
      <c r="D270" s="201" t="s">
        <v>327</v>
      </c>
      <c r="E270" s="204" t="s">
        <v>313</v>
      </c>
      <c r="F270" s="202" t="s">
        <v>315</v>
      </c>
      <c r="G270" s="201"/>
      <c r="H270" s="201"/>
      <c r="I270" s="201"/>
      <c r="J270" s="201"/>
      <c r="K270" s="201"/>
      <c r="L270" s="201"/>
      <c r="M270" s="201"/>
      <c r="N270" s="201"/>
      <c r="O270" s="201"/>
      <c r="P270" s="201"/>
      <c r="Q270" s="201"/>
      <c r="R270" s="201"/>
      <c r="S270" s="201"/>
      <c r="T270" s="201"/>
      <c r="U270" s="201"/>
      <c r="V270" s="201"/>
      <c r="W270" s="201"/>
      <c r="X270" s="201"/>
      <c r="Y270" s="201"/>
      <c r="Z270" s="201"/>
      <c r="AA270" s="201"/>
      <c r="AB270" s="201"/>
      <c r="AC270" s="201"/>
      <c r="AD270" s="201"/>
      <c r="AE270" s="201"/>
      <c r="AF270" s="201"/>
      <c r="AG270" s="201"/>
      <c r="AH270" s="201"/>
      <c r="AI270" s="201"/>
      <c r="AJ270" s="201"/>
      <c r="AK270" s="201"/>
      <c r="AL270" s="201"/>
      <c r="AM270" s="201"/>
    </row>
    <row r="271" spans="1:39" hidden="1" x14ac:dyDescent="0.3">
      <c r="B271" s="201" t="s">
        <v>47</v>
      </c>
      <c r="C271" s="203" t="s">
        <v>50</v>
      </c>
      <c r="D271" s="201" t="s">
        <v>327</v>
      </c>
      <c r="E271" s="204" t="s">
        <v>313</v>
      </c>
      <c r="F271" s="202" t="s">
        <v>314</v>
      </c>
      <c r="G271" s="201"/>
      <c r="H271" s="201"/>
      <c r="I271" s="201"/>
      <c r="J271" s="201"/>
      <c r="K271" s="201"/>
      <c r="L271" s="201"/>
      <c r="M271" s="201"/>
      <c r="N271" s="201"/>
      <c r="O271" s="201"/>
      <c r="P271" s="201"/>
      <c r="Q271" s="201"/>
      <c r="R271" s="201"/>
      <c r="S271" s="201"/>
      <c r="T271" s="201"/>
      <c r="U271" s="201"/>
      <c r="V271" s="201"/>
      <c r="W271" s="201"/>
      <c r="X271" s="201"/>
      <c r="Y271" s="201"/>
      <c r="Z271" s="201"/>
      <c r="AA271" s="201"/>
      <c r="AB271" s="201"/>
      <c r="AC271" s="201"/>
      <c r="AD271" s="201"/>
      <c r="AE271" s="201"/>
      <c r="AF271" s="201"/>
      <c r="AG271" s="201"/>
      <c r="AH271" s="201"/>
      <c r="AI271" s="201"/>
      <c r="AJ271" s="201"/>
      <c r="AK271" s="201"/>
      <c r="AL271" s="201"/>
      <c r="AM271" s="201"/>
    </row>
    <row r="272" spans="1:39" hidden="1" x14ac:dyDescent="0.3">
      <c r="B272" s="201" t="s">
        <v>47</v>
      </c>
      <c r="C272" s="203" t="s">
        <v>50</v>
      </c>
      <c r="D272" s="201" t="s">
        <v>327</v>
      </c>
      <c r="E272" s="202" t="s">
        <v>320</v>
      </c>
      <c r="F272" s="204" t="s">
        <v>312</v>
      </c>
      <c r="G272" s="201"/>
      <c r="H272" s="201"/>
      <c r="I272" s="201"/>
      <c r="J272" s="201"/>
      <c r="K272" s="201"/>
      <c r="L272" s="201"/>
      <c r="M272" s="201"/>
      <c r="N272" s="201"/>
      <c r="O272" s="201"/>
      <c r="P272" s="201"/>
      <c r="Q272" s="201"/>
      <c r="R272" s="201"/>
      <c r="S272" s="201"/>
      <c r="T272" s="201"/>
      <c r="U272" s="201"/>
      <c r="V272" s="201"/>
      <c r="W272" s="201"/>
      <c r="X272" s="201"/>
      <c r="Y272" s="201"/>
      <c r="Z272" s="201"/>
      <c r="AA272" s="201"/>
      <c r="AB272" s="201"/>
      <c r="AC272" s="201"/>
      <c r="AD272" s="201"/>
      <c r="AE272" s="201"/>
      <c r="AF272" s="201"/>
      <c r="AG272" s="201"/>
      <c r="AH272" s="201"/>
      <c r="AI272" s="201"/>
      <c r="AJ272" s="201"/>
      <c r="AK272" s="201"/>
      <c r="AL272" s="201"/>
      <c r="AM272" s="201"/>
    </row>
    <row r="273" spans="1:39" hidden="1" x14ac:dyDescent="0.3">
      <c r="B273" s="201" t="s">
        <v>47</v>
      </c>
      <c r="C273" s="203" t="s">
        <v>50</v>
      </c>
      <c r="D273" s="201" t="s">
        <v>327</v>
      </c>
      <c r="E273" s="202" t="s">
        <v>319</v>
      </c>
      <c r="F273" s="204" t="s">
        <v>312</v>
      </c>
      <c r="G273" s="201"/>
      <c r="H273" s="201"/>
      <c r="I273" s="201"/>
      <c r="J273" s="201"/>
      <c r="K273" s="201"/>
      <c r="L273" s="201"/>
      <c r="M273" s="201"/>
      <c r="N273" s="201"/>
      <c r="O273" s="201"/>
      <c r="P273" s="201"/>
      <c r="Q273" s="201"/>
      <c r="R273" s="201"/>
      <c r="S273" s="201"/>
      <c r="T273" s="201"/>
      <c r="U273" s="201"/>
      <c r="V273" s="201"/>
      <c r="W273" s="201"/>
      <c r="X273" s="201"/>
      <c r="Y273" s="201"/>
      <c r="Z273" s="201"/>
      <c r="AA273" s="201"/>
      <c r="AB273" s="201"/>
      <c r="AC273" s="201"/>
      <c r="AD273" s="201"/>
      <c r="AE273" s="201"/>
      <c r="AF273" s="201"/>
      <c r="AG273" s="201"/>
      <c r="AH273" s="201"/>
      <c r="AI273" s="201"/>
      <c r="AJ273" s="201"/>
      <c r="AK273" s="201"/>
      <c r="AL273" s="201"/>
      <c r="AM273" s="201"/>
    </row>
    <row r="274" spans="1:39" hidden="1" x14ac:dyDescent="0.3">
      <c r="B274" s="201" t="s">
        <v>47</v>
      </c>
      <c r="C274" s="203" t="s">
        <v>50</v>
      </c>
      <c r="D274" s="201" t="s">
        <v>327</v>
      </c>
      <c r="E274" s="202" t="s">
        <v>318</v>
      </c>
      <c r="F274" s="204" t="s">
        <v>312</v>
      </c>
      <c r="G274" s="201"/>
      <c r="H274" s="201"/>
      <c r="I274" s="201"/>
      <c r="J274" s="201"/>
      <c r="K274" s="201"/>
      <c r="L274" s="201"/>
      <c r="M274" s="201"/>
      <c r="N274" s="201"/>
      <c r="O274" s="201"/>
      <c r="P274" s="201"/>
      <c r="Q274" s="201"/>
      <c r="R274" s="201"/>
      <c r="S274" s="201"/>
      <c r="T274" s="201"/>
      <c r="U274" s="201"/>
      <c r="V274" s="201"/>
      <c r="W274" s="201"/>
      <c r="X274" s="201"/>
      <c r="Y274" s="201"/>
      <c r="Z274" s="201"/>
      <c r="AA274" s="201"/>
      <c r="AB274" s="201"/>
      <c r="AC274" s="201"/>
      <c r="AD274" s="201"/>
      <c r="AE274" s="201"/>
      <c r="AF274" s="201"/>
      <c r="AG274" s="201"/>
      <c r="AH274" s="201"/>
      <c r="AI274" s="201"/>
      <c r="AJ274" s="201"/>
      <c r="AK274" s="201"/>
      <c r="AL274" s="201"/>
      <c r="AM274" s="201"/>
    </row>
    <row r="275" spans="1:39" hidden="1" x14ac:dyDescent="0.3">
      <c r="B275" s="201" t="s">
        <v>47</v>
      </c>
      <c r="C275" s="203" t="s">
        <v>50</v>
      </c>
      <c r="D275" s="201" t="s">
        <v>327</v>
      </c>
      <c r="E275" s="202" t="s">
        <v>317</v>
      </c>
      <c r="F275" s="204" t="s">
        <v>312</v>
      </c>
      <c r="G275" s="201"/>
      <c r="H275" s="201"/>
      <c r="I275" s="201"/>
      <c r="J275" s="201"/>
      <c r="K275" s="201"/>
      <c r="L275" s="201"/>
      <c r="M275" s="201"/>
      <c r="N275" s="201"/>
      <c r="O275" s="201"/>
      <c r="P275" s="201"/>
      <c r="Q275" s="201"/>
      <c r="R275" s="201"/>
      <c r="S275" s="201"/>
      <c r="T275" s="201"/>
      <c r="U275" s="201"/>
      <c r="V275" s="201"/>
      <c r="W275" s="201"/>
      <c r="X275" s="201"/>
      <c r="Y275" s="201"/>
      <c r="Z275" s="201"/>
      <c r="AA275" s="201"/>
      <c r="AB275" s="201"/>
      <c r="AC275" s="201"/>
      <c r="AD275" s="201"/>
      <c r="AE275" s="201"/>
      <c r="AF275" s="201"/>
      <c r="AG275" s="201"/>
      <c r="AH275" s="201"/>
      <c r="AI275" s="201"/>
      <c r="AJ275" s="201"/>
      <c r="AK275" s="201"/>
      <c r="AL275" s="201"/>
      <c r="AM275" s="201"/>
    </row>
    <row r="276" spans="1:39" hidden="1" x14ac:dyDescent="0.3">
      <c r="B276" s="201" t="s">
        <v>47</v>
      </c>
      <c r="C276" s="203" t="s">
        <v>50</v>
      </c>
      <c r="D276" s="201" t="s">
        <v>327</v>
      </c>
      <c r="E276" s="202" t="s">
        <v>316</v>
      </c>
      <c r="F276" s="204" t="s">
        <v>312</v>
      </c>
      <c r="G276" s="201"/>
      <c r="H276" s="201"/>
      <c r="I276" s="201"/>
      <c r="J276" s="201"/>
      <c r="K276" s="201"/>
      <c r="L276" s="201"/>
      <c r="M276" s="201"/>
      <c r="N276" s="201"/>
      <c r="O276" s="201"/>
      <c r="P276" s="201"/>
      <c r="Q276" s="201"/>
      <c r="R276" s="201"/>
      <c r="S276" s="201"/>
      <c r="T276" s="201"/>
      <c r="U276" s="201"/>
      <c r="V276" s="201"/>
      <c r="W276" s="201"/>
      <c r="X276" s="201"/>
      <c r="Y276" s="201"/>
      <c r="Z276" s="201"/>
      <c r="AA276" s="201"/>
      <c r="AB276" s="201"/>
      <c r="AC276" s="201"/>
      <c r="AD276" s="201"/>
      <c r="AE276" s="201"/>
      <c r="AF276" s="201"/>
      <c r="AG276" s="201"/>
      <c r="AH276" s="201"/>
      <c r="AI276" s="201"/>
      <c r="AJ276" s="201"/>
      <c r="AK276" s="201"/>
      <c r="AL276" s="201"/>
      <c r="AM276" s="201"/>
    </row>
    <row r="277" spans="1:39" s="232" customFormat="1" x14ac:dyDescent="0.3">
      <c r="A277" s="2"/>
      <c r="B277" s="36" t="s">
        <v>47</v>
      </c>
      <c r="C277" s="47" t="s">
        <v>50</v>
      </c>
      <c r="D277" s="37" t="s">
        <v>52</v>
      </c>
      <c r="E277" s="199" t="s">
        <v>313</v>
      </c>
      <c r="F277" s="199" t="s">
        <v>312</v>
      </c>
      <c r="G277" s="36">
        <v>10</v>
      </c>
      <c r="H277" s="36">
        <v>2370</v>
      </c>
      <c r="I277" s="248">
        <v>1.7860221739017228E-2</v>
      </c>
      <c r="J277" s="36">
        <v>432</v>
      </c>
      <c r="K277" s="36">
        <v>175</v>
      </c>
      <c r="L277" s="207">
        <v>0.24067082442714749</v>
      </c>
      <c r="M277" s="128">
        <v>2.0567660401477849E-2</v>
      </c>
      <c r="N277" s="207">
        <v>0.20035821004025089</v>
      </c>
      <c r="O277" s="207">
        <v>0.28098343881404408</v>
      </c>
      <c r="P277" s="36">
        <v>508</v>
      </c>
      <c r="Q277" s="36">
        <v>203</v>
      </c>
      <c r="R277" s="207">
        <v>0.24203525779196211</v>
      </c>
      <c r="S277" s="128">
        <v>1.9003428605772331E-2</v>
      </c>
      <c r="T277" s="207">
        <v>0.20478853772464833</v>
      </c>
      <c r="U277" s="207">
        <v>0.27928197785927589</v>
      </c>
      <c r="V277" s="36"/>
      <c r="W277" s="36"/>
      <c r="X277" s="207"/>
      <c r="Y277" s="128"/>
      <c r="Z277" s="207"/>
      <c r="AA277" s="207"/>
      <c r="AB277" s="245"/>
      <c r="AC277" s="245"/>
      <c r="AD277" s="246"/>
      <c r="AE277" s="247"/>
      <c r="AF277" s="246"/>
      <c r="AG277" s="246"/>
      <c r="AH277" s="245"/>
      <c r="AI277" s="245"/>
      <c r="AJ277" s="245"/>
      <c r="AK277" s="245"/>
      <c r="AL277" s="245"/>
      <c r="AM277" s="245"/>
    </row>
    <row r="278" spans="1:39" hidden="1" x14ac:dyDescent="0.3">
      <c r="B278" s="36" t="s">
        <v>47</v>
      </c>
      <c r="C278" s="47" t="s">
        <v>50</v>
      </c>
      <c r="D278" s="199" t="s">
        <v>54</v>
      </c>
      <c r="E278" s="199" t="s">
        <v>313</v>
      </c>
      <c r="F278" s="37" t="s">
        <v>315</v>
      </c>
      <c r="G278" s="36"/>
      <c r="H278" s="36"/>
      <c r="I278" s="36"/>
      <c r="J278" s="36"/>
      <c r="K278" s="36"/>
      <c r="L278" s="36"/>
      <c r="M278" s="36"/>
      <c r="N278" s="36"/>
      <c r="O278" s="36"/>
      <c r="P278" s="36"/>
      <c r="Q278" s="36"/>
      <c r="R278" s="36"/>
      <c r="S278" s="36"/>
      <c r="T278" s="36"/>
      <c r="U278" s="36"/>
      <c r="V278" s="36"/>
      <c r="W278" s="36"/>
      <c r="X278" s="36"/>
      <c r="Y278" s="36"/>
      <c r="Z278" s="36"/>
      <c r="AA278" s="36"/>
      <c r="AB278" s="36"/>
      <c r="AC278" s="36"/>
      <c r="AD278" s="36"/>
      <c r="AE278" s="36"/>
      <c r="AF278" s="36"/>
      <c r="AG278" s="36"/>
      <c r="AH278" s="36"/>
      <c r="AI278" s="36"/>
      <c r="AJ278" s="36"/>
      <c r="AK278" s="36"/>
      <c r="AL278" s="36"/>
      <c r="AM278" s="36"/>
    </row>
    <row r="279" spans="1:39" hidden="1" x14ac:dyDescent="0.3">
      <c r="B279" s="36" t="s">
        <v>47</v>
      </c>
      <c r="C279" s="47" t="s">
        <v>50</v>
      </c>
      <c r="D279" s="199" t="s">
        <v>54</v>
      </c>
      <c r="E279" s="199" t="s">
        <v>313</v>
      </c>
      <c r="F279" s="37" t="s">
        <v>314</v>
      </c>
      <c r="G279" s="36"/>
      <c r="H279" s="36"/>
      <c r="I279" s="36"/>
      <c r="J279" s="36"/>
      <c r="K279" s="36"/>
      <c r="L279" s="36"/>
      <c r="M279" s="36"/>
      <c r="N279" s="36"/>
      <c r="O279" s="36"/>
      <c r="P279" s="36"/>
      <c r="Q279" s="36"/>
      <c r="R279" s="36"/>
      <c r="S279" s="36"/>
      <c r="T279" s="36"/>
      <c r="U279" s="36"/>
      <c r="V279" s="36"/>
      <c r="W279" s="36"/>
      <c r="X279" s="36"/>
      <c r="Y279" s="36"/>
      <c r="Z279" s="36"/>
      <c r="AA279" s="36"/>
      <c r="AB279" s="36"/>
      <c r="AC279" s="36"/>
      <c r="AD279" s="36"/>
      <c r="AE279" s="36"/>
      <c r="AF279" s="36"/>
      <c r="AG279" s="36"/>
      <c r="AH279" s="36"/>
      <c r="AI279" s="36"/>
      <c r="AJ279" s="36"/>
      <c r="AK279" s="36"/>
      <c r="AL279" s="36"/>
      <c r="AM279" s="36"/>
    </row>
    <row r="280" spans="1:39" hidden="1" x14ac:dyDescent="0.3">
      <c r="B280" s="36" t="s">
        <v>47</v>
      </c>
      <c r="C280" s="47" t="s">
        <v>50</v>
      </c>
      <c r="D280" s="199" t="s">
        <v>54</v>
      </c>
      <c r="E280" s="37" t="s">
        <v>320</v>
      </c>
      <c r="F280" s="199" t="s">
        <v>312</v>
      </c>
      <c r="G280" s="36"/>
      <c r="H280" s="36"/>
      <c r="I280" s="36"/>
      <c r="J280" s="36"/>
      <c r="K280" s="36"/>
      <c r="L280" s="36"/>
      <c r="M280" s="36"/>
      <c r="N280" s="36"/>
      <c r="O280" s="36"/>
      <c r="P280" s="36"/>
      <c r="Q280" s="36"/>
      <c r="R280" s="36"/>
      <c r="S280" s="36"/>
      <c r="T280" s="36"/>
      <c r="U280" s="36"/>
      <c r="V280" s="36"/>
      <c r="W280" s="36"/>
      <c r="X280" s="36"/>
      <c r="Y280" s="36"/>
      <c r="Z280" s="36"/>
      <c r="AA280" s="36"/>
      <c r="AB280" s="36"/>
      <c r="AC280" s="36"/>
      <c r="AD280" s="36"/>
      <c r="AE280" s="36"/>
      <c r="AF280" s="36"/>
      <c r="AG280" s="36"/>
      <c r="AH280" s="36"/>
      <c r="AI280" s="36"/>
      <c r="AJ280" s="36"/>
      <c r="AK280" s="36"/>
      <c r="AL280" s="36"/>
      <c r="AM280" s="36"/>
    </row>
    <row r="281" spans="1:39" hidden="1" x14ac:dyDescent="0.3">
      <c r="B281" s="36" t="s">
        <v>47</v>
      </c>
      <c r="C281" s="47" t="s">
        <v>50</v>
      </c>
      <c r="D281" s="199" t="s">
        <v>54</v>
      </c>
      <c r="E281" s="37" t="s">
        <v>319</v>
      </c>
      <c r="F281" s="199" t="s">
        <v>312</v>
      </c>
      <c r="G281" s="36"/>
      <c r="H281" s="36"/>
      <c r="I281" s="36"/>
      <c r="J281" s="36"/>
      <c r="K281" s="36"/>
      <c r="L281" s="36"/>
      <c r="M281" s="36"/>
      <c r="N281" s="36"/>
      <c r="O281" s="36"/>
      <c r="P281" s="36"/>
      <c r="Q281" s="36"/>
      <c r="R281" s="36"/>
      <c r="S281" s="36"/>
      <c r="T281" s="36"/>
      <c r="U281" s="36"/>
      <c r="V281" s="36"/>
      <c r="W281" s="36"/>
      <c r="X281" s="36"/>
      <c r="Y281" s="36"/>
      <c r="Z281" s="36"/>
      <c r="AA281" s="36"/>
      <c r="AB281" s="36"/>
      <c r="AC281" s="36"/>
      <c r="AD281" s="36"/>
      <c r="AE281" s="36"/>
      <c r="AF281" s="36"/>
      <c r="AG281" s="36"/>
      <c r="AH281" s="36"/>
      <c r="AI281" s="36"/>
      <c r="AJ281" s="36"/>
      <c r="AK281" s="36"/>
      <c r="AL281" s="36"/>
      <c r="AM281" s="36"/>
    </row>
    <row r="282" spans="1:39" hidden="1" x14ac:dyDescent="0.3">
      <c r="B282" s="36" t="s">
        <v>47</v>
      </c>
      <c r="C282" s="47" t="s">
        <v>50</v>
      </c>
      <c r="D282" s="199" t="s">
        <v>54</v>
      </c>
      <c r="E282" s="37" t="s">
        <v>318</v>
      </c>
      <c r="F282" s="199" t="s">
        <v>312</v>
      </c>
      <c r="G282" s="36"/>
      <c r="H282" s="36"/>
      <c r="I282" s="36"/>
      <c r="J282" s="36"/>
      <c r="K282" s="36"/>
      <c r="L282" s="36"/>
      <c r="M282" s="36"/>
      <c r="N282" s="36"/>
      <c r="O282" s="36"/>
      <c r="P282" s="36"/>
      <c r="Q282" s="36"/>
      <c r="R282" s="36"/>
      <c r="S282" s="36"/>
      <c r="T282" s="36"/>
      <c r="U282" s="36"/>
      <c r="V282" s="36"/>
      <c r="W282" s="36"/>
      <c r="X282" s="36"/>
      <c r="Y282" s="36"/>
      <c r="Z282" s="36"/>
      <c r="AA282" s="36"/>
      <c r="AB282" s="36"/>
      <c r="AC282" s="36"/>
      <c r="AD282" s="36"/>
      <c r="AE282" s="36"/>
      <c r="AF282" s="36"/>
      <c r="AG282" s="36"/>
      <c r="AH282" s="36"/>
      <c r="AI282" s="36"/>
      <c r="AJ282" s="36"/>
      <c r="AK282" s="36"/>
      <c r="AL282" s="36"/>
      <c r="AM282" s="36"/>
    </row>
    <row r="283" spans="1:39" hidden="1" x14ac:dyDescent="0.3">
      <c r="B283" s="36" t="s">
        <v>47</v>
      </c>
      <c r="C283" s="47" t="s">
        <v>50</v>
      </c>
      <c r="D283" s="199" t="s">
        <v>54</v>
      </c>
      <c r="E283" s="37" t="s">
        <v>317</v>
      </c>
      <c r="F283" s="199" t="s">
        <v>312</v>
      </c>
      <c r="G283" s="36"/>
      <c r="H283" s="36"/>
      <c r="I283" s="36"/>
      <c r="J283" s="36"/>
      <c r="K283" s="36"/>
      <c r="L283" s="36"/>
      <c r="M283" s="36"/>
      <c r="N283" s="36"/>
      <c r="O283" s="36"/>
      <c r="P283" s="36"/>
      <c r="Q283" s="36"/>
      <c r="R283" s="36"/>
      <c r="S283" s="36"/>
      <c r="T283" s="36"/>
      <c r="U283" s="36"/>
      <c r="V283" s="36"/>
      <c r="W283" s="36"/>
      <c r="X283" s="36"/>
      <c r="Y283" s="36"/>
      <c r="Z283" s="36"/>
      <c r="AA283" s="36"/>
      <c r="AB283" s="36"/>
      <c r="AC283" s="36"/>
      <c r="AD283" s="36"/>
      <c r="AE283" s="36"/>
      <c r="AF283" s="36"/>
      <c r="AG283" s="36"/>
      <c r="AH283" s="36"/>
      <c r="AI283" s="36"/>
      <c r="AJ283" s="36"/>
      <c r="AK283" s="36"/>
      <c r="AL283" s="36"/>
      <c r="AM283" s="36"/>
    </row>
    <row r="284" spans="1:39" hidden="1" x14ac:dyDescent="0.3">
      <c r="B284" s="36" t="s">
        <v>47</v>
      </c>
      <c r="C284" s="47" t="s">
        <v>50</v>
      </c>
      <c r="D284" s="199" t="s">
        <v>54</v>
      </c>
      <c r="E284" s="37" t="s">
        <v>316</v>
      </c>
      <c r="F284" s="199" t="s">
        <v>312</v>
      </c>
      <c r="G284" s="36"/>
      <c r="H284" s="36"/>
      <c r="I284" s="36"/>
      <c r="J284" s="36"/>
      <c r="K284" s="36"/>
      <c r="L284" s="36"/>
      <c r="M284" s="36"/>
      <c r="N284" s="36"/>
      <c r="O284" s="36"/>
      <c r="P284" s="36"/>
      <c r="Q284" s="36"/>
      <c r="R284" s="36"/>
      <c r="S284" s="36"/>
      <c r="T284" s="36"/>
      <c r="U284" s="36"/>
      <c r="V284" s="36"/>
      <c r="W284" s="36"/>
      <c r="X284" s="36"/>
      <c r="Y284" s="36"/>
      <c r="Z284" s="36"/>
      <c r="AA284" s="36"/>
      <c r="AB284" s="36"/>
      <c r="AC284" s="36"/>
      <c r="AD284" s="36"/>
      <c r="AE284" s="36"/>
      <c r="AF284" s="36"/>
      <c r="AG284" s="36"/>
      <c r="AH284" s="36"/>
      <c r="AI284" s="36"/>
      <c r="AJ284" s="36"/>
      <c r="AK284" s="36"/>
      <c r="AL284" s="36"/>
      <c r="AM284" s="36"/>
    </row>
    <row r="285" spans="1:39" s="232" customFormat="1" x14ac:dyDescent="0.3">
      <c r="A285" s="2"/>
      <c r="B285" s="16" t="s">
        <v>47</v>
      </c>
      <c r="C285" s="23" t="s">
        <v>55</v>
      </c>
      <c r="D285" s="15" t="s">
        <v>54</v>
      </c>
      <c r="E285" s="15" t="s">
        <v>313</v>
      </c>
      <c r="F285" s="15" t="s">
        <v>312</v>
      </c>
      <c r="G285" s="16">
        <v>10</v>
      </c>
      <c r="H285" s="16">
        <v>18908</v>
      </c>
      <c r="I285" s="244">
        <v>0.10242881819579713</v>
      </c>
      <c r="J285" s="16">
        <v>3427</v>
      </c>
      <c r="K285" s="16">
        <v>2138</v>
      </c>
      <c r="L285" s="197">
        <v>0.60860901754055707</v>
      </c>
      <c r="M285" s="118">
        <v>8.3371486874828649E-3</v>
      </c>
      <c r="N285" s="197">
        <v>0.59226820611309061</v>
      </c>
      <c r="O285" s="197">
        <v>0.62494982896802354</v>
      </c>
      <c r="P285" s="16">
        <v>4264</v>
      </c>
      <c r="Q285" s="16">
        <v>2725</v>
      </c>
      <c r="R285" s="197">
        <v>0.6231856637808606</v>
      </c>
      <c r="S285" s="118">
        <v>7.4210240275177312E-3</v>
      </c>
      <c r="T285" s="197">
        <v>0.6086404566869259</v>
      </c>
      <c r="U285" s="197">
        <v>0.6377308708747953</v>
      </c>
      <c r="V285" s="16"/>
      <c r="W285" s="16"/>
      <c r="X285" s="197"/>
      <c r="Y285" s="118"/>
      <c r="Z285" s="197"/>
      <c r="AA285" s="197"/>
      <c r="AB285" s="241"/>
      <c r="AC285" s="241"/>
      <c r="AD285" s="242"/>
      <c r="AE285" s="243"/>
      <c r="AF285" s="242"/>
      <c r="AG285" s="242"/>
      <c r="AH285" s="241"/>
      <c r="AI285" s="241"/>
      <c r="AJ285" s="241"/>
      <c r="AK285" s="241"/>
      <c r="AL285" s="241"/>
      <c r="AM285" s="241"/>
    </row>
    <row r="286" spans="1:39" hidden="1" x14ac:dyDescent="0.3">
      <c r="B286" s="16" t="s">
        <v>47</v>
      </c>
      <c r="C286" s="15" t="s">
        <v>44</v>
      </c>
      <c r="D286" s="15" t="s">
        <v>54</v>
      </c>
      <c r="E286" s="206" t="s">
        <v>320</v>
      </c>
      <c r="F286" s="15" t="s">
        <v>312</v>
      </c>
      <c r="G286" s="16"/>
      <c r="H286" s="16"/>
      <c r="I286" s="16"/>
      <c r="J286" s="16"/>
      <c r="K286" s="16"/>
      <c r="L286" s="16"/>
      <c r="M286" s="16"/>
      <c r="N286" s="16"/>
      <c r="O286" s="16"/>
      <c r="P286" s="16"/>
      <c r="Q286" s="16"/>
      <c r="R286" s="16"/>
      <c r="S286" s="16"/>
      <c r="T286" s="16"/>
      <c r="U286" s="16"/>
      <c r="V286" s="16"/>
      <c r="W286" s="16"/>
      <c r="X286" s="16"/>
      <c r="Y286" s="16"/>
      <c r="Z286" s="16"/>
      <c r="AA286" s="16"/>
      <c r="AB286" s="16"/>
      <c r="AC286" s="16"/>
      <c r="AD286" s="16"/>
      <c r="AE286" s="16"/>
      <c r="AF286" s="16"/>
      <c r="AG286" s="16"/>
      <c r="AH286" s="16"/>
      <c r="AI286" s="16"/>
      <c r="AJ286" s="16"/>
      <c r="AK286" s="16"/>
      <c r="AL286" s="16"/>
      <c r="AM286" s="16"/>
    </row>
    <row r="287" spans="1:39" hidden="1" x14ac:dyDescent="0.3">
      <c r="B287" s="16" t="s">
        <v>47</v>
      </c>
      <c r="C287" s="15" t="s">
        <v>44</v>
      </c>
      <c r="D287" s="15" t="s">
        <v>54</v>
      </c>
      <c r="E287" s="206" t="s">
        <v>318</v>
      </c>
      <c r="F287" s="15" t="s">
        <v>312</v>
      </c>
      <c r="G287" s="16"/>
      <c r="H287" s="16"/>
      <c r="I287" s="16"/>
      <c r="J287" s="16"/>
      <c r="K287" s="16"/>
      <c r="L287" s="16"/>
      <c r="M287" s="16"/>
      <c r="N287" s="16"/>
      <c r="O287" s="16"/>
      <c r="P287" s="16"/>
      <c r="Q287" s="16"/>
      <c r="R287" s="16"/>
      <c r="S287" s="16"/>
      <c r="T287" s="16"/>
      <c r="U287" s="16"/>
      <c r="V287" s="16"/>
      <c r="W287" s="16"/>
      <c r="X287" s="16"/>
      <c r="Y287" s="16"/>
      <c r="Z287" s="16"/>
      <c r="AA287" s="16"/>
      <c r="AB287" s="16"/>
      <c r="AC287" s="16"/>
      <c r="AD287" s="16"/>
      <c r="AE287" s="16"/>
      <c r="AF287" s="16"/>
      <c r="AG287" s="16"/>
      <c r="AH287" s="16"/>
      <c r="AI287" s="16"/>
      <c r="AJ287" s="16"/>
      <c r="AK287" s="16"/>
      <c r="AL287" s="16"/>
      <c r="AM287" s="16"/>
    </row>
    <row r="288" spans="1:39" hidden="1" x14ac:dyDescent="0.3">
      <c r="B288" s="16" t="s">
        <v>47</v>
      </c>
      <c r="C288" s="15" t="s">
        <v>44</v>
      </c>
      <c r="D288" s="15" t="s">
        <v>54</v>
      </c>
      <c r="E288" s="206" t="s">
        <v>317</v>
      </c>
      <c r="F288" s="15" t="s">
        <v>312</v>
      </c>
      <c r="G288" s="16"/>
      <c r="H288" s="16"/>
      <c r="I288" s="16"/>
      <c r="J288" s="16"/>
      <c r="K288" s="16"/>
      <c r="L288" s="16"/>
      <c r="M288" s="16"/>
      <c r="N288" s="16"/>
      <c r="O288" s="16"/>
      <c r="P288" s="16"/>
      <c r="Q288" s="16"/>
      <c r="R288" s="16"/>
      <c r="S288" s="16"/>
      <c r="T288" s="16"/>
      <c r="U288" s="16"/>
      <c r="V288" s="16"/>
      <c r="W288" s="16"/>
      <c r="X288" s="16"/>
      <c r="Y288" s="16"/>
      <c r="Z288" s="16"/>
      <c r="AA288" s="16"/>
      <c r="AB288" s="16"/>
      <c r="AC288" s="16"/>
      <c r="AD288" s="16"/>
      <c r="AE288" s="16"/>
      <c r="AF288" s="16"/>
      <c r="AG288" s="16"/>
      <c r="AH288" s="16"/>
      <c r="AI288" s="16"/>
      <c r="AJ288" s="16"/>
      <c r="AK288" s="16"/>
      <c r="AL288" s="16"/>
      <c r="AM288" s="16"/>
    </row>
    <row r="289" spans="1:39" hidden="1" x14ac:dyDescent="0.3">
      <c r="B289" s="16" t="s">
        <v>47</v>
      </c>
      <c r="C289" s="15" t="s">
        <v>44</v>
      </c>
      <c r="D289" s="15" t="s">
        <v>54</v>
      </c>
      <c r="E289" s="206" t="s">
        <v>316</v>
      </c>
      <c r="F289" s="15" t="s">
        <v>312</v>
      </c>
      <c r="G289" s="16"/>
      <c r="H289" s="16"/>
      <c r="I289" s="16"/>
      <c r="J289" s="16"/>
      <c r="K289" s="16"/>
      <c r="L289" s="16"/>
      <c r="M289" s="16"/>
      <c r="N289" s="16"/>
      <c r="O289" s="16"/>
      <c r="P289" s="16"/>
      <c r="Q289" s="16"/>
      <c r="R289" s="16"/>
      <c r="S289" s="16"/>
      <c r="T289" s="16"/>
      <c r="U289" s="16"/>
      <c r="V289" s="16"/>
      <c r="W289" s="16"/>
      <c r="X289" s="16"/>
      <c r="Y289" s="16"/>
      <c r="Z289" s="16"/>
      <c r="AA289" s="16"/>
      <c r="AB289" s="16"/>
      <c r="AC289" s="16"/>
      <c r="AD289" s="16"/>
      <c r="AE289" s="16"/>
      <c r="AF289" s="16"/>
      <c r="AG289" s="16"/>
      <c r="AH289" s="16"/>
      <c r="AI289" s="16"/>
      <c r="AJ289" s="16"/>
      <c r="AK289" s="16"/>
      <c r="AL289" s="16"/>
      <c r="AM289" s="16"/>
    </row>
    <row r="290" spans="1:39" hidden="1" x14ac:dyDescent="0.3">
      <c r="B290" s="16" t="s">
        <v>47</v>
      </c>
      <c r="C290" s="15" t="s">
        <v>44</v>
      </c>
      <c r="D290" s="15" t="s">
        <v>54</v>
      </c>
      <c r="E290" s="15" t="s">
        <v>313</v>
      </c>
      <c r="F290" s="44" t="s">
        <v>315</v>
      </c>
      <c r="G290" s="16"/>
      <c r="H290" s="16"/>
      <c r="I290" s="16"/>
      <c r="J290" s="16"/>
      <c r="K290" s="16"/>
      <c r="L290" s="16"/>
      <c r="M290" s="16"/>
      <c r="N290" s="16"/>
      <c r="O290" s="16"/>
      <c r="P290" s="16"/>
      <c r="Q290" s="16"/>
      <c r="R290" s="16"/>
      <c r="S290" s="16"/>
      <c r="T290" s="16"/>
      <c r="U290" s="16"/>
      <c r="V290" s="16"/>
      <c r="W290" s="16"/>
      <c r="X290" s="16"/>
      <c r="Y290" s="16"/>
      <c r="Z290" s="16"/>
      <c r="AA290" s="16"/>
      <c r="AB290" s="16"/>
      <c r="AC290" s="16"/>
      <c r="AD290" s="16"/>
      <c r="AE290" s="16"/>
      <c r="AF290" s="16"/>
      <c r="AG290" s="16"/>
      <c r="AH290" s="16"/>
      <c r="AI290" s="16"/>
      <c r="AJ290" s="16"/>
      <c r="AK290" s="16"/>
      <c r="AL290" s="16"/>
      <c r="AM290" s="16"/>
    </row>
    <row r="291" spans="1:39" hidden="1" x14ac:dyDescent="0.3">
      <c r="B291" s="16" t="s">
        <v>47</v>
      </c>
      <c r="C291" s="15" t="s">
        <v>44</v>
      </c>
      <c r="D291" s="15" t="s">
        <v>54</v>
      </c>
      <c r="E291" s="15" t="s">
        <v>313</v>
      </c>
      <c r="F291" s="44" t="s">
        <v>314</v>
      </c>
      <c r="G291" s="16"/>
      <c r="H291" s="16"/>
      <c r="I291" s="16"/>
      <c r="J291" s="16"/>
      <c r="K291" s="16"/>
      <c r="L291" s="16"/>
      <c r="M291" s="16"/>
      <c r="N291" s="16"/>
      <c r="O291" s="16"/>
      <c r="P291" s="16"/>
      <c r="Q291" s="16"/>
      <c r="R291" s="16"/>
      <c r="S291" s="16"/>
      <c r="T291" s="16"/>
      <c r="U291" s="16"/>
      <c r="V291" s="16"/>
      <c r="W291" s="16"/>
      <c r="X291" s="16"/>
      <c r="Y291" s="16"/>
      <c r="Z291" s="16"/>
      <c r="AA291" s="16"/>
      <c r="AB291" s="16"/>
      <c r="AC291" s="16"/>
      <c r="AD291" s="16"/>
      <c r="AE291" s="16"/>
      <c r="AF291" s="16"/>
      <c r="AG291" s="16"/>
      <c r="AH291" s="16"/>
      <c r="AI291" s="16"/>
      <c r="AJ291" s="16"/>
      <c r="AK291" s="16"/>
      <c r="AL291" s="16"/>
      <c r="AM291" s="16"/>
    </row>
    <row r="292" spans="1:39" s="232" customFormat="1" x14ac:dyDescent="0.3">
      <c r="A292" s="2"/>
      <c r="B292" s="16" t="s">
        <v>47</v>
      </c>
      <c r="C292" s="15" t="s">
        <v>44</v>
      </c>
      <c r="D292" s="44" t="s">
        <v>45</v>
      </c>
      <c r="E292" s="15" t="s">
        <v>313</v>
      </c>
      <c r="F292" s="15" t="s">
        <v>312</v>
      </c>
      <c r="G292" s="16">
        <v>49</v>
      </c>
      <c r="H292" s="16">
        <v>81924</v>
      </c>
      <c r="I292" s="244">
        <v>0.33666555798887238</v>
      </c>
      <c r="J292" s="16">
        <v>12199</v>
      </c>
      <c r="K292" s="16">
        <v>8347</v>
      </c>
      <c r="L292" s="197">
        <v>0.71170638080040827</v>
      </c>
      <c r="M292" s="118">
        <v>4.1011516552610146E-3</v>
      </c>
      <c r="N292" s="197">
        <v>0.70366812355609665</v>
      </c>
      <c r="O292" s="197">
        <v>0.71974463804471989</v>
      </c>
      <c r="P292" s="16">
        <v>15462</v>
      </c>
      <c r="Q292" s="16">
        <v>10652</v>
      </c>
      <c r="R292" s="197">
        <v>0.72368285105062324</v>
      </c>
      <c r="S292" s="118">
        <v>3.5962115026105623E-3</v>
      </c>
      <c r="T292" s="197">
        <v>0.7166342765055066</v>
      </c>
      <c r="U292" s="197">
        <v>0.73073142559573989</v>
      </c>
      <c r="V292" s="16">
        <v>845</v>
      </c>
      <c r="W292" s="16">
        <v>451</v>
      </c>
      <c r="X292" s="197">
        <v>0.54613612500699904</v>
      </c>
      <c r="Y292" s="118">
        <v>1.7127142304366193E-2</v>
      </c>
      <c r="Z292" s="197">
        <v>0.5125669260904413</v>
      </c>
      <c r="AA292" s="197">
        <v>0.57970532392355678</v>
      </c>
      <c r="AB292" s="241">
        <v>16307</v>
      </c>
      <c r="AC292" s="241">
        <v>11103</v>
      </c>
      <c r="AD292" s="242">
        <v>0.7153166182658004</v>
      </c>
      <c r="AE292" s="243">
        <v>3.533809873445112E-3</v>
      </c>
      <c r="AF292" s="242">
        <v>0.70839035091384794</v>
      </c>
      <c r="AG292" s="242">
        <v>0.72224288561775285</v>
      </c>
      <c r="AH292" s="241">
        <v>188</v>
      </c>
      <c r="AI292" s="241">
        <v>162</v>
      </c>
      <c r="AJ292" s="241"/>
      <c r="AK292" s="241"/>
      <c r="AL292" s="241"/>
      <c r="AM292" s="241"/>
    </row>
    <row r="293" spans="1:39" s="232" customFormat="1" x14ac:dyDescent="0.3">
      <c r="A293" s="2"/>
      <c r="B293" s="16" t="s">
        <v>47</v>
      </c>
      <c r="C293" s="15" t="s">
        <v>44</v>
      </c>
      <c r="D293" s="44" t="s">
        <v>52</v>
      </c>
      <c r="E293" s="15" t="s">
        <v>313</v>
      </c>
      <c r="F293" s="15" t="s">
        <v>312</v>
      </c>
      <c r="G293" s="16">
        <v>49</v>
      </c>
      <c r="H293" s="16">
        <v>12757</v>
      </c>
      <c r="I293" s="244">
        <v>6.8288632059341853E-2</v>
      </c>
      <c r="J293" s="16">
        <v>2414</v>
      </c>
      <c r="K293" s="16">
        <v>864</v>
      </c>
      <c r="L293" s="197">
        <v>0.22233313171353247</v>
      </c>
      <c r="M293" s="118">
        <v>8.463115309134241E-3</v>
      </c>
      <c r="N293" s="197">
        <v>0.20574542570762935</v>
      </c>
      <c r="O293" s="197">
        <v>0.23892083771943559</v>
      </c>
      <c r="P293" s="16">
        <v>2913</v>
      </c>
      <c r="Q293" s="16">
        <v>995</v>
      </c>
      <c r="R293" s="197">
        <v>0.22238698575672586</v>
      </c>
      <c r="S293" s="118">
        <v>7.7048857291861176E-3</v>
      </c>
      <c r="T293" s="197">
        <v>0.20728540972752107</v>
      </c>
      <c r="U293" s="197">
        <v>0.23748856178593064</v>
      </c>
      <c r="V293" s="16"/>
      <c r="W293" s="16"/>
      <c r="X293" s="197"/>
      <c r="Y293" s="118"/>
      <c r="Z293" s="197"/>
      <c r="AA293" s="197"/>
      <c r="AB293" s="241"/>
      <c r="AC293" s="241"/>
      <c r="AD293" s="242"/>
      <c r="AE293" s="243"/>
      <c r="AF293" s="242"/>
      <c r="AG293" s="242"/>
      <c r="AH293" s="241"/>
      <c r="AI293" s="241"/>
      <c r="AJ293" s="241"/>
      <c r="AK293" s="241"/>
      <c r="AL293" s="241"/>
      <c r="AM293" s="241"/>
    </row>
    <row r="294" spans="1:39" s="232" customFormat="1" x14ac:dyDescent="0.3">
      <c r="A294" s="2"/>
      <c r="B294" s="60" t="s">
        <v>58</v>
      </c>
      <c r="C294" s="49" t="s">
        <v>44</v>
      </c>
      <c r="D294" s="50" t="s">
        <v>54</v>
      </c>
      <c r="E294" s="50" t="s">
        <v>313</v>
      </c>
      <c r="F294" s="50" t="s">
        <v>312</v>
      </c>
      <c r="G294" s="80">
        <v>49</v>
      </c>
      <c r="H294" s="80">
        <v>94681</v>
      </c>
      <c r="I294" s="240">
        <v>0.40495419004821426</v>
      </c>
      <c r="J294" s="80">
        <v>14613</v>
      </c>
      <c r="K294" s="80">
        <v>9211</v>
      </c>
      <c r="L294" s="193">
        <v>0.62918191119904532</v>
      </c>
      <c r="M294" s="195">
        <v>3.9957552395303245E-3</v>
      </c>
      <c r="N294" s="193">
        <v>0.62135023092956587</v>
      </c>
      <c r="O294" s="193">
        <v>0.63701359146852476</v>
      </c>
      <c r="P294" s="80">
        <v>18375</v>
      </c>
      <c r="Q294" s="80">
        <v>11647</v>
      </c>
      <c r="R294" s="193">
        <v>0.639147835142161</v>
      </c>
      <c r="S294" s="195">
        <v>3.5428408599875436E-3</v>
      </c>
      <c r="T294" s="193">
        <v>0.63220386705658538</v>
      </c>
      <c r="U294" s="193">
        <v>0.64609180322773663</v>
      </c>
      <c r="V294" s="80"/>
      <c r="W294" s="80"/>
      <c r="X294" s="193"/>
      <c r="Y294" s="195"/>
      <c r="Z294" s="193"/>
      <c r="AA294" s="193"/>
      <c r="AB294" s="237"/>
      <c r="AC294" s="237"/>
      <c r="AD294" s="238"/>
      <c r="AE294" s="239"/>
      <c r="AF294" s="238"/>
      <c r="AG294" s="238"/>
      <c r="AH294" s="237"/>
      <c r="AI294" s="237"/>
      <c r="AJ294" s="237"/>
      <c r="AK294" s="237"/>
      <c r="AL294" s="237"/>
      <c r="AM294" s="237"/>
    </row>
    <row r="295" spans="1:39" hidden="1" x14ac:dyDescent="0.3">
      <c r="B295" s="201" t="s">
        <v>43</v>
      </c>
      <c r="C295" s="205" t="s">
        <v>44</v>
      </c>
      <c r="D295" s="202" t="s">
        <v>45</v>
      </c>
      <c r="E295" s="201" t="s">
        <v>326</v>
      </c>
      <c r="F295" s="201" t="s">
        <v>329</v>
      </c>
      <c r="G295" s="201"/>
      <c r="H295" s="201"/>
      <c r="I295" s="201"/>
      <c r="J295" s="201"/>
      <c r="K295" s="201"/>
      <c r="L295" s="201"/>
      <c r="M295" s="201"/>
      <c r="N295" s="201"/>
      <c r="O295" s="201"/>
      <c r="P295" s="201"/>
      <c r="Q295" s="201"/>
      <c r="R295" s="201"/>
      <c r="S295" s="201"/>
      <c r="T295" s="201"/>
      <c r="U295" s="201"/>
      <c r="V295" s="201"/>
      <c r="W295" s="201"/>
      <c r="X295" s="201"/>
      <c r="Y295" s="201"/>
      <c r="Z295" s="201"/>
      <c r="AA295" s="201"/>
      <c r="AB295" s="201"/>
      <c r="AC295" s="201"/>
      <c r="AD295" s="201"/>
      <c r="AE295" s="201"/>
      <c r="AF295" s="201"/>
      <c r="AG295" s="201"/>
      <c r="AH295" s="201"/>
      <c r="AI295" s="201"/>
      <c r="AJ295" s="201"/>
      <c r="AK295" s="201"/>
      <c r="AL295" s="201"/>
      <c r="AM295" s="201"/>
    </row>
    <row r="296" spans="1:39" hidden="1" x14ac:dyDescent="0.3">
      <c r="B296" s="201" t="s">
        <v>43</v>
      </c>
      <c r="C296" s="205" t="s">
        <v>44</v>
      </c>
      <c r="D296" s="202" t="s">
        <v>45</v>
      </c>
      <c r="E296" s="201" t="s">
        <v>326</v>
      </c>
      <c r="F296" s="201" t="s">
        <v>328</v>
      </c>
      <c r="G296" s="201"/>
      <c r="H296" s="201"/>
      <c r="I296" s="201"/>
      <c r="J296" s="201"/>
      <c r="K296" s="201"/>
      <c r="L296" s="201"/>
      <c r="M296" s="201"/>
      <c r="N296" s="201"/>
      <c r="O296" s="201"/>
      <c r="P296" s="201"/>
      <c r="Q296" s="201"/>
      <c r="R296" s="201"/>
      <c r="S296" s="201"/>
      <c r="T296" s="201"/>
      <c r="U296" s="201"/>
      <c r="V296" s="201"/>
      <c r="W296" s="201"/>
      <c r="X296" s="201"/>
      <c r="Y296" s="201"/>
      <c r="Z296" s="201"/>
      <c r="AA296" s="201"/>
      <c r="AB296" s="201"/>
      <c r="AC296" s="201"/>
      <c r="AD296" s="201"/>
      <c r="AE296" s="201"/>
      <c r="AF296" s="201"/>
      <c r="AG296" s="201"/>
      <c r="AH296" s="201"/>
      <c r="AI296" s="201"/>
      <c r="AJ296" s="201"/>
      <c r="AK296" s="201"/>
      <c r="AL296" s="201"/>
      <c r="AM296" s="201"/>
    </row>
    <row r="297" spans="1:39" hidden="1" x14ac:dyDescent="0.3">
      <c r="B297" s="201" t="s">
        <v>43</v>
      </c>
      <c r="C297" s="205" t="s">
        <v>44</v>
      </c>
      <c r="D297" s="202" t="s">
        <v>45</v>
      </c>
      <c r="E297" s="201" t="s">
        <v>324</v>
      </c>
      <c r="F297" s="201" t="s">
        <v>329</v>
      </c>
      <c r="G297" s="201"/>
      <c r="H297" s="201"/>
      <c r="I297" s="201"/>
      <c r="J297" s="201"/>
      <c r="K297" s="201"/>
      <c r="L297" s="201"/>
      <c r="M297" s="201"/>
      <c r="N297" s="201"/>
      <c r="O297" s="201"/>
      <c r="P297" s="201"/>
      <c r="Q297" s="201"/>
      <c r="R297" s="201"/>
      <c r="S297" s="201"/>
      <c r="T297" s="201"/>
      <c r="U297" s="201"/>
      <c r="V297" s="201"/>
      <c r="W297" s="201"/>
      <c r="X297" s="201"/>
      <c r="Y297" s="201"/>
      <c r="Z297" s="201"/>
      <c r="AA297" s="201"/>
      <c r="AB297" s="201"/>
      <c r="AC297" s="201"/>
      <c r="AD297" s="201"/>
      <c r="AE297" s="201"/>
      <c r="AF297" s="201"/>
      <c r="AG297" s="201"/>
      <c r="AH297" s="201"/>
      <c r="AI297" s="201"/>
      <c r="AJ297" s="201"/>
      <c r="AK297" s="201"/>
      <c r="AL297" s="201"/>
      <c r="AM297" s="201"/>
    </row>
    <row r="298" spans="1:39" hidden="1" x14ac:dyDescent="0.3">
      <c r="B298" s="201" t="s">
        <v>43</v>
      </c>
      <c r="C298" s="205" t="s">
        <v>44</v>
      </c>
      <c r="D298" s="202" t="s">
        <v>45</v>
      </c>
      <c r="E298" s="201" t="s">
        <v>324</v>
      </c>
      <c r="F298" s="201" t="s">
        <v>328</v>
      </c>
      <c r="G298" s="201"/>
      <c r="H298" s="201"/>
      <c r="I298" s="201"/>
      <c r="J298" s="201"/>
      <c r="K298" s="201"/>
      <c r="L298" s="201"/>
      <c r="M298" s="201"/>
      <c r="N298" s="201"/>
      <c r="O298" s="201"/>
      <c r="P298" s="201"/>
      <c r="Q298" s="201"/>
      <c r="R298" s="201"/>
      <c r="S298" s="201"/>
      <c r="T298" s="201"/>
      <c r="U298" s="201"/>
      <c r="V298" s="201"/>
      <c r="W298" s="201"/>
      <c r="X298" s="201"/>
      <c r="Y298" s="201"/>
      <c r="Z298" s="201"/>
      <c r="AA298" s="201"/>
      <c r="AB298" s="201"/>
      <c r="AC298" s="201"/>
      <c r="AD298" s="201"/>
      <c r="AE298" s="201"/>
      <c r="AF298" s="201"/>
      <c r="AG298" s="201"/>
      <c r="AH298" s="201"/>
      <c r="AI298" s="201"/>
      <c r="AJ298" s="201"/>
      <c r="AK298" s="201"/>
      <c r="AL298" s="201"/>
      <c r="AM298" s="201"/>
    </row>
    <row r="299" spans="1:39" hidden="1" x14ac:dyDescent="0.3">
      <c r="B299" s="201" t="s">
        <v>43</v>
      </c>
      <c r="C299" s="205" t="s">
        <v>44</v>
      </c>
      <c r="D299" s="202" t="s">
        <v>45</v>
      </c>
      <c r="E299" s="201" t="s">
        <v>323</v>
      </c>
      <c r="F299" s="201" t="s">
        <v>329</v>
      </c>
      <c r="G299" s="201"/>
      <c r="H299" s="201"/>
      <c r="I299" s="201"/>
      <c r="J299" s="201"/>
      <c r="K299" s="201"/>
      <c r="L299" s="201"/>
      <c r="M299" s="201"/>
      <c r="N299" s="201"/>
      <c r="O299" s="201"/>
      <c r="P299" s="201"/>
      <c r="Q299" s="201"/>
      <c r="R299" s="201"/>
      <c r="S299" s="201"/>
      <c r="T299" s="201"/>
      <c r="U299" s="201"/>
      <c r="V299" s="201"/>
      <c r="W299" s="201"/>
      <c r="X299" s="201"/>
      <c r="Y299" s="201"/>
      <c r="Z299" s="201"/>
      <c r="AA299" s="201"/>
      <c r="AB299" s="201"/>
      <c r="AC299" s="201"/>
      <c r="AD299" s="201"/>
      <c r="AE299" s="201"/>
      <c r="AF299" s="201"/>
      <c r="AG299" s="201"/>
      <c r="AH299" s="201"/>
      <c r="AI299" s="201"/>
      <c r="AJ299" s="201"/>
      <c r="AK299" s="201"/>
      <c r="AL299" s="201"/>
      <c r="AM299" s="201"/>
    </row>
    <row r="300" spans="1:39" hidden="1" x14ac:dyDescent="0.3">
      <c r="B300" s="201" t="s">
        <v>43</v>
      </c>
      <c r="C300" s="205" t="s">
        <v>44</v>
      </c>
      <c r="D300" s="202" t="s">
        <v>45</v>
      </c>
      <c r="E300" s="201" t="s">
        <v>323</v>
      </c>
      <c r="F300" s="201" t="s">
        <v>328</v>
      </c>
      <c r="G300" s="201"/>
      <c r="H300" s="201"/>
      <c r="I300" s="201"/>
      <c r="J300" s="201"/>
      <c r="K300" s="201"/>
      <c r="L300" s="201"/>
      <c r="M300" s="201"/>
      <c r="N300" s="201"/>
      <c r="O300" s="201"/>
      <c r="P300" s="201"/>
      <c r="Q300" s="201"/>
      <c r="R300" s="201"/>
      <c r="S300" s="201"/>
      <c r="T300" s="201"/>
      <c r="U300" s="201"/>
      <c r="V300" s="201"/>
      <c r="W300" s="201"/>
      <c r="X300" s="201"/>
      <c r="Y300" s="201"/>
      <c r="Z300" s="201"/>
      <c r="AA300" s="201"/>
      <c r="AB300" s="201"/>
      <c r="AC300" s="201"/>
      <c r="AD300" s="201"/>
      <c r="AE300" s="201"/>
      <c r="AF300" s="201"/>
      <c r="AG300" s="201"/>
      <c r="AH300" s="201"/>
      <c r="AI300" s="201"/>
      <c r="AJ300" s="201"/>
      <c r="AK300" s="201"/>
      <c r="AL300" s="201"/>
      <c r="AM300" s="201"/>
    </row>
    <row r="301" spans="1:39" hidden="1" x14ac:dyDescent="0.3">
      <c r="B301" s="201" t="s">
        <v>43</v>
      </c>
      <c r="C301" s="205" t="s">
        <v>44</v>
      </c>
      <c r="D301" s="202" t="s">
        <v>45</v>
      </c>
      <c r="E301" s="201" t="s">
        <v>322</v>
      </c>
      <c r="F301" s="201" t="s">
        <v>329</v>
      </c>
      <c r="G301" s="201"/>
      <c r="H301" s="201"/>
      <c r="I301" s="201"/>
      <c r="J301" s="201"/>
      <c r="K301" s="201"/>
      <c r="L301" s="201"/>
      <c r="M301" s="201"/>
      <c r="N301" s="201"/>
      <c r="O301" s="201"/>
      <c r="P301" s="201"/>
      <c r="Q301" s="201"/>
      <c r="R301" s="201"/>
      <c r="S301" s="201"/>
      <c r="T301" s="201"/>
      <c r="U301" s="201"/>
      <c r="V301" s="201"/>
      <c r="W301" s="201"/>
      <c r="X301" s="201"/>
      <c r="Y301" s="201"/>
      <c r="Z301" s="201"/>
      <c r="AA301" s="201"/>
      <c r="AB301" s="201"/>
      <c r="AC301" s="201"/>
      <c r="AD301" s="201"/>
      <c r="AE301" s="201"/>
      <c r="AF301" s="201"/>
      <c r="AG301" s="201"/>
      <c r="AH301" s="201"/>
      <c r="AI301" s="201"/>
      <c r="AJ301" s="201"/>
      <c r="AK301" s="201"/>
      <c r="AL301" s="201"/>
      <c r="AM301" s="201"/>
    </row>
    <row r="302" spans="1:39" hidden="1" x14ac:dyDescent="0.3">
      <c r="B302" s="201" t="s">
        <v>43</v>
      </c>
      <c r="C302" s="205" t="s">
        <v>44</v>
      </c>
      <c r="D302" s="202" t="s">
        <v>45</v>
      </c>
      <c r="E302" s="201" t="s">
        <v>322</v>
      </c>
      <c r="F302" s="201" t="s">
        <v>328</v>
      </c>
      <c r="G302" s="201"/>
      <c r="H302" s="201"/>
      <c r="I302" s="201"/>
      <c r="J302" s="201"/>
      <c r="K302" s="201"/>
      <c r="L302" s="201"/>
      <c r="M302" s="201"/>
      <c r="N302" s="201"/>
      <c r="O302" s="201"/>
      <c r="P302" s="201"/>
      <c r="Q302" s="201"/>
      <c r="R302" s="201"/>
      <c r="S302" s="201"/>
      <c r="T302" s="201"/>
      <c r="U302" s="201"/>
      <c r="V302" s="201"/>
      <c r="W302" s="201"/>
      <c r="X302" s="201"/>
      <c r="Y302" s="201"/>
      <c r="Z302" s="201"/>
      <c r="AA302" s="201"/>
      <c r="AB302" s="201"/>
      <c r="AC302" s="201"/>
      <c r="AD302" s="201"/>
      <c r="AE302" s="201"/>
      <c r="AF302" s="201"/>
      <c r="AG302" s="201"/>
      <c r="AH302" s="201"/>
      <c r="AI302" s="201"/>
      <c r="AJ302" s="201"/>
      <c r="AK302" s="201"/>
      <c r="AL302" s="201"/>
      <c r="AM302" s="201"/>
    </row>
    <row r="303" spans="1:39" hidden="1" x14ac:dyDescent="0.3">
      <c r="B303" s="201" t="s">
        <v>43</v>
      </c>
      <c r="C303" s="205" t="s">
        <v>44</v>
      </c>
      <c r="D303" s="202" t="s">
        <v>45</v>
      </c>
      <c r="E303" s="201" t="s">
        <v>321</v>
      </c>
      <c r="F303" s="201" t="s">
        <v>329</v>
      </c>
      <c r="G303" s="201"/>
      <c r="H303" s="201"/>
      <c r="I303" s="201"/>
      <c r="J303" s="201"/>
      <c r="K303" s="201"/>
      <c r="L303" s="201"/>
      <c r="M303" s="201"/>
      <c r="N303" s="201"/>
      <c r="O303" s="201"/>
      <c r="P303" s="201"/>
      <c r="Q303" s="201"/>
      <c r="R303" s="201"/>
      <c r="S303" s="201"/>
      <c r="T303" s="201"/>
      <c r="U303" s="201"/>
      <c r="V303" s="201"/>
      <c r="W303" s="201"/>
      <c r="X303" s="201"/>
      <c r="Y303" s="201"/>
      <c r="Z303" s="201"/>
      <c r="AA303" s="201"/>
      <c r="AB303" s="201"/>
      <c r="AC303" s="201"/>
      <c r="AD303" s="201"/>
      <c r="AE303" s="201"/>
      <c r="AF303" s="201"/>
      <c r="AG303" s="201"/>
      <c r="AH303" s="201"/>
      <c r="AI303" s="201"/>
      <c r="AJ303" s="201"/>
      <c r="AK303" s="201"/>
      <c r="AL303" s="201"/>
      <c r="AM303" s="201"/>
    </row>
    <row r="304" spans="1:39" hidden="1" x14ac:dyDescent="0.3">
      <c r="B304" s="201" t="s">
        <v>43</v>
      </c>
      <c r="C304" s="205" t="s">
        <v>44</v>
      </c>
      <c r="D304" s="202" t="s">
        <v>45</v>
      </c>
      <c r="E304" s="201" t="s">
        <v>321</v>
      </c>
      <c r="F304" s="201" t="s">
        <v>328</v>
      </c>
      <c r="G304" s="201"/>
      <c r="H304" s="201"/>
      <c r="I304" s="201"/>
      <c r="J304" s="201"/>
      <c r="K304" s="201"/>
      <c r="L304" s="201"/>
      <c r="M304" s="201"/>
      <c r="N304" s="201"/>
      <c r="O304" s="201"/>
      <c r="P304" s="201"/>
      <c r="Q304" s="201"/>
      <c r="R304" s="201"/>
      <c r="S304" s="201"/>
      <c r="T304" s="201"/>
      <c r="U304" s="201"/>
      <c r="V304" s="201"/>
      <c r="W304" s="201"/>
      <c r="X304" s="201"/>
      <c r="Y304" s="201"/>
      <c r="Z304" s="201"/>
      <c r="AA304" s="201"/>
      <c r="AB304" s="201"/>
      <c r="AC304" s="201"/>
      <c r="AD304" s="201"/>
      <c r="AE304" s="201"/>
      <c r="AF304" s="201"/>
      <c r="AG304" s="201"/>
      <c r="AH304" s="201"/>
      <c r="AI304" s="201"/>
      <c r="AJ304" s="201"/>
      <c r="AK304" s="201"/>
      <c r="AL304" s="201"/>
      <c r="AM304" s="201"/>
    </row>
    <row r="305" spans="2:39" hidden="1" x14ac:dyDescent="0.3">
      <c r="B305" s="201" t="s">
        <v>43</v>
      </c>
      <c r="C305" s="205" t="s">
        <v>44</v>
      </c>
      <c r="D305" s="202" t="s">
        <v>52</v>
      </c>
      <c r="E305" s="201" t="s">
        <v>326</v>
      </c>
      <c r="F305" s="201" t="s">
        <v>329</v>
      </c>
      <c r="G305" s="201"/>
      <c r="H305" s="201"/>
      <c r="I305" s="201"/>
      <c r="J305" s="201"/>
      <c r="K305" s="201"/>
      <c r="L305" s="201"/>
      <c r="M305" s="201"/>
      <c r="N305" s="201"/>
      <c r="O305" s="201"/>
      <c r="P305" s="201"/>
      <c r="Q305" s="201"/>
      <c r="R305" s="201"/>
      <c r="S305" s="201"/>
      <c r="T305" s="201"/>
      <c r="U305" s="201"/>
      <c r="V305" s="201"/>
      <c r="W305" s="201"/>
      <c r="X305" s="201"/>
      <c r="Y305" s="201"/>
      <c r="Z305" s="201"/>
      <c r="AA305" s="201"/>
      <c r="AB305" s="201"/>
      <c r="AC305" s="201"/>
      <c r="AD305" s="201"/>
      <c r="AE305" s="201"/>
      <c r="AF305" s="201"/>
      <c r="AG305" s="201"/>
      <c r="AH305" s="201"/>
      <c r="AI305" s="201"/>
      <c r="AJ305" s="201"/>
      <c r="AK305" s="201"/>
      <c r="AL305" s="201"/>
      <c r="AM305" s="201"/>
    </row>
    <row r="306" spans="2:39" hidden="1" x14ac:dyDescent="0.3">
      <c r="B306" s="201" t="s">
        <v>43</v>
      </c>
      <c r="C306" s="205" t="s">
        <v>44</v>
      </c>
      <c r="D306" s="202" t="s">
        <v>52</v>
      </c>
      <c r="E306" s="201" t="s">
        <v>326</v>
      </c>
      <c r="F306" s="201" t="s">
        <v>328</v>
      </c>
      <c r="G306" s="201"/>
      <c r="H306" s="201"/>
      <c r="I306" s="201"/>
      <c r="J306" s="201"/>
      <c r="K306" s="201"/>
      <c r="L306" s="201"/>
      <c r="M306" s="201"/>
      <c r="N306" s="201"/>
      <c r="O306" s="201"/>
      <c r="P306" s="201"/>
      <c r="Q306" s="201"/>
      <c r="R306" s="201"/>
      <c r="S306" s="201"/>
      <c r="T306" s="201"/>
      <c r="U306" s="201"/>
      <c r="V306" s="201"/>
      <c r="W306" s="201"/>
      <c r="X306" s="201"/>
      <c r="Y306" s="201"/>
      <c r="Z306" s="201"/>
      <c r="AA306" s="201"/>
      <c r="AB306" s="201"/>
      <c r="AC306" s="201"/>
      <c r="AD306" s="201"/>
      <c r="AE306" s="201"/>
      <c r="AF306" s="201"/>
      <c r="AG306" s="201"/>
      <c r="AH306" s="201"/>
      <c r="AI306" s="201"/>
      <c r="AJ306" s="201"/>
      <c r="AK306" s="201"/>
      <c r="AL306" s="201"/>
      <c r="AM306" s="201"/>
    </row>
    <row r="307" spans="2:39" hidden="1" x14ac:dyDescent="0.3">
      <c r="B307" s="201" t="s">
        <v>43</v>
      </c>
      <c r="C307" s="205" t="s">
        <v>44</v>
      </c>
      <c r="D307" s="202" t="s">
        <v>52</v>
      </c>
      <c r="E307" s="201" t="s">
        <v>324</v>
      </c>
      <c r="F307" s="201" t="s">
        <v>329</v>
      </c>
      <c r="G307" s="201"/>
      <c r="H307" s="201"/>
      <c r="I307" s="201"/>
      <c r="J307" s="201"/>
      <c r="K307" s="201"/>
      <c r="L307" s="201"/>
      <c r="M307" s="201"/>
      <c r="N307" s="201"/>
      <c r="O307" s="201"/>
      <c r="P307" s="201"/>
      <c r="Q307" s="201"/>
      <c r="R307" s="201"/>
      <c r="S307" s="201"/>
      <c r="T307" s="201"/>
      <c r="U307" s="201"/>
      <c r="V307" s="201"/>
      <c r="W307" s="201"/>
      <c r="X307" s="201"/>
      <c r="Y307" s="201"/>
      <c r="Z307" s="201"/>
      <c r="AA307" s="201"/>
      <c r="AB307" s="201"/>
      <c r="AC307" s="201"/>
      <c r="AD307" s="201"/>
      <c r="AE307" s="201"/>
      <c r="AF307" s="201"/>
      <c r="AG307" s="201"/>
      <c r="AH307" s="201"/>
      <c r="AI307" s="201"/>
      <c r="AJ307" s="201"/>
      <c r="AK307" s="201"/>
      <c r="AL307" s="201"/>
      <c r="AM307" s="201"/>
    </row>
    <row r="308" spans="2:39" hidden="1" x14ac:dyDescent="0.3">
      <c r="B308" s="201" t="s">
        <v>43</v>
      </c>
      <c r="C308" s="205" t="s">
        <v>44</v>
      </c>
      <c r="D308" s="202" t="s">
        <v>52</v>
      </c>
      <c r="E308" s="201" t="s">
        <v>324</v>
      </c>
      <c r="F308" s="201" t="s">
        <v>328</v>
      </c>
      <c r="G308" s="201"/>
      <c r="H308" s="201"/>
      <c r="I308" s="201"/>
      <c r="J308" s="201"/>
      <c r="K308" s="201"/>
      <c r="L308" s="201"/>
      <c r="M308" s="201"/>
      <c r="N308" s="201"/>
      <c r="O308" s="201"/>
      <c r="P308" s="201"/>
      <c r="Q308" s="201"/>
      <c r="R308" s="201"/>
      <c r="S308" s="201"/>
      <c r="T308" s="201"/>
      <c r="U308" s="201"/>
      <c r="V308" s="201"/>
      <c r="W308" s="201"/>
      <c r="X308" s="201"/>
      <c r="Y308" s="201"/>
      <c r="Z308" s="201"/>
      <c r="AA308" s="201"/>
      <c r="AB308" s="201"/>
      <c r="AC308" s="201"/>
      <c r="AD308" s="201"/>
      <c r="AE308" s="201"/>
      <c r="AF308" s="201"/>
      <c r="AG308" s="201"/>
      <c r="AH308" s="201"/>
      <c r="AI308" s="201"/>
      <c r="AJ308" s="201"/>
      <c r="AK308" s="201"/>
      <c r="AL308" s="201"/>
      <c r="AM308" s="201"/>
    </row>
    <row r="309" spans="2:39" hidden="1" x14ac:dyDescent="0.3">
      <c r="B309" s="201" t="s">
        <v>43</v>
      </c>
      <c r="C309" s="205" t="s">
        <v>44</v>
      </c>
      <c r="D309" s="202" t="s">
        <v>52</v>
      </c>
      <c r="E309" s="201" t="s">
        <v>323</v>
      </c>
      <c r="F309" s="201" t="s">
        <v>329</v>
      </c>
      <c r="G309" s="201"/>
      <c r="H309" s="201"/>
      <c r="I309" s="201"/>
      <c r="J309" s="201"/>
      <c r="K309" s="201"/>
      <c r="L309" s="201"/>
      <c r="M309" s="201"/>
      <c r="N309" s="201"/>
      <c r="O309" s="201"/>
      <c r="P309" s="201"/>
      <c r="Q309" s="201"/>
      <c r="R309" s="201"/>
      <c r="S309" s="201"/>
      <c r="T309" s="201"/>
      <c r="U309" s="201"/>
      <c r="V309" s="201"/>
      <c r="W309" s="201"/>
      <c r="X309" s="201"/>
      <c r="Y309" s="201"/>
      <c r="Z309" s="201"/>
      <c r="AA309" s="201"/>
      <c r="AB309" s="201"/>
      <c r="AC309" s="201"/>
      <c r="AD309" s="201"/>
      <c r="AE309" s="201"/>
      <c r="AF309" s="201"/>
      <c r="AG309" s="201"/>
      <c r="AH309" s="201"/>
      <c r="AI309" s="201"/>
      <c r="AJ309" s="201"/>
      <c r="AK309" s="201"/>
      <c r="AL309" s="201"/>
      <c r="AM309" s="201"/>
    </row>
    <row r="310" spans="2:39" hidden="1" x14ac:dyDescent="0.3">
      <c r="B310" s="201" t="s">
        <v>43</v>
      </c>
      <c r="C310" s="205" t="s">
        <v>44</v>
      </c>
      <c r="D310" s="202" t="s">
        <v>52</v>
      </c>
      <c r="E310" s="201" t="s">
        <v>323</v>
      </c>
      <c r="F310" s="201" t="s">
        <v>328</v>
      </c>
      <c r="G310" s="201"/>
      <c r="H310" s="201"/>
      <c r="I310" s="201"/>
      <c r="J310" s="201"/>
      <c r="K310" s="201"/>
      <c r="L310" s="201"/>
      <c r="M310" s="201"/>
      <c r="N310" s="201"/>
      <c r="O310" s="201"/>
      <c r="P310" s="201"/>
      <c r="Q310" s="201"/>
      <c r="R310" s="201"/>
      <c r="S310" s="201"/>
      <c r="T310" s="201"/>
      <c r="U310" s="201"/>
      <c r="V310" s="201"/>
      <c r="W310" s="201"/>
      <c r="X310" s="201"/>
      <c r="Y310" s="201"/>
      <c r="Z310" s="201"/>
      <c r="AA310" s="201"/>
      <c r="AB310" s="201"/>
      <c r="AC310" s="201"/>
      <c r="AD310" s="201"/>
      <c r="AE310" s="201"/>
      <c r="AF310" s="201"/>
      <c r="AG310" s="201"/>
      <c r="AH310" s="201"/>
      <c r="AI310" s="201"/>
      <c r="AJ310" s="201"/>
      <c r="AK310" s="201"/>
      <c r="AL310" s="201"/>
      <c r="AM310" s="201"/>
    </row>
    <row r="311" spans="2:39" hidden="1" x14ac:dyDescent="0.3">
      <c r="B311" s="201" t="s">
        <v>43</v>
      </c>
      <c r="C311" s="205" t="s">
        <v>44</v>
      </c>
      <c r="D311" s="202" t="s">
        <v>52</v>
      </c>
      <c r="E311" s="201" t="s">
        <v>322</v>
      </c>
      <c r="F311" s="201" t="s">
        <v>329</v>
      </c>
      <c r="G311" s="201"/>
      <c r="H311" s="201"/>
      <c r="I311" s="201"/>
      <c r="J311" s="201"/>
      <c r="K311" s="201"/>
      <c r="L311" s="201"/>
      <c r="M311" s="201"/>
      <c r="N311" s="201"/>
      <c r="O311" s="201"/>
      <c r="P311" s="201"/>
      <c r="Q311" s="201"/>
      <c r="R311" s="201"/>
      <c r="S311" s="201"/>
      <c r="T311" s="201"/>
      <c r="U311" s="201"/>
      <c r="V311" s="201"/>
      <c r="W311" s="201"/>
      <c r="X311" s="201"/>
      <c r="Y311" s="201"/>
      <c r="Z311" s="201"/>
      <c r="AA311" s="201"/>
      <c r="AB311" s="201"/>
      <c r="AC311" s="201"/>
      <c r="AD311" s="201"/>
      <c r="AE311" s="201"/>
      <c r="AF311" s="201"/>
      <c r="AG311" s="201"/>
      <c r="AH311" s="201"/>
      <c r="AI311" s="201"/>
      <c r="AJ311" s="201"/>
      <c r="AK311" s="201"/>
      <c r="AL311" s="201"/>
      <c r="AM311" s="201"/>
    </row>
    <row r="312" spans="2:39" hidden="1" x14ac:dyDescent="0.3">
      <c r="B312" s="201" t="s">
        <v>43</v>
      </c>
      <c r="C312" s="205" t="s">
        <v>44</v>
      </c>
      <c r="D312" s="202" t="s">
        <v>52</v>
      </c>
      <c r="E312" s="201" t="s">
        <v>322</v>
      </c>
      <c r="F312" s="201" t="s">
        <v>328</v>
      </c>
      <c r="G312" s="201"/>
      <c r="H312" s="201"/>
      <c r="I312" s="201"/>
      <c r="J312" s="201"/>
      <c r="K312" s="201"/>
      <c r="L312" s="201"/>
      <c r="M312" s="201"/>
      <c r="N312" s="201"/>
      <c r="O312" s="201"/>
      <c r="P312" s="201"/>
      <c r="Q312" s="201"/>
      <c r="R312" s="201"/>
      <c r="S312" s="201"/>
      <c r="T312" s="201"/>
      <c r="U312" s="201"/>
      <c r="V312" s="201"/>
      <c r="W312" s="201"/>
      <c r="X312" s="201"/>
      <c r="Y312" s="201"/>
      <c r="Z312" s="201"/>
      <c r="AA312" s="201"/>
      <c r="AB312" s="201"/>
      <c r="AC312" s="201"/>
      <c r="AD312" s="201"/>
      <c r="AE312" s="201"/>
      <c r="AF312" s="201"/>
      <c r="AG312" s="201"/>
      <c r="AH312" s="201"/>
      <c r="AI312" s="201"/>
      <c r="AJ312" s="201"/>
      <c r="AK312" s="201"/>
      <c r="AL312" s="201"/>
      <c r="AM312" s="201"/>
    </row>
    <row r="313" spans="2:39" hidden="1" x14ac:dyDescent="0.3">
      <c r="B313" s="201" t="s">
        <v>43</v>
      </c>
      <c r="C313" s="205" t="s">
        <v>44</v>
      </c>
      <c r="D313" s="202" t="s">
        <v>52</v>
      </c>
      <c r="E313" s="201" t="s">
        <v>321</v>
      </c>
      <c r="F313" s="201" t="s">
        <v>329</v>
      </c>
      <c r="G313" s="201"/>
      <c r="H313" s="201"/>
      <c r="I313" s="201"/>
      <c r="J313" s="201"/>
      <c r="K313" s="201"/>
      <c r="L313" s="201"/>
      <c r="M313" s="201"/>
      <c r="N313" s="201"/>
      <c r="O313" s="201"/>
      <c r="P313" s="201"/>
      <c r="Q313" s="201"/>
      <c r="R313" s="201"/>
      <c r="S313" s="201"/>
      <c r="T313" s="201"/>
      <c r="U313" s="201"/>
      <c r="V313" s="201"/>
      <c r="W313" s="201"/>
      <c r="X313" s="201"/>
      <c r="Y313" s="201"/>
      <c r="Z313" s="201"/>
      <c r="AA313" s="201"/>
      <c r="AB313" s="201"/>
      <c r="AC313" s="201"/>
      <c r="AD313" s="201"/>
      <c r="AE313" s="201"/>
      <c r="AF313" s="201"/>
      <c r="AG313" s="201"/>
      <c r="AH313" s="201"/>
      <c r="AI313" s="201"/>
      <c r="AJ313" s="201"/>
      <c r="AK313" s="201"/>
      <c r="AL313" s="201"/>
      <c r="AM313" s="201"/>
    </row>
    <row r="314" spans="2:39" hidden="1" x14ac:dyDescent="0.3">
      <c r="B314" s="201" t="s">
        <v>43</v>
      </c>
      <c r="C314" s="205" t="s">
        <v>44</v>
      </c>
      <c r="D314" s="202" t="s">
        <v>52</v>
      </c>
      <c r="E314" s="201" t="s">
        <v>321</v>
      </c>
      <c r="F314" s="201" t="s">
        <v>328</v>
      </c>
      <c r="G314" s="201"/>
      <c r="H314" s="201"/>
      <c r="I314" s="201"/>
      <c r="J314" s="201"/>
      <c r="K314" s="201"/>
      <c r="L314" s="201"/>
      <c r="M314" s="201"/>
      <c r="N314" s="201"/>
      <c r="O314" s="201"/>
      <c r="P314" s="201"/>
      <c r="Q314" s="201"/>
      <c r="R314" s="201"/>
      <c r="S314" s="201"/>
      <c r="T314" s="201"/>
      <c r="U314" s="201"/>
      <c r="V314" s="201"/>
      <c r="W314" s="201"/>
      <c r="X314" s="201"/>
      <c r="Y314" s="201"/>
      <c r="Z314" s="201"/>
      <c r="AA314" s="201"/>
      <c r="AB314" s="201"/>
      <c r="AC314" s="201"/>
      <c r="AD314" s="201"/>
      <c r="AE314" s="201"/>
      <c r="AF314" s="201"/>
      <c r="AG314" s="201"/>
      <c r="AH314" s="201"/>
      <c r="AI314" s="201"/>
      <c r="AJ314" s="201"/>
      <c r="AK314" s="201"/>
      <c r="AL314" s="201"/>
      <c r="AM314" s="201"/>
    </row>
    <row r="315" spans="2:39" hidden="1" x14ac:dyDescent="0.3">
      <c r="B315" s="201" t="s">
        <v>46</v>
      </c>
      <c r="C315" s="205" t="s">
        <v>44</v>
      </c>
      <c r="D315" s="202" t="s">
        <v>45</v>
      </c>
      <c r="E315" s="201" t="s">
        <v>326</v>
      </c>
      <c r="F315" s="201" t="s">
        <v>329</v>
      </c>
      <c r="G315" s="201"/>
      <c r="H315" s="201"/>
      <c r="I315" s="201"/>
      <c r="J315" s="201"/>
      <c r="K315" s="201"/>
      <c r="L315" s="201"/>
      <c r="M315" s="201"/>
      <c r="N315" s="201"/>
      <c r="O315" s="201"/>
      <c r="P315" s="201"/>
      <c r="Q315" s="201"/>
      <c r="R315" s="201"/>
      <c r="S315" s="201"/>
      <c r="T315" s="201"/>
      <c r="U315" s="201"/>
      <c r="V315" s="201"/>
      <c r="W315" s="201"/>
      <c r="X315" s="201"/>
      <c r="Y315" s="201"/>
      <c r="Z315" s="201"/>
      <c r="AA315" s="201"/>
      <c r="AB315" s="201"/>
      <c r="AC315" s="201"/>
      <c r="AD315" s="201"/>
      <c r="AE315" s="201"/>
      <c r="AF315" s="201"/>
      <c r="AG315" s="201"/>
      <c r="AH315" s="201"/>
      <c r="AI315" s="201"/>
      <c r="AJ315" s="201"/>
      <c r="AK315" s="201"/>
      <c r="AL315" s="201"/>
      <c r="AM315" s="201"/>
    </row>
    <row r="316" spans="2:39" hidden="1" x14ac:dyDescent="0.3">
      <c r="B316" s="201" t="s">
        <v>46</v>
      </c>
      <c r="C316" s="205" t="s">
        <v>44</v>
      </c>
      <c r="D316" s="202" t="s">
        <v>45</v>
      </c>
      <c r="E316" s="201" t="s">
        <v>326</v>
      </c>
      <c r="F316" s="201" t="s">
        <v>328</v>
      </c>
      <c r="G316" s="201"/>
      <c r="H316" s="201"/>
      <c r="I316" s="201"/>
      <c r="J316" s="201"/>
      <c r="K316" s="201"/>
      <c r="L316" s="201"/>
      <c r="M316" s="201"/>
      <c r="N316" s="201"/>
      <c r="O316" s="201"/>
      <c r="P316" s="201"/>
      <c r="Q316" s="201"/>
      <c r="R316" s="201"/>
      <c r="S316" s="201"/>
      <c r="T316" s="201"/>
      <c r="U316" s="201"/>
      <c r="V316" s="201"/>
      <c r="W316" s="201"/>
      <c r="X316" s="201"/>
      <c r="Y316" s="201"/>
      <c r="Z316" s="201"/>
      <c r="AA316" s="201"/>
      <c r="AB316" s="201"/>
      <c r="AC316" s="201"/>
      <c r="AD316" s="201"/>
      <c r="AE316" s="201"/>
      <c r="AF316" s="201"/>
      <c r="AG316" s="201"/>
      <c r="AH316" s="201"/>
      <c r="AI316" s="201"/>
      <c r="AJ316" s="201"/>
      <c r="AK316" s="201"/>
      <c r="AL316" s="201"/>
      <c r="AM316" s="201"/>
    </row>
    <row r="317" spans="2:39" hidden="1" x14ac:dyDescent="0.3">
      <c r="B317" s="201" t="s">
        <v>46</v>
      </c>
      <c r="C317" s="205" t="s">
        <v>44</v>
      </c>
      <c r="D317" s="202" t="s">
        <v>45</v>
      </c>
      <c r="E317" s="201" t="s">
        <v>324</v>
      </c>
      <c r="F317" s="201" t="s">
        <v>329</v>
      </c>
      <c r="G317" s="201"/>
      <c r="H317" s="201"/>
      <c r="I317" s="201"/>
      <c r="J317" s="201"/>
      <c r="K317" s="201"/>
      <c r="L317" s="201"/>
      <c r="M317" s="201"/>
      <c r="N317" s="201"/>
      <c r="O317" s="201"/>
      <c r="P317" s="201"/>
      <c r="Q317" s="201"/>
      <c r="R317" s="201"/>
      <c r="S317" s="201"/>
      <c r="T317" s="201"/>
      <c r="U317" s="201"/>
      <c r="V317" s="201"/>
      <c r="W317" s="201"/>
      <c r="X317" s="201"/>
      <c r="Y317" s="201"/>
      <c r="Z317" s="201"/>
      <c r="AA317" s="201"/>
      <c r="AB317" s="201"/>
      <c r="AC317" s="201"/>
      <c r="AD317" s="201"/>
      <c r="AE317" s="201"/>
      <c r="AF317" s="201"/>
      <c r="AG317" s="201"/>
      <c r="AH317" s="201"/>
      <c r="AI317" s="201"/>
      <c r="AJ317" s="201"/>
      <c r="AK317" s="201"/>
      <c r="AL317" s="201"/>
      <c r="AM317" s="201"/>
    </row>
    <row r="318" spans="2:39" hidden="1" x14ac:dyDescent="0.3">
      <c r="B318" s="201" t="s">
        <v>46</v>
      </c>
      <c r="C318" s="205" t="s">
        <v>44</v>
      </c>
      <c r="D318" s="202" t="s">
        <v>45</v>
      </c>
      <c r="E318" s="201" t="s">
        <v>324</v>
      </c>
      <c r="F318" s="201" t="s">
        <v>328</v>
      </c>
      <c r="G318" s="201"/>
      <c r="H318" s="201"/>
      <c r="I318" s="201"/>
      <c r="J318" s="201"/>
      <c r="K318" s="201"/>
      <c r="L318" s="201"/>
      <c r="M318" s="201"/>
      <c r="N318" s="201"/>
      <c r="O318" s="201"/>
      <c r="P318" s="201"/>
      <c r="Q318" s="201"/>
      <c r="R318" s="201"/>
      <c r="S318" s="201"/>
      <c r="T318" s="201"/>
      <c r="U318" s="201"/>
      <c r="V318" s="201"/>
      <c r="W318" s="201"/>
      <c r="X318" s="201"/>
      <c r="Y318" s="201"/>
      <c r="Z318" s="201"/>
      <c r="AA318" s="201"/>
      <c r="AB318" s="201"/>
      <c r="AC318" s="201"/>
      <c r="AD318" s="201"/>
      <c r="AE318" s="201"/>
      <c r="AF318" s="201"/>
      <c r="AG318" s="201"/>
      <c r="AH318" s="201"/>
      <c r="AI318" s="201"/>
      <c r="AJ318" s="201"/>
      <c r="AK318" s="201"/>
      <c r="AL318" s="201"/>
      <c r="AM318" s="201"/>
    </row>
    <row r="319" spans="2:39" hidden="1" x14ac:dyDescent="0.3">
      <c r="B319" s="201" t="s">
        <v>46</v>
      </c>
      <c r="C319" s="205" t="s">
        <v>44</v>
      </c>
      <c r="D319" s="202" t="s">
        <v>45</v>
      </c>
      <c r="E319" s="201" t="s">
        <v>323</v>
      </c>
      <c r="F319" s="201" t="s">
        <v>329</v>
      </c>
      <c r="G319" s="201"/>
      <c r="H319" s="201"/>
      <c r="I319" s="201"/>
      <c r="J319" s="201"/>
      <c r="K319" s="201"/>
      <c r="L319" s="201"/>
      <c r="M319" s="201"/>
      <c r="N319" s="201"/>
      <c r="O319" s="201"/>
      <c r="P319" s="201"/>
      <c r="Q319" s="201"/>
      <c r="R319" s="201"/>
      <c r="S319" s="201"/>
      <c r="T319" s="201"/>
      <c r="U319" s="201"/>
      <c r="V319" s="201"/>
      <c r="W319" s="201"/>
      <c r="X319" s="201"/>
      <c r="Y319" s="201"/>
      <c r="Z319" s="201"/>
      <c r="AA319" s="201"/>
      <c r="AB319" s="201"/>
      <c r="AC319" s="201"/>
      <c r="AD319" s="201"/>
      <c r="AE319" s="201"/>
      <c r="AF319" s="201"/>
      <c r="AG319" s="201"/>
      <c r="AH319" s="201"/>
      <c r="AI319" s="201"/>
      <c r="AJ319" s="201"/>
      <c r="AK319" s="201"/>
      <c r="AL319" s="201"/>
      <c r="AM319" s="201"/>
    </row>
    <row r="320" spans="2:39" hidden="1" x14ac:dyDescent="0.3">
      <c r="B320" s="201" t="s">
        <v>46</v>
      </c>
      <c r="C320" s="205" t="s">
        <v>44</v>
      </c>
      <c r="D320" s="202" t="s">
        <v>45</v>
      </c>
      <c r="E320" s="201" t="s">
        <v>323</v>
      </c>
      <c r="F320" s="201" t="s">
        <v>328</v>
      </c>
      <c r="G320" s="201"/>
      <c r="H320" s="201"/>
      <c r="I320" s="201"/>
      <c r="J320" s="201"/>
      <c r="K320" s="201"/>
      <c r="L320" s="201"/>
      <c r="M320" s="201"/>
      <c r="N320" s="201"/>
      <c r="O320" s="201"/>
      <c r="P320" s="201"/>
      <c r="Q320" s="201"/>
      <c r="R320" s="201"/>
      <c r="S320" s="201"/>
      <c r="T320" s="201"/>
      <c r="U320" s="201"/>
      <c r="V320" s="201"/>
      <c r="W320" s="201"/>
      <c r="X320" s="201"/>
      <c r="Y320" s="201"/>
      <c r="Z320" s="201"/>
      <c r="AA320" s="201"/>
      <c r="AB320" s="201"/>
      <c r="AC320" s="201"/>
      <c r="AD320" s="201"/>
      <c r="AE320" s="201"/>
      <c r="AF320" s="201"/>
      <c r="AG320" s="201"/>
      <c r="AH320" s="201"/>
      <c r="AI320" s="201"/>
      <c r="AJ320" s="201"/>
      <c r="AK320" s="201"/>
      <c r="AL320" s="201"/>
      <c r="AM320" s="201"/>
    </row>
    <row r="321" spans="2:39" hidden="1" x14ac:dyDescent="0.3">
      <c r="B321" s="201" t="s">
        <v>46</v>
      </c>
      <c r="C321" s="205" t="s">
        <v>44</v>
      </c>
      <c r="D321" s="202" t="s">
        <v>45</v>
      </c>
      <c r="E321" s="201" t="s">
        <v>322</v>
      </c>
      <c r="F321" s="201" t="s">
        <v>329</v>
      </c>
      <c r="G321" s="201"/>
      <c r="H321" s="201"/>
      <c r="I321" s="201"/>
      <c r="J321" s="201"/>
      <c r="K321" s="201"/>
      <c r="L321" s="201"/>
      <c r="M321" s="201"/>
      <c r="N321" s="201"/>
      <c r="O321" s="201"/>
      <c r="P321" s="201"/>
      <c r="Q321" s="201"/>
      <c r="R321" s="201"/>
      <c r="S321" s="201"/>
      <c r="T321" s="201"/>
      <c r="U321" s="201"/>
      <c r="V321" s="201"/>
      <c r="W321" s="201"/>
      <c r="X321" s="201"/>
      <c r="Y321" s="201"/>
      <c r="Z321" s="201"/>
      <c r="AA321" s="201"/>
      <c r="AB321" s="201"/>
      <c r="AC321" s="201"/>
      <c r="AD321" s="201"/>
      <c r="AE321" s="201"/>
      <c r="AF321" s="201"/>
      <c r="AG321" s="201"/>
      <c r="AH321" s="201"/>
      <c r="AI321" s="201"/>
      <c r="AJ321" s="201"/>
      <c r="AK321" s="201"/>
      <c r="AL321" s="201"/>
      <c r="AM321" s="201"/>
    </row>
    <row r="322" spans="2:39" hidden="1" x14ac:dyDescent="0.3">
      <c r="B322" s="201" t="s">
        <v>46</v>
      </c>
      <c r="C322" s="205" t="s">
        <v>44</v>
      </c>
      <c r="D322" s="202" t="s">
        <v>45</v>
      </c>
      <c r="E322" s="201" t="s">
        <v>322</v>
      </c>
      <c r="F322" s="201" t="s">
        <v>328</v>
      </c>
      <c r="G322" s="201"/>
      <c r="H322" s="201"/>
      <c r="I322" s="201"/>
      <c r="J322" s="201"/>
      <c r="K322" s="201"/>
      <c r="L322" s="201"/>
      <c r="M322" s="201"/>
      <c r="N322" s="201"/>
      <c r="O322" s="201"/>
      <c r="P322" s="201"/>
      <c r="Q322" s="201"/>
      <c r="R322" s="201"/>
      <c r="S322" s="201"/>
      <c r="T322" s="201"/>
      <c r="U322" s="201"/>
      <c r="V322" s="201"/>
      <c r="W322" s="201"/>
      <c r="X322" s="201"/>
      <c r="Y322" s="201"/>
      <c r="Z322" s="201"/>
      <c r="AA322" s="201"/>
      <c r="AB322" s="201"/>
      <c r="AC322" s="201"/>
      <c r="AD322" s="201"/>
      <c r="AE322" s="201"/>
      <c r="AF322" s="201"/>
      <c r="AG322" s="201"/>
      <c r="AH322" s="201"/>
      <c r="AI322" s="201"/>
      <c r="AJ322" s="201"/>
      <c r="AK322" s="201"/>
      <c r="AL322" s="201"/>
      <c r="AM322" s="201"/>
    </row>
    <row r="323" spans="2:39" hidden="1" x14ac:dyDescent="0.3">
      <c r="B323" s="201" t="s">
        <v>46</v>
      </c>
      <c r="C323" s="205" t="s">
        <v>44</v>
      </c>
      <c r="D323" s="202" t="s">
        <v>45</v>
      </c>
      <c r="E323" s="201" t="s">
        <v>321</v>
      </c>
      <c r="F323" s="201" t="s">
        <v>329</v>
      </c>
      <c r="G323" s="201"/>
      <c r="H323" s="201"/>
      <c r="I323" s="201"/>
      <c r="J323" s="201"/>
      <c r="K323" s="201"/>
      <c r="L323" s="201"/>
      <c r="M323" s="201"/>
      <c r="N323" s="201"/>
      <c r="O323" s="201"/>
      <c r="P323" s="201"/>
      <c r="Q323" s="201"/>
      <c r="R323" s="201"/>
      <c r="S323" s="201"/>
      <c r="T323" s="201"/>
      <c r="U323" s="201"/>
      <c r="V323" s="201"/>
      <c r="W323" s="201"/>
      <c r="X323" s="201"/>
      <c r="Y323" s="201"/>
      <c r="Z323" s="201"/>
      <c r="AA323" s="201"/>
      <c r="AB323" s="201"/>
      <c r="AC323" s="201"/>
      <c r="AD323" s="201"/>
      <c r="AE323" s="201"/>
      <c r="AF323" s="201"/>
      <c r="AG323" s="201"/>
      <c r="AH323" s="201"/>
      <c r="AI323" s="201"/>
      <c r="AJ323" s="201"/>
      <c r="AK323" s="201"/>
      <c r="AL323" s="201"/>
      <c r="AM323" s="201"/>
    </row>
    <row r="324" spans="2:39" hidden="1" x14ac:dyDescent="0.3">
      <c r="B324" s="201" t="s">
        <v>46</v>
      </c>
      <c r="C324" s="205" t="s">
        <v>44</v>
      </c>
      <c r="D324" s="202" t="s">
        <v>45</v>
      </c>
      <c r="E324" s="201" t="s">
        <v>321</v>
      </c>
      <c r="F324" s="201" t="s">
        <v>328</v>
      </c>
      <c r="G324" s="201"/>
      <c r="H324" s="201"/>
      <c r="I324" s="201"/>
      <c r="J324" s="201"/>
      <c r="K324" s="201"/>
      <c r="L324" s="201"/>
      <c r="M324" s="201"/>
      <c r="N324" s="201"/>
      <c r="O324" s="201"/>
      <c r="P324" s="201"/>
      <c r="Q324" s="201"/>
      <c r="R324" s="201"/>
      <c r="S324" s="201"/>
      <c r="T324" s="201"/>
      <c r="U324" s="201"/>
      <c r="V324" s="201"/>
      <c r="W324" s="201"/>
      <c r="X324" s="201"/>
      <c r="Y324" s="201"/>
      <c r="Z324" s="201"/>
      <c r="AA324" s="201"/>
      <c r="AB324" s="201"/>
      <c r="AC324" s="201"/>
      <c r="AD324" s="201"/>
      <c r="AE324" s="201"/>
      <c r="AF324" s="201"/>
      <c r="AG324" s="201"/>
      <c r="AH324" s="201"/>
      <c r="AI324" s="201"/>
      <c r="AJ324" s="201"/>
      <c r="AK324" s="201"/>
      <c r="AL324" s="201"/>
      <c r="AM324" s="201"/>
    </row>
    <row r="325" spans="2:39" hidden="1" x14ac:dyDescent="0.3">
      <c r="B325" s="201" t="s">
        <v>46</v>
      </c>
      <c r="C325" s="205" t="s">
        <v>44</v>
      </c>
      <c r="D325" s="202" t="s">
        <v>52</v>
      </c>
      <c r="E325" s="201" t="s">
        <v>326</v>
      </c>
      <c r="F325" s="201" t="s">
        <v>329</v>
      </c>
      <c r="G325" s="201"/>
      <c r="H325" s="201"/>
      <c r="I325" s="201"/>
      <c r="J325" s="201"/>
      <c r="K325" s="201"/>
      <c r="L325" s="201"/>
      <c r="M325" s="201"/>
      <c r="N325" s="201"/>
      <c r="O325" s="201"/>
      <c r="P325" s="201"/>
      <c r="Q325" s="201"/>
      <c r="R325" s="201"/>
      <c r="S325" s="201"/>
      <c r="T325" s="201"/>
      <c r="U325" s="201"/>
      <c r="V325" s="201"/>
      <c r="W325" s="201"/>
      <c r="X325" s="201"/>
      <c r="Y325" s="201"/>
      <c r="Z325" s="201"/>
      <c r="AA325" s="201"/>
      <c r="AB325" s="201"/>
      <c r="AC325" s="201"/>
      <c r="AD325" s="201"/>
      <c r="AE325" s="201"/>
      <c r="AF325" s="201"/>
      <c r="AG325" s="201"/>
      <c r="AH325" s="201"/>
      <c r="AI325" s="201"/>
      <c r="AJ325" s="201"/>
      <c r="AK325" s="201"/>
      <c r="AL325" s="201"/>
      <c r="AM325" s="201"/>
    </row>
    <row r="326" spans="2:39" hidden="1" x14ac:dyDescent="0.3">
      <c r="B326" s="201" t="s">
        <v>46</v>
      </c>
      <c r="C326" s="205" t="s">
        <v>44</v>
      </c>
      <c r="D326" s="202" t="s">
        <v>52</v>
      </c>
      <c r="E326" s="201" t="s">
        <v>326</v>
      </c>
      <c r="F326" s="201" t="s">
        <v>328</v>
      </c>
      <c r="G326" s="201"/>
      <c r="H326" s="201"/>
      <c r="I326" s="201"/>
      <c r="J326" s="201"/>
      <c r="K326" s="201"/>
      <c r="L326" s="201"/>
      <c r="M326" s="201"/>
      <c r="N326" s="201"/>
      <c r="O326" s="201"/>
      <c r="P326" s="201"/>
      <c r="Q326" s="201"/>
      <c r="R326" s="201"/>
      <c r="S326" s="201"/>
      <c r="T326" s="201"/>
      <c r="U326" s="201"/>
      <c r="V326" s="201"/>
      <c r="W326" s="201"/>
      <c r="X326" s="201"/>
      <c r="Y326" s="201"/>
      <c r="Z326" s="201"/>
      <c r="AA326" s="201"/>
      <c r="AB326" s="201"/>
      <c r="AC326" s="201"/>
      <c r="AD326" s="201"/>
      <c r="AE326" s="201"/>
      <c r="AF326" s="201"/>
      <c r="AG326" s="201"/>
      <c r="AH326" s="201"/>
      <c r="AI326" s="201"/>
      <c r="AJ326" s="201"/>
      <c r="AK326" s="201"/>
      <c r="AL326" s="201"/>
      <c r="AM326" s="201"/>
    </row>
    <row r="327" spans="2:39" hidden="1" x14ac:dyDescent="0.3">
      <c r="B327" s="201" t="s">
        <v>46</v>
      </c>
      <c r="C327" s="205" t="s">
        <v>44</v>
      </c>
      <c r="D327" s="202" t="s">
        <v>52</v>
      </c>
      <c r="E327" s="201" t="s">
        <v>324</v>
      </c>
      <c r="F327" s="201" t="s">
        <v>329</v>
      </c>
      <c r="G327" s="201"/>
      <c r="H327" s="201"/>
      <c r="I327" s="201"/>
      <c r="J327" s="201"/>
      <c r="K327" s="201"/>
      <c r="L327" s="201"/>
      <c r="M327" s="201"/>
      <c r="N327" s="201"/>
      <c r="O327" s="201"/>
      <c r="P327" s="201"/>
      <c r="Q327" s="201"/>
      <c r="R327" s="201"/>
      <c r="S327" s="201"/>
      <c r="T327" s="201"/>
      <c r="U327" s="201"/>
      <c r="V327" s="201"/>
      <c r="W327" s="201"/>
      <c r="X327" s="201"/>
      <c r="Y327" s="201"/>
      <c r="Z327" s="201"/>
      <c r="AA327" s="201"/>
      <c r="AB327" s="201"/>
      <c r="AC327" s="201"/>
      <c r="AD327" s="201"/>
      <c r="AE327" s="201"/>
      <c r="AF327" s="201"/>
      <c r="AG327" s="201"/>
      <c r="AH327" s="201"/>
      <c r="AI327" s="201"/>
      <c r="AJ327" s="201"/>
      <c r="AK327" s="201"/>
      <c r="AL327" s="201"/>
      <c r="AM327" s="201"/>
    </row>
    <row r="328" spans="2:39" hidden="1" x14ac:dyDescent="0.3">
      <c r="B328" s="201" t="s">
        <v>46</v>
      </c>
      <c r="C328" s="205" t="s">
        <v>44</v>
      </c>
      <c r="D328" s="202" t="s">
        <v>52</v>
      </c>
      <c r="E328" s="201" t="s">
        <v>324</v>
      </c>
      <c r="F328" s="201" t="s">
        <v>328</v>
      </c>
      <c r="G328" s="201"/>
      <c r="H328" s="201"/>
      <c r="I328" s="201"/>
      <c r="J328" s="201"/>
      <c r="K328" s="201"/>
      <c r="L328" s="201"/>
      <c r="M328" s="201"/>
      <c r="N328" s="201"/>
      <c r="O328" s="201"/>
      <c r="P328" s="201"/>
      <c r="Q328" s="201"/>
      <c r="R328" s="201"/>
      <c r="S328" s="201"/>
      <c r="T328" s="201"/>
      <c r="U328" s="201"/>
      <c r="V328" s="201"/>
      <c r="W328" s="201"/>
      <c r="X328" s="201"/>
      <c r="Y328" s="201"/>
      <c r="Z328" s="201"/>
      <c r="AA328" s="201"/>
      <c r="AB328" s="201"/>
      <c r="AC328" s="201"/>
      <c r="AD328" s="201"/>
      <c r="AE328" s="201"/>
      <c r="AF328" s="201"/>
      <c r="AG328" s="201"/>
      <c r="AH328" s="201"/>
      <c r="AI328" s="201"/>
      <c r="AJ328" s="201"/>
      <c r="AK328" s="201"/>
      <c r="AL328" s="201"/>
      <c r="AM328" s="201"/>
    </row>
    <row r="329" spans="2:39" hidden="1" x14ac:dyDescent="0.3">
      <c r="B329" s="201" t="s">
        <v>46</v>
      </c>
      <c r="C329" s="205" t="s">
        <v>44</v>
      </c>
      <c r="D329" s="202" t="s">
        <v>52</v>
      </c>
      <c r="E329" s="201" t="s">
        <v>323</v>
      </c>
      <c r="F329" s="201" t="s">
        <v>329</v>
      </c>
      <c r="G329" s="201"/>
      <c r="H329" s="201"/>
      <c r="I329" s="201"/>
      <c r="J329" s="201"/>
      <c r="K329" s="201"/>
      <c r="L329" s="201"/>
      <c r="M329" s="201"/>
      <c r="N329" s="201"/>
      <c r="O329" s="201"/>
      <c r="P329" s="201"/>
      <c r="Q329" s="201"/>
      <c r="R329" s="201"/>
      <c r="S329" s="201"/>
      <c r="T329" s="201"/>
      <c r="U329" s="201"/>
      <c r="V329" s="201"/>
      <c r="W329" s="201"/>
      <c r="X329" s="201"/>
      <c r="Y329" s="201"/>
      <c r="Z329" s="201"/>
      <c r="AA329" s="201"/>
      <c r="AB329" s="201"/>
      <c r="AC329" s="201"/>
      <c r="AD329" s="201"/>
      <c r="AE329" s="201"/>
      <c r="AF329" s="201"/>
      <c r="AG329" s="201"/>
      <c r="AH329" s="201"/>
      <c r="AI329" s="201"/>
      <c r="AJ329" s="201"/>
      <c r="AK329" s="201"/>
      <c r="AL329" s="201"/>
      <c r="AM329" s="201"/>
    </row>
    <row r="330" spans="2:39" hidden="1" x14ac:dyDescent="0.3">
      <c r="B330" s="201" t="s">
        <v>46</v>
      </c>
      <c r="C330" s="205" t="s">
        <v>44</v>
      </c>
      <c r="D330" s="202" t="s">
        <v>52</v>
      </c>
      <c r="E330" s="201" t="s">
        <v>323</v>
      </c>
      <c r="F330" s="201" t="s">
        <v>328</v>
      </c>
      <c r="G330" s="201"/>
      <c r="H330" s="201"/>
      <c r="I330" s="201"/>
      <c r="J330" s="201"/>
      <c r="K330" s="201"/>
      <c r="L330" s="201"/>
      <c r="M330" s="201"/>
      <c r="N330" s="201"/>
      <c r="O330" s="201"/>
      <c r="P330" s="201"/>
      <c r="Q330" s="201"/>
      <c r="R330" s="201"/>
      <c r="S330" s="201"/>
      <c r="T330" s="201"/>
      <c r="U330" s="201"/>
      <c r="V330" s="201"/>
      <c r="W330" s="201"/>
      <c r="X330" s="201"/>
      <c r="Y330" s="201"/>
      <c r="Z330" s="201"/>
      <c r="AA330" s="201"/>
      <c r="AB330" s="201"/>
      <c r="AC330" s="201"/>
      <c r="AD330" s="201"/>
      <c r="AE330" s="201"/>
      <c r="AF330" s="201"/>
      <c r="AG330" s="201"/>
      <c r="AH330" s="201"/>
      <c r="AI330" s="201"/>
      <c r="AJ330" s="201"/>
      <c r="AK330" s="201"/>
      <c r="AL330" s="201"/>
      <c r="AM330" s="201"/>
    </row>
    <row r="331" spans="2:39" hidden="1" x14ac:dyDescent="0.3">
      <c r="B331" s="201" t="s">
        <v>46</v>
      </c>
      <c r="C331" s="205" t="s">
        <v>44</v>
      </c>
      <c r="D331" s="202" t="s">
        <v>52</v>
      </c>
      <c r="E331" s="201" t="s">
        <v>322</v>
      </c>
      <c r="F331" s="201" t="s">
        <v>329</v>
      </c>
      <c r="G331" s="201"/>
      <c r="H331" s="201"/>
      <c r="I331" s="201"/>
      <c r="J331" s="201"/>
      <c r="K331" s="201"/>
      <c r="L331" s="201"/>
      <c r="M331" s="201"/>
      <c r="N331" s="201"/>
      <c r="O331" s="201"/>
      <c r="P331" s="201"/>
      <c r="Q331" s="201"/>
      <c r="R331" s="201"/>
      <c r="S331" s="201"/>
      <c r="T331" s="201"/>
      <c r="U331" s="201"/>
      <c r="V331" s="201"/>
      <c r="W331" s="201"/>
      <c r="X331" s="201"/>
      <c r="Y331" s="201"/>
      <c r="Z331" s="201"/>
      <c r="AA331" s="201"/>
      <c r="AB331" s="201"/>
      <c r="AC331" s="201"/>
      <c r="AD331" s="201"/>
      <c r="AE331" s="201"/>
      <c r="AF331" s="201"/>
      <c r="AG331" s="201"/>
      <c r="AH331" s="201"/>
      <c r="AI331" s="201"/>
      <c r="AJ331" s="201"/>
      <c r="AK331" s="201"/>
      <c r="AL331" s="201"/>
      <c r="AM331" s="201"/>
    </row>
    <row r="332" spans="2:39" hidden="1" x14ac:dyDescent="0.3">
      <c r="B332" s="201" t="s">
        <v>46</v>
      </c>
      <c r="C332" s="205" t="s">
        <v>44</v>
      </c>
      <c r="D332" s="202" t="s">
        <v>52</v>
      </c>
      <c r="E332" s="201" t="s">
        <v>322</v>
      </c>
      <c r="F332" s="201" t="s">
        <v>328</v>
      </c>
      <c r="G332" s="201"/>
      <c r="H332" s="201"/>
      <c r="I332" s="201"/>
      <c r="J332" s="201"/>
      <c r="K332" s="201"/>
      <c r="L332" s="201"/>
      <c r="M332" s="201"/>
      <c r="N332" s="201"/>
      <c r="O332" s="201"/>
      <c r="P332" s="201"/>
      <c r="Q332" s="201"/>
      <c r="R332" s="201"/>
      <c r="S332" s="201"/>
      <c r="T332" s="201"/>
      <c r="U332" s="201"/>
      <c r="V332" s="201"/>
      <c r="W332" s="201"/>
      <c r="X332" s="201"/>
      <c r="Y332" s="201"/>
      <c r="Z332" s="201"/>
      <c r="AA332" s="201"/>
      <c r="AB332" s="201"/>
      <c r="AC332" s="201"/>
      <c r="AD332" s="201"/>
      <c r="AE332" s="201"/>
      <c r="AF332" s="201"/>
      <c r="AG332" s="201"/>
      <c r="AH332" s="201"/>
      <c r="AI332" s="201"/>
      <c r="AJ332" s="201"/>
      <c r="AK332" s="201"/>
      <c r="AL332" s="201"/>
      <c r="AM332" s="201"/>
    </row>
    <row r="333" spans="2:39" hidden="1" x14ac:dyDescent="0.3">
      <c r="B333" s="201" t="s">
        <v>46</v>
      </c>
      <c r="C333" s="205" t="s">
        <v>44</v>
      </c>
      <c r="D333" s="202" t="s">
        <v>52</v>
      </c>
      <c r="E333" s="201" t="s">
        <v>321</v>
      </c>
      <c r="F333" s="201" t="s">
        <v>329</v>
      </c>
      <c r="G333" s="201"/>
      <c r="H333" s="201"/>
      <c r="I333" s="201"/>
      <c r="J333" s="201"/>
      <c r="K333" s="201"/>
      <c r="L333" s="201"/>
      <c r="M333" s="201"/>
      <c r="N333" s="201"/>
      <c r="O333" s="201"/>
      <c r="P333" s="201"/>
      <c r="Q333" s="201"/>
      <c r="R333" s="201"/>
      <c r="S333" s="201"/>
      <c r="T333" s="201"/>
      <c r="U333" s="201"/>
      <c r="V333" s="201"/>
      <c r="W333" s="201"/>
      <c r="X333" s="201"/>
      <c r="Y333" s="201"/>
      <c r="Z333" s="201"/>
      <c r="AA333" s="201"/>
      <c r="AB333" s="201"/>
      <c r="AC333" s="201"/>
      <c r="AD333" s="201"/>
      <c r="AE333" s="201"/>
      <c r="AF333" s="201"/>
      <c r="AG333" s="201"/>
      <c r="AH333" s="201"/>
      <c r="AI333" s="201"/>
      <c r="AJ333" s="201"/>
      <c r="AK333" s="201"/>
      <c r="AL333" s="201"/>
      <c r="AM333" s="201"/>
    </row>
    <row r="334" spans="2:39" hidden="1" x14ac:dyDescent="0.3">
      <c r="B334" s="201" t="s">
        <v>46</v>
      </c>
      <c r="C334" s="205" t="s">
        <v>44</v>
      </c>
      <c r="D334" s="202" t="s">
        <v>52</v>
      </c>
      <c r="E334" s="201" t="s">
        <v>321</v>
      </c>
      <c r="F334" s="201" t="s">
        <v>328</v>
      </c>
      <c r="G334" s="201"/>
      <c r="H334" s="201"/>
      <c r="I334" s="201"/>
      <c r="J334" s="201"/>
      <c r="K334" s="201"/>
      <c r="L334" s="201"/>
      <c r="M334" s="201"/>
      <c r="N334" s="201"/>
      <c r="O334" s="201"/>
      <c r="P334" s="201"/>
      <c r="Q334" s="201"/>
      <c r="R334" s="201"/>
      <c r="S334" s="201"/>
      <c r="T334" s="201"/>
      <c r="U334" s="201"/>
      <c r="V334" s="201"/>
      <c r="W334" s="201"/>
      <c r="X334" s="201"/>
      <c r="Y334" s="201"/>
      <c r="Z334" s="201"/>
      <c r="AA334" s="201"/>
      <c r="AB334" s="201"/>
      <c r="AC334" s="201"/>
      <c r="AD334" s="201"/>
      <c r="AE334" s="201"/>
      <c r="AF334" s="201"/>
      <c r="AG334" s="201"/>
      <c r="AH334" s="201"/>
      <c r="AI334" s="201"/>
      <c r="AJ334" s="201"/>
      <c r="AK334" s="201"/>
      <c r="AL334" s="201"/>
      <c r="AM334" s="201"/>
    </row>
    <row r="335" spans="2:39" hidden="1" x14ac:dyDescent="0.3">
      <c r="B335" s="201" t="s">
        <v>47</v>
      </c>
      <c r="C335" s="205" t="s">
        <v>44</v>
      </c>
      <c r="D335" s="202" t="s">
        <v>45</v>
      </c>
      <c r="E335" s="201" t="s">
        <v>326</v>
      </c>
      <c r="F335" s="201" t="s">
        <v>329</v>
      </c>
      <c r="G335" s="201"/>
      <c r="H335" s="201"/>
      <c r="I335" s="201"/>
      <c r="J335" s="201"/>
      <c r="K335" s="201"/>
      <c r="L335" s="201"/>
      <c r="M335" s="201"/>
      <c r="N335" s="201"/>
      <c r="O335" s="201"/>
      <c r="P335" s="201"/>
      <c r="Q335" s="201"/>
      <c r="R335" s="201"/>
      <c r="S335" s="201"/>
      <c r="T335" s="201"/>
      <c r="U335" s="201"/>
      <c r="V335" s="201"/>
      <c r="W335" s="201"/>
      <c r="X335" s="201"/>
      <c r="Y335" s="201"/>
      <c r="Z335" s="201"/>
      <c r="AA335" s="201"/>
      <c r="AB335" s="201"/>
      <c r="AC335" s="201"/>
      <c r="AD335" s="201"/>
      <c r="AE335" s="201"/>
      <c r="AF335" s="201"/>
      <c r="AG335" s="201"/>
      <c r="AH335" s="201"/>
      <c r="AI335" s="201"/>
      <c r="AJ335" s="201"/>
      <c r="AK335" s="201"/>
      <c r="AL335" s="201"/>
      <c r="AM335" s="201"/>
    </row>
    <row r="336" spans="2:39" hidden="1" x14ac:dyDescent="0.3">
      <c r="B336" s="201" t="s">
        <v>47</v>
      </c>
      <c r="C336" s="205" t="s">
        <v>44</v>
      </c>
      <c r="D336" s="202" t="s">
        <v>45</v>
      </c>
      <c r="E336" s="201" t="s">
        <v>326</v>
      </c>
      <c r="F336" s="201" t="s">
        <v>328</v>
      </c>
      <c r="G336" s="201"/>
      <c r="H336" s="201"/>
      <c r="I336" s="201"/>
      <c r="J336" s="201"/>
      <c r="K336" s="201"/>
      <c r="L336" s="201"/>
      <c r="M336" s="201"/>
      <c r="N336" s="201"/>
      <c r="O336" s="201"/>
      <c r="P336" s="201"/>
      <c r="Q336" s="201"/>
      <c r="R336" s="201"/>
      <c r="S336" s="201"/>
      <c r="T336" s="201"/>
      <c r="U336" s="201"/>
      <c r="V336" s="201"/>
      <c r="W336" s="201"/>
      <c r="X336" s="201"/>
      <c r="Y336" s="201"/>
      <c r="Z336" s="201"/>
      <c r="AA336" s="201"/>
      <c r="AB336" s="201"/>
      <c r="AC336" s="201"/>
      <c r="AD336" s="201"/>
      <c r="AE336" s="201"/>
      <c r="AF336" s="201"/>
      <c r="AG336" s="201"/>
      <c r="AH336" s="201"/>
      <c r="AI336" s="201"/>
      <c r="AJ336" s="201"/>
      <c r="AK336" s="201"/>
      <c r="AL336" s="201"/>
      <c r="AM336" s="201"/>
    </row>
    <row r="337" spans="2:39" hidden="1" x14ac:dyDescent="0.3">
      <c r="B337" s="201" t="s">
        <v>47</v>
      </c>
      <c r="C337" s="205" t="s">
        <v>44</v>
      </c>
      <c r="D337" s="202" t="s">
        <v>45</v>
      </c>
      <c r="E337" s="201" t="s">
        <v>324</v>
      </c>
      <c r="F337" s="201" t="s">
        <v>329</v>
      </c>
      <c r="G337" s="201"/>
      <c r="H337" s="201"/>
      <c r="I337" s="201"/>
      <c r="J337" s="201"/>
      <c r="K337" s="201"/>
      <c r="L337" s="201"/>
      <c r="M337" s="201"/>
      <c r="N337" s="201"/>
      <c r="O337" s="201"/>
      <c r="P337" s="201"/>
      <c r="Q337" s="201"/>
      <c r="R337" s="201"/>
      <c r="S337" s="201"/>
      <c r="T337" s="201"/>
      <c r="U337" s="201"/>
      <c r="V337" s="201"/>
      <c r="W337" s="201"/>
      <c r="X337" s="201"/>
      <c r="Y337" s="201"/>
      <c r="Z337" s="201"/>
      <c r="AA337" s="201"/>
      <c r="AB337" s="201"/>
      <c r="AC337" s="201"/>
      <c r="AD337" s="201"/>
      <c r="AE337" s="201"/>
      <c r="AF337" s="201"/>
      <c r="AG337" s="201"/>
      <c r="AH337" s="201"/>
      <c r="AI337" s="201"/>
      <c r="AJ337" s="201"/>
      <c r="AK337" s="201"/>
      <c r="AL337" s="201"/>
      <c r="AM337" s="201"/>
    </row>
    <row r="338" spans="2:39" hidden="1" x14ac:dyDescent="0.3">
      <c r="B338" s="201" t="s">
        <v>47</v>
      </c>
      <c r="C338" s="205" t="s">
        <v>44</v>
      </c>
      <c r="D338" s="202" t="s">
        <v>45</v>
      </c>
      <c r="E338" s="201" t="s">
        <v>324</v>
      </c>
      <c r="F338" s="201" t="s">
        <v>328</v>
      </c>
      <c r="G338" s="201"/>
      <c r="H338" s="201"/>
      <c r="I338" s="201"/>
      <c r="J338" s="201"/>
      <c r="K338" s="201"/>
      <c r="L338" s="201"/>
      <c r="M338" s="201"/>
      <c r="N338" s="201"/>
      <c r="O338" s="201"/>
      <c r="P338" s="201"/>
      <c r="Q338" s="201"/>
      <c r="R338" s="201"/>
      <c r="S338" s="201"/>
      <c r="T338" s="201"/>
      <c r="U338" s="201"/>
      <c r="V338" s="201"/>
      <c r="W338" s="201"/>
      <c r="X338" s="201"/>
      <c r="Y338" s="201"/>
      <c r="Z338" s="201"/>
      <c r="AA338" s="201"/>
      <c r="AB338" s="201"/>
      <c r="AC338" s="201"/>
      <c r="AD338" s="201"/>
      <c r="AE338" s="201"/>
      <c r="AF338" s="201"/>
      <c r="AG338" s="201"/>
      <c r="AH338" s="201"/>
      <c r="AI338" s="201"/>
      <c r="AJ338" s="201"/>
      <c r="AK338" s="201"/>
      <c r="AL338" s="201"/>
      <c r="AM338" s="201"/>
    </row>
    <row r="339" spans="2:39" hidden="1" x14ac:dyDescent="0.3">
      <c r="B339" s="201" t="s">
        <v>47</v>
      </c>
      <c r="C339" s="205" t="s">
        <v>44</v>
      </c>
      <c r="D339" s="202" t="s">
        <v>45</v>
      </c>
      <c r="E339" s="201" t="s">
        <v>323</v>
      </c>
      <c r="F339" s="201" t="s">
        <v>329</v>
      </c>
      <c r="G339" s="201"/>
      <c r="H339" s="201"/>
      <c r="I339" s="201"/>
      <c r="J339" s="201"/>
      <c r="K339" s="201"/>
      <c r="L339" s="201"/>
      <c r="M339" s="201"/>
      <c r="N339" s="201"/>
      <c r="O339" s="201"/>
      <c r="P339" s="201"/>
      <c r="Q339" s="201"/>
      <c r="R339" s="201"/>
      <c r="S339" s="201"/>
      <c r="T339" s="201"/>
      <c r="U339" s="201"/>
      <c r="V339" s="201"/>
      <c r="W339" s="201"/>
      <c r="X339" s="201"/>
      <c r="Y339" s="201"/>
      <c r="Z339" s="201"/>
      <c r="AA339" s="201"/>
      <c r="AB339" s="201"/>
      <c r="AC339" s="201"/>
      <c r="AD339" s="201"/>
      <c r="AE339" s="201"/>
      <c r="AF339" s="201"/>
      <c r="AG339" s="201"/>
      <c r="AH339" s="201"/>
      <c r="AI339" s="201"/>
      <c r="AJ339" s="201"/>
      <c r="AK339" s="201"/>
      <c r="AL339" s="201"/>
      <c r="AM339" s="201"/>
    </row>
    <row r="340" spans="2:39" hidden="1" x14ac:dyDescent="0.3">
      <c r="B340" s="201" t="s">
        <v>47</v>
      </c>
      <c r="C340" s="205" t="s">
        <v>44</v>
      </c>
      <c r="D340" s="202" t="s">
        <v>45</v>
      </c>
      <c r="E340" s="201" t="s">
        <v>323</v>
      </c>
      <c r="F340" s="201" t="s">
        <v>328</v>
      </c>
      <c r="G340" s="201"/>
      <c r="H340" s="201"/>
      <c r="I340" s="201"/>
      <c r="J340" s="201"/>
      <c r="K340" s="201"/>
      <c r="L340" s="201"/>
      <c r="M340" s="201"/>
      <c r="N340" s="201"/>
      <c r="O340" s="201"/>
      <c r="P340" s="201"/>
      <c r="Q340" s="201"/>
      <c r="R340" s="201"/>
      <c r="S340" s="201"/>
      <c r="T340" s="201"/>
      <c r="U340" s="201"/>
      <c r="V340" s="201"/>
      <c r="W340" s="201"/>
      <c r="X340" s="201"/>
      <c r="Y340" s="201"/>
      <c r="Z340" s="201"/>
      <c r="AA340" s="201"/>
      <c r="AB340" s="201"/>
      <c r="AC340" s="201"/>
      <c r="AD340" s="201"/>
      <c r="AE340" s="201"/>
      <c r="AF340" s="201"/>
      <c r="AG340" s="201"/>
      <c r="AH340" s="201"/>
      <c r="AI340" s="201"/>
      <c r="AJ340" s="201"/>
      <c r="AK340" s="201"/>
      <c r="AL340" s="201"/>
      <c r="AM340" s="201"/>
    </row>
    <row r="341" spans="2:39" hidden="1" x14ac:dyDescent="0.3">
      <c r="B341" s="201" t="s">
        <v>47</v>
      </c>
      <c r="C341" s="205" t="s">
        <v>44</v>
      </c>
      <c r="D341" s="202" t="s">
        <v>45</v>
      </c>
      <c r="E341" s="201" t="s">
        <v>322</v>
      </c>
      <c r="F341" s="201" t="s">
        <v>329</v>
      </c>
      <c r="G341" s="201"/>
      <c r="H341" s="201"/>
      <c r="I341" s="201"/>
      <c r="J341" s="201"/>
      <c r="K341" s="201"/>
      <c r="L341" s="201"/>
      <c r="M341" s="201"/>
      <c r="N341" s="201"/>
      <c r="O341" s="201"/>
      <c r="P341" s="201"/>
      <c r="Q341" s="201"/>
      <c r="R341" s="201"/>
      <c r="S341" s="201"/>
      <c r="T341" s="201"/>
      <c r="U341" s="201"/>
      <c r="V341" s="201"/>
      <c r="W341" s="201"/>
      <c r="X341" s="201"/>
      <c r="Y341" s="201"/>
      <c r="Z341" s="201"/>
      <c r="AA341" s="201"/>
      <c r="AB341" s="201"/>
      <c r="AC341" s="201"/>
      <c r="AD341" s="201"/>
      <c r="AE341" s="201"/>
      <c r="AF341" s="201"/>
      <c r="AG341" s="201"/>
      <c r="AH341" s="201"/>
      <c r="AI341" s="201"/>
      <c r="AJ341" s="201"/>
      <c r="AK341" s="201"/>
      <c r="AL341" s="201"/>
      <c r="AM341" s="201"/>
    </row>
    <row r="342" spans="2:39" hidden="1" x14ac:dyDescent="0.3">
      <c r="B342" s="201" t="s">
        <v>47</v>
      </c>
      <c r="C342" s="205" t="s">
        <v>44</v>
      </c>
      <c r="D342" s="202" t="s">
        <v>45</v>
      </c>
      <c r="E342" s="201" t="s">
        <v>322</v>
      </c>
      <c r="F342" s="201" t="s">
        <v>328</v>
      </c>
      <c r="G342" s="201"/>
      <c r="H342" s="201"/>
      <c r="I342" s="201"/>
      <c r="J342" s="201"/>
      <c r="K342" s="201"/>
      <c r="L342" s="201"/>
      <c r="M342" s="201"/>
      <c r="N342" s="201"/>
      <c r="O342" s="201"/>
      <c r="P342" s="201"/>
      <c r="Q342" s="201"/>
      <c r="R342" s="201"/>
      <c r="S342" s="201"/>
      <c r="T342" s="201"/>
      <c r="U342" s="201"/>
      <c r="V342" s="201"/>
      <c r="W342" s="201"/>
      <c r="X342" s="201"/>
      <c r="Y342" s="201"/>
      <c r="Z342" s="201"/>
      <c r="AA342" s="201"/>
      <c r="AB342" s="201"/>
      <c r="AC342" s="201"/>
      <c r="AD342" s="201"/>
      <c r="AE342" s="201"/>
      <c r="AF342" s="201"/>
      <c r="AG342" s="201"/>
      <c r="AH342" s="201"/>
      <c r="AI342" s="201"/>
      <c r="AJ342" s="201"/>
      <c r="AK342" s="201"/>
      <c r="AL342" s="201"/>
      <c r="AM342" s="201"/>
    </row>
    <row r="343" spans="2:39" hidden="1" x14ac:dyDescent="0.3">
      <c r="B343" s="201" t="s">
        <v>47</v>
      </c>
      <c r="C343" s="205" t="s">
        <v>44</v>
      </c>
      <c r="D343" s="202" t="s">
        <v>45</v>
      </c>
      <c r="E343" s="201" t="s">
        <v>321</v>
      </c>
      <c r="F343" s="201" t="s">
        <v>329</v>
      </c>
      <c r="G343" s="201"/>
      <c r="H343" s="201"/>
      <c r="I343" s="201"/>
      <c r="J343" s="201"/>
      <c r="K343" s="201"/>
      <c r="L343" s="201"/>
      <c r="M343" s="201"/>
      <c r="N343" s="201"/>
      <c r="O343" s="201"/>
      <c r="P343" s="201"/>
      <c r="Q343" s="201"/>
      <c r="R343" s="201"/>
      <c r="S343" s="201"/>
      <c r="T343" s="201"/>
      <c r="U343" s="201"/>
      <c r="V343" s="201"/>
      <c r="W343" s="201"/>
      <c r="X343" s="201"/>
      <c r="Y343" s="201"/>
      <c r="Z343" s="201"/>
      <c r="AA343" s="201"/>
      <c r="AB343" s="201"/>
      <c r="AC343" s="201"/>
      <c r="AD343" s="201"/>
      <c r="AE343" s="201"/>
      <c r="AF343" s="201"/>
      <c r="AG343" s="201"/>
      <c r="AH343" s="201"/>
      <c r="AI343" s="201"/>
      <c r="AJ343" s="201"/>
      <c r="AK343" s="201"/>
      <c r="AL343" s="201"/>
      <c r="AM343" s="201"/>
    </row>
    <row r="344" spans="2:39" hidden="1" x14ac:dyDescent="0.3">
      <c r="B344" s="201" t="s">
        <v>47</v>
      </c>
      <c r="C344" s="205" t="s">
        <v>44</v>
      </c>
      <c r="D344" s="202" t="s">
        <v>45</v>
      </c>
      <c r="E344" s="201" t="s">
        <v>321</v>
      </c>
      <c r="F344" s="201" t="s">
        <v>328</v>
      </c>
      <c r="G344" s="201"/>
      <c r="H344" s="201"/>
      <c r="I344" s="201"/>
      <c r="J344" s="201"/>
      <c r="K344" s="201"/>
      <c r="L344" s="201"/>
      <c r="M344" s="201"/>
      <c r="N344" s="201"/>
      <c r="O344" s="201"/>
      <c r="P344" s="201"/>
      <c r="Q344" s="201"/>
      <c r="R344" s="201"/>
      <c r="S344" s="201"/>
      <c r="T344" s="201"/>
      <c r="U344" s="201"/>
      <c r="V344" s="201"/>
      <c r="W344" s="201"/>
      <c r="X344" s="201"/>
      <c r="Y344" s="201"/>
      <c r="Z344" s="201"/>
      <c r="AA344" s="201"/>
      <c r="AB344" s="201"/>
      <c r="AC344" s="201"/>
      <c r="AD344" s="201"/>
      <c r="AE344" s="201"/>
      <c r="AF344" s="201"/>
      <c r="AG344" s="201"/>
      <c r="AH344" s="201"/>
      <c r="AI344" s="201"/>
      <c r="AJ344" s="201"/>
      <c r="AK344" s="201"/>
      <c r="AL344" s="201"/>
      <c r="AM344" s="201"/>
    </row>
    <row r="345" spans="2:39" hidden="1" x14ac:dyDescent="0.3">
      <c r="B345" s="201" t="s">
        <v>47</v>
      </c>
      <c r="C345" s="205" t="s">
        <v>44</v>
      </c>
      <c r="D345" s="202" t="s">
        <v>52</v>
      </c>
      <c r="E345" s="201" t="s">
        <v>326</v>
      </c>
      <c r="F345" s="201" t="s">
        <v>329</v>
      </c>
      <c r="G345" s="201"/>
      <c r="H345" s="201"/>
      <c r="I345" s="201"/>
      <c r="J345" s="201"/>
      <c r="K345" s="201"/>
      <c r="L345" s="201"/>
      <c r="M345" s="201"/>
      <c r="N345" s="201"/>
      <c r="O345" s="201"/>
      <c r="P345" s="201"/>
      <c r="Q345" s="201"/>
      <c r="R345" s="201"/>
      <c r="S345" s="201"/>
      <c r="T345" s="201"/>
      <c r="U345" s="201"/>
      <c r="V345" s="201"/>
      <c r="W345" s="201"/>
      <c r="X345" s="201"/>
      <c r="Y345" s="201"/>
      <c r="Z345" s="201"/>
      <c r="AA345" s="201"/>
      <c r="AB345" s="201"/>
      <c r="AC345" s="201"/>
      <c r="AD345" s="201"/>
      <c r="AE345" s="201"/>
      <c r="AF345" s="201"/>
      <c r="AG345" s="201"/>
      <c r="AH345" s="201"/>
      <c r="AI345" s="201"/>
      <c r="AJ345" s="201"/>
      <c r="AK345" s="201"/>
      <c r="AL345" s="201"/>
      <c r="AM345" s="201"/>
    </row>
    <row r="346" spans="2:39" hidden="1" x14ac:dyDescent="0.3">
      <c r="B346" s="201" t="s">
        <v>47</v>
      </c>
      <c r="C346" s="205" t="s">
        <v>44</v>
      </c>
      <c r="D346" s="202" t="s">
        <v>52</v>
      </c>
      <c r="E346" s="201" t="s">
        <v>326</v>
      </c>
      <c r="F346" s="201" t="s">
        <v>328</v>
      </c>
      <c r="G346" s="201"/>
      <c r="H346" s="201"/>
      <c r="I346" s="201"/>
      <c r="J346" s="201"/>
      <c r="K346" s="201"/>
      <c r="L346" s="201"/>
      <c r="M346" s="201"/>
      <c r="N346" s="201"/>
      <c r="O346" s="201"/>
      <c r="P346" s="201"/>
      <c r="Q346" s="201"/>
      <c r="R346" s="201"/>
      <c r="S346" s="201"/>
      <c r="T346" s="201"/>
      <c r="U346" s="201"/>
      <c r="V346" s="201"/>
      <c r="W346" s="201"/>
      <c r="X346" s="201"/>
      <c r="Y346" s="201"/>
      <c r="Z346" s="201"/>
      <c r="AA346" s="201"/>
      <c r="AB346" s="201"/>
      <c r="AC346" s="201"/>
      <c r="AD346" s="201"/>
      <c r="AE346" s="201"/>
      <c r="AF346" s="201"/>
      <c r="AG346" s="201"/>
      <c r="AH346" s="201"/>
      <c r="AI346" s="201"/>
      <c r="AJ346" s="201"/>
      <c r="AK346" s="201"/>
      <c r="AL346" s="201"/>
      <c r="AM346" s="201"/>
    </row>
    <row r="347" spans="2:39" hidden="1" x14ac:dyDescent="0.3">
      <c r="B347" s="201" t="s">
        <v>47</v>
      </c>
      <c r="C347" s="205" t="s">
        <v>44</v>
      </c>
      <c r="D347" s="202" t="s">
        <v>52</v>
      </c>
      <c r="E347" s="201" t="s">
        <v>324</v>
      </c>
      <c r="F347" s="201" t="s">
        <v>329</v>
      </c>
      <c r="G347" s="201"/>
      <c r="H347" s="201"/>
      <c r="I347" s="201"/>
      <c r="J347" s="201"/>
      <c r="K347" s="201"/>
      <c r="L347" s="201"/>
      <c r="M347" s="201"/>
      <c r="N347" s="201"/>
      <c r="O347" s="201"/>
      <c r="P347" s="201"/>
      <c r="Q347" s="201"/>
      <c r="R347" s="201"/>
      <c r="S347" s="201"/>
      <c r="T347" s="201"/>
      <c r="U347" s="201"/>
      <c r="V347" s="201"/>
      <c r="W347" s="201"/>
      <c r="X347" s="201"/>
      <c r="Y347" s="201"/>
      <c r="Z347" s="201"/>
      <c r="AA347" s="201"/>
      <c r="AB347" s="201"/>
      <c r="AC347" s="201"/>
      <c r="AD347" s="201"/>
      <c r="AE347" s="201"/>
      <c r="AF347" s="201"/>
      <c r="AG347" s="201"/>
      <c r="AH347" s="201"/>
      <c r="AI347" s="201"/>
      <c r="AJ347" s="201"/>
      <c r="AK347" s="201"/>
      <c r="AL347" s="201"/>
      <c r="AM347" s="201"/>
    </row>
    <row r="348" spans="2:39" hidden="1" x14ac:dyDescent="0.3">
      <c r="B348" s="201" t="s">
        <v>47</v>
      </c>
      <c r="C348" s="205" t="s">
        <v>44</v>
      </c>
      <c r="D348" s="202" t="s">
        <v>52</v>
      </c>
      <c r="E348" s="201" t="s">
        <v>324</v>
      </c>
      <c r="F348" s="201" t="s">
        <v>328</v>
      </c>
      <c r="G348" s="201"/>
      <c r="H348" s="201"/>
      <c r="I348" s="201"/>
      <c r="J348" s="201"/>
      <c r="K348" s="201"/>
      <c r="L348" s="201"/>
      <c r="M348" s="201"/>
      <c r="N348" s="201"/>
      <c r="O348" s="201"/>
      <c r="P348" s="201"/>
      <c r="Q348" s="201"/>
      <c r="R348" s="201"/>
      <c r="S348" s="201"/>
      <c r="T348" s="201"/>
      <c r="U348" s="201"/>
      <c r="V348" s="201"/>
      <c r="W348" s="201"/>
      <c r="X348" s="201"/>
      <c r="Y348" s="201"/>
      <c r="Z348" s="201"/>
      <c r="AA348" s="201"/>
      <c r="AB348" s="201"/>
      <c r="AC348" s="201"/>
      <c r="AD348" s="201"/>
      <c r="AE348" s="201"/>
      <c r="AF348" s="201"/>
      <c r="AG348" s="201"/>
      <c r="AH348" s="201"/>
      <c r="AI348" s="201"/>
      <c r="AJ348" s="201"/>
      <c r="AK348" s="201"/>
      <c r="AL348" s="201"/>
      <c r="AM348" s="201"/>
    </row>
    <row r="349" spans="2:39" hidden="1" x14ac:dyDescent="0.3">
      <c r="B349" s="201" t="s">
        <v>47</v>
      </c>
      <c r="C349" s="205" t="s">
        <v>44</v>
      </c>
      <c r="D349" s="202" t="s">
        <v>52</v>
      </c>
      <c r="E349" s="201" t="s">
        <v>323</v>
      </c>
      <c r="F349" s="201" t="s">
        <v>329</v>
      </c>
      <c r="G349" s="201"/>
      <c r="H349" s="201"/>
      <c r="I349" s="201"/>
      <c r="J349" s="201"/>
      <c r="K349" s="201"/>
      <c r="L349" s="201"/>
      <c r="M349" s="201"/>
      <c r="N349" s="201"/>
      <c r="O349" s="201"/>
      <c r="P349" s="201"/>
      <c r="Q349" s="201"/>
      <c r="R349" s="201"/>
      <c r="S349" s="201"/>
      <c r="T349" s="201"/>
      <c r="U349" s="201"/>
      <c r="V349" s="201"/>
      <c r="W349" s="201"/>
      <c r="X349" s="201"/>
      <c r="Y349" s="201"/>
      <c r="Z349" s="201"/>
      <c r="AA349" s="201"/>
      <c r="AB349" s="201"/>
      <c r="AC349" s="201"/>
      <c r="AD349" s="201"/>
      <c r="AE349" s="201"/>
      <c r="AF349" s="201"/>
      <c r="AG349" s="201"/>
      <c r="AH349" s="201"/>
      <c r="AI349" s="201"/>
      <c r="AJ349" s="201"/>
      <c r="AK349" s="201"/>
      <c r="AL349" s="201"/>
      <c r="AM349" s="201"/>
    </row>
    <row r="350" spans="2:39" hidden="1" x14ac:dyDescent="0.3">
      <c r="B350" s="201" t="s">
        <v>47</v>
      </c>
      <c r="C350" s="205" t="s">
        <v>44</v>
      </c>
      <c r="D350" s="202" t="s">
        <v>52</v>
      </c>
      <c r="E350" s="201" t="s">
        <v>323</v>
      </c>
      <c r="F350" s="201" t="s">
        <v>328</v>
      </c>
      <c r="G350" s="201"/>
      <c r="H350" s="201"/>
      <c r="I350" s="201"/>
      <c r="J350" s="201"/>
      <c r="K350" s="201"/>
      <c r="L350" s="201"/>
      <c r="M350" s="201"/>
      <c r="N350" s="201"/>
      <c r="O350" s="201"/>
      <c r="P350" s="201"/>
      <c r="Q350" s="201"/>
      <c r="R350" s="201"/>
      <c r="S350" s="201"/>
      <c r="T350" s="201"/>
      <c r="U350" s="201"/>
      <c r="V350" s="201"/>
      <c r="W350" s="201"/>
      <c r="X350" s="201"/>
      <c r="Y350" s="201"/>
      <c r="Z350" s="201"/>
      <c r="AA350" s="201"/>
      <c r="AB350" s="201"/>
      <c r="AC350" s="201"/>
      <c r="AD350" s="201"/>
      <c r="AE350" s="201"/>
      <c r="AF350" s="201"/>
      <c r="AG350" s="201"/>
      <c r="AH350" s="201"/>
      <c r="AI350" s="201"/>
      <c r="AJ350" s="201"/>
      <c r="AK350" s="201"/>
      <c r="AL350" s="201"/>
      <c r="AM350" s="201"/>
    </row>
    <row r="351" spans="2:39" hidden="1" x14ac:dyDescent="0.3">
      <c r="B351" s="201" t="s">
        <v>47</v>
      </c>
      <c r="C351" s="205" t="s">
        <v>44</v>
      </c>
      <c r="D351" s="202" t="s">
        <v>52</v>
      </c>
      <c r="E351" s="201" t="s">
        <v>322</v>
      </c>
      <c r="F351" s="201" t="s">
        <v>329</v>
      </c>
      <c r="G351" s="201"/>
      <c r="H351" s="201"/>
      <c r="I351" s="201"/>
      <c r="J351" s="201"/>
      <c r="K351" s="201"/>
      <c r="L351" s="201"/>
      <c r="M351" s="201"/>
      <c r="N351" s="201"/>
      <c r="O351" s="201"/>
      <c r="P351" s="201"/>
      <c r="Q351" s="201"/>
      <c r="R351" s="201"/>
      <c r="S351" s="201"/>
      <c r="T351" s="201"/>
      <c r="U351" s="201"/>
      <c r="V351" s="201"/>
      <c r="W351" s="201"/>
      <c r="X351" s="201"/>
      <c r="Y351" s="201"/>
      <c r="Z351" s="201"/>
      <c r="AA351" s="201"/>
      <c r="AB351" s="201"/>
      <c r="AC351" s="201"/>
      <c r="AD351" s="201"/>
      <c r="AE351" s="201"/>
      <c r="AF351" s="201"/>
      <c r="AG351" s="201"/>
      <c r="AH351" s="201"/>
      <c r="AI351" s="201"/>
      <c r="AJ351" s="201"/>
      <c r="AK351" s="201"/>
      <c r="AL351" s="201"/>
      <c r="AM351" s="201"/>
    </row>
    <row r="352" spans="2:39" hidden="1" x14ac:dyDescent="0.3">
      <c r="B352" s="201" t="s">
        <v>47</v>
      </c>
      <c r="C352" s="205" t="s">
        <v>44</v>
      </c>
      <c r="D352" s="202" t="s">
        <v>52</v>
      </c>
      <c r="E352" s="201" t="s">
        <v>322</v>
      </c>
      <c r="F352" s="201" t="s">
        <v>328</v>
      </c>
      <c r="G352" s="201"/>
      <c r="H352" s="201"/>
      <c r="I352" s="201"/>
      <c r="J352" s="201"/>
      <c r="K352" s="201"/>
      <c r="L352" s="201"/>
      <c r="M352" s="201"/>
      <c r="N352" s="201"/>
      <c r="O352" s="201"/>
      <c r="P352" s="201"/>
      <c r="Q352" s="201"/>
      <c r="R352" s="201"/>
      <c r="S352" s="201"/>
      <c r="T352" s="201"/>
      <c r="U352" s="201"/>
      <c r="V352" s="201"/>
      <c r="W352" s="201"/>
      <c r="X352" s="201"/>
      <c r="Y352" s="201"/>
      <c r="Z352" s="201"/>
      <c r="AA352" s="201"/>
      <c r="AB352" s="201"/>
      <c r="AC352" s="201"/>
      <c r="AD352" s="201"/>
      <c r="AE352" s="201"/>
      <c r="AF352" s="201"/>
      <c r="AG352" s="201"/>
      <c r="AH352" s="201"/>
      <c r="AI352" s="201"/>
      <c r="AJ352" s="201"/>
      <c r="AK352" s="201"/>
      <c r="AL352" s="201"/>
      <c r="AM352" s="201"/>
    </row>
    <row r="353" spans="2:39" hidden="1" x14ac:dyDescent="0.3">
      <c r="B353" s="201" t="s">
        <v>47</v>
      </c>
      <c r="C353" s="205" t="s">
        <v>44</v>
      </c>
      <c r="D353" s="202" t="s">
        <v>52</v>
      </c>
      <c r="E353" s="201" t="s">
        <v>321</v>
      </c>
      <c r="F353" s="201" t="s">
        <v>329</v>
      </c>
      <c r="G353" s="201"/>
      <c r="H353" s="201"/>
      <c r="I353" s="201"/>
      <c r="J353" s="201"/>
      <c r="K353" s="201"/>
      <c r="L353" s="201"/>
      <c r="M353" s="201"/>
      <c r="N353" s="201"/>
      <c r="O353" s="201"/>
      <c r="P353" s="201"/>
      <c r="Q353" s="201"/>
      <c r="R353" s="201"/>
      <c r="S353" s="201"/>
      <c r="T353" s="201"/>
      <c r="U353" s="201"/>
      <c r="V353" s="201"/>
      <c r="W353" s="201"/>
      <c r="X353" s="201"/>
      <c r="Y353" s="201"/>
      <c r="Z353" s="201"/>
      <c r="AA353" s="201"/>
      <c r="AB353" s="201"/>
      <c r="AC353" s="201"/>
      <c r="AD353" s="201"/>
      <c r="AE353" s="201"/>
      <c r="AF353" s="201"/>
      <c r="AG353" s="201"/>
      <c r="AH353" s="201"/>
      <c r="AI353" s="201"/>
      <c r="AJ353" s="201"/>
      <c r="AK353" s="201"/>
      <c r="AL353" s="201"/>
      <c r="AM353" s="201"/>
    </row>
    <row r="354" spans="2:39" hidden="1" x14ac:dyDescent="0.3">
      <c r="B354" s="201" t="s">
        <v>47</v>
      </c>
      <c r="C354" s="205" t="s">
        <v>44</v>
      </c>
      <c r="D354" s="202" t="s">
        <v>52</v>
      </c>
      <c r="E354" s="201" t="s">
        <v>321</v>
      </c>
      <c r="F354" s="201" t="s">
        <v>328</v>
      </c>
      <c r="G354" s="201"/>
      <c r="H354" s="201"/>
      <c r="I354" s="201"/>
      <c r="J354" s="201"/>
      <c r="K354" s="201"/>
      <c r="L354" s="201"/>
      <c r="M354" s="201"/>
      <c r="N354" s="201"/>
      <c r="O354" s="201"/>
      <c r="P354" s="201"/>
      <c r="Q354" s="201"/>
      <c r="R354" s="201"/>
      <c r="S354" s="201"/>
      <c r="T354" s="201"/>
      <c r="U354" s="201"/>
      <c r="V354" s="201"/>
      <c r="W354" s="201"/>
      <c r="X354" s="201"/>
      <c r="Y354" s="201"/>
      <c r="Z354" s="201"/>
      <c r="AA354" s="201"/>
      <c r="AB354" s="201"/>
      <c r="AC354" s="201"/>
      <c r="AD354" s="201"/>
      <c r="AE354" s="201"/>
      <c r="AF354" s="201"/>
      <c r="AG354" s="201"/>
      <c r="AH354" s="201"/>
      <c r="AI354" s="201"/>
      <c r="AJ354" s="201"/>
      <c r="AK354" s="201"/>
      <c r="AL354" s="201"/>
      <c r="AM354" s="201"/>
    </row>
    <row r="355" spans="2:39" hidden="1" x14ac:dyDescent="0.3">
      <c r="B355" s="204" t="s">
        <v>48</v>
      </c>
      <c r="C355" s="203" t="s">
        <v>49</v>
      </c>
      <c r="D355" s="202" t="s">
        <v>45</v>
      </c>
      <c r="E355" s="201" t="s">
        <v>326</v>
      </c>
      <c r="F355" s="201" t="s">
        <v>329</v>
      </c>
      <c r="G355" s="201"/>
      <c r="H355" s="201"/>
      <c r="I355" s="201"/>
      <c r="J355" s="201"/>
      <c r="K355" s="201"/>
      <c r="L355" s="201"/>
      <c r="M355" s="201"/>
      <c r="N355" s="201"/>
      <c r="O355" s="201"/>
      <c r="P355" s="201"/>
      <c r="Q355" s="201"/>
      <c r="R355" s="201"/>
      <c r="S355" s="201"/>
      <c r="T355" s="201"/>
      <c r="U355" s="201"/>
      <c r="V355" s="201"/>
      <c r="W355" s="201"/>
      <c r="X355" s="201"/>
      <c r="Y355" s="201"/>
      <c r="Z355" s="201"/>
      <c r="AA355" s="201"/>
      <c r="AB355" s="201"/>
      <c r="AC355" s="201"/>
      <c r="AD355" s="201"/>
      <c r="AE355" s="201"/>
      <c r="AF355" s="201"/>
      <c r="AG355" s="201"/>
      <c r="AH355" s="201"/>
      <c r="AI355" s="201"/>
      <c r="AJ355" s="201"/>
      <c r="AK355" s="201"/>
      <c r="AL355" s="201"/>
      <c r="AM355" s="201"/>
    </row>
    <row r="356" spans="2:39" hidden="1" x14ac:dyDescent="0.3">
      <c r="B356" s="204" t="s">
        <v>48</v>
      </c>
      <c r="C356" s="203" t="s">
        <v>49</v>
      </c>
      <c r="D356" s="202" t="s">
        <v>45</v>
      </c>
      <c r="E356" s="201" t="s">
        <v>326</v>
      </c>
      <c r="F356" s="201" t="s">
        <v>328</v>
      </c>
      <c r="G356" s="201"/>
      <c r="H356" s="201"/>
      <c r="I356" s="201"/>
      <c r="J356" s="201"/>
      <c r="K356" s="201"/>
      <c r="L356" s="201"/>
      <c r="M356" s="201"/>
      <c r="N356" s="201"/>
      <c r="O356" s="201"/>
      <c r="P356" s="201"/>
      <c r="Q356" s="201"/>
      <c r="R356" s="201"/>
      <c r="S356" s="201"/>
      <c r="T356" s="201"/>
      <c r="U356" s="201"/>
      <c r="V356" s="201"/>
      <c r="W356" s="201"/>
      <c r="X356" s="201"/>
      <c r="Y356" s="201"/>
      <c r="Z356" s="201"/>
      <c r="AA356" s="201"/>
      <c r="AB356" s="201"/>
      <c r="AC356" s="201"/>
      <c r="AD356" s="201"/>
      <c r="AE356" s="201"/>
      <c r="AF356" s="201"/>
      <c r="AG356" s="201"/>
      <c r="AH356" s="201"/>
      <c r="AI356" s="201"/>
      <c r="AJ356" s="201"/>
      <c r="AK356" s="201"/>
      <c r="AL356" s="201"/>
      <c r="AM356" s="201"/>
    </row>
    <row r="357" spans="2:39" hidden="1" x14ac:dyDescent="0.3">
      <c r="B357" s="204" t="s">
        <v>48</v>
      </c>
      <c r="C357" s="203" t="s">
        <v>49</v>
      </c>
      <c r="D357" s="202" t="s">
        <v>45</v>
      </c>
      <c r="E357" s="201" t="s">
        <v>324</v>
      </c>
      <c r="F357" s="201" t="s">
        <v>329</v>
      </c>
      <c r="G357" s="201"/>
      <c r="H357" s="201"/>
      <c r="I357" s="201"/>
      <c r="J357" s="201"/>
      <c r="K357" s="201"/>
      <c r="L357" s="201"/>
      <c r="M357" s="201"/>
      <c r="N357" s="201"/>
      <c r="O357" s="201"/>
      <c r="P357" s="201"/>
      <c r="Q357" s="201"/>
      <c r="R357" s="201"/>
      <c r="S357" s="201"/>
      <c r="T357" s="201"/>
      <c r="U357" s="201"/>
      <c r="V357" s="201"/>
      <c r="W357" s="201"/>
      <c r="X357" s="201"/>
      <c r="Y357" s="201"/>
      <c r="Z357" s="201"/>
      <c r="AA357" s="201"/>
      <c r="AB357" s="201"/>
      <c r="AC357" s="201"/>
      <c r="AD357" s="201"/>
      <c r="AE357" s="201"/>
      <c r="AF357" s="201"/>
      <c r="AG357" s="201"/>
      <c r="AH357" s="201"/>
      <c r="AI357" s="201"/>
      <c r="AJ357" s="201"/>
      <c r="AK357" s="201"/>
      <c r="AL357" s="201"/>
      <c r="AM357" s="201"/>
    </row>
    <row r="358" spans="2:39" hidden="1" x14ac:dyDescent="0.3">
      <c r="B358" s="204" t="s">
        <v>48</v>
      </c>
      <c r="C358" s="203" t="s">
        <v>49</v>
      </c>
      <c r="D358" s="202" t="s">
        <v>45</v>
      </c>
      <c r="E358" s="201" t="s">
        <v>324</v>
      </c>
      <c r="F358" s="201" t="s">
        <v>328</v>
      </c>
      <c r="G358" s="201"/>
      <c r="H358" s="201"/>
      <c r="I358" s="201"/>
      <c r="J358" s="201"/>
      <c r="K358" s="201"/>
      <c r="L358" s="201"/>
      <c r="M358" s="201"/>
      <c r="N358" s="201"/>
      <c r="O358" s="201"/>
      <c r="P358" s="201"/>
      <c r="Q358" s="201"/>
      <c r="R358" s="201"/>
      <c r="S358" s="201"/>
      <c r="T358" s="201"/>
      <c r="U358" s="201"/>
      <c r="V358" s="201"/>
      <c r="W358" s="201"/>
      <c r="X358" s="201"/>
      <c r="Y358" s="201"/>
      <c r="Z358" s="201"/>
      <c r="AA358" s="201"/>
      <c r="AB358" s="201"/>
      <c r="AC358" s="201"/>
      <c r="AD358" s="201"/>
      <c r="AE358" s="201"/>
      <c r="AF358" s="201"/>
      <c r="AG358" s="201"/>
      <c r="AH358" s="201"/>
      <c r="AI358" s="201"/>
      <c r="AJ358" s="201"/>
      <c r="AK358" s="201"/>
      <c r="AL358" s="201"/>
      <c r="AM358" s="201"/>
    </row>
    <row r="359" spans="2:39" hidden="1" x14ac:dyDescent="0.3">
      <c r="B359" s="204" t="s">
        <v>48</v>
      </c>
      <c r="C359" s="203" t="s">
        <v>49</v>
      </c>
      <c r="D359" s="202" t="s">
        <v>45</v>
      </c>
      <c r="E359" s="201" t="s">
        <v>323</v>
      </c>
      <c r="F359" s="201" t="s">
        <v>329</v>
      </c>
      <c r="G359" s="201"/>
      <c r="H359" s="201"/>
      <c r="I359" s="201"/>
      <c r="J359" s="201"/>
      <c r="K359" s="201"/>
      <c r="L359" s="201"/>
      <c r="M359" s="201"/>
      <c r="N359" s="201"/>
      <c r="O359" s="201"/>
      <c r="P359" s="201"/>
      <c r="Q359" s="201"/>
      <c r="R359" s="201"/>
      <c r="S359" s="201"/>
      <c r="T359" s="201"/>
      <c r="U359" s="201"/>
      <c r="V359" s="201"/>
      <c r="W359" s="201"/>
      <c r="X359" s="201"/>
      <c r="Y359" s="201"/>
      <c r="Z359" s="201"/>
      <c r="AA359" s="201"/>
      <c r="AB359" s="201"/>
      <c r="AC359" s="201"/>
      <c r="AD359" s="201"/>
      <c r="AE359" s="201"/>
      <c r="AF359" s="201"/>
      <c r="AG359" s="201"/>
      <c r="AH359" s="201"/>
      <c r="AI359" s="201"/>
      <c r="AJ359" s="201"/>
      <c r="AK359" s="201"/>
      <c r="AL359" s="201"/>
      <c r="AM359" s="201"/>
    </row>
    <row r="360" spans="2:39" hidden="1" x14ac:dyDescent="0.3">
      <c r="B360" s="204" t="s">
        <v>48</v>
      </c>
      <c r="C360" s="203" t="s">
        <v>49</v>
      </c>
      <c r="D360" s="202" t="s">
        <v>45</v>
      </c>
      <c r="E360" s="201" t="s">
        <v>323</v>
      </c>
      <c r="F360" s="201" t="s">
        <v>328</v>
      </c>
      <c r="G360" s="201"/>
      <c r="H360" s="201"/>
      <c r="I360" s="201"/>
      <c r="J360" s="201"/>
      <c r="K360" s="201"/>
      <c r="L360" s="201"/>
      <c r="M360" s="201"/>
      <c r="N360" s="201"/>
      <c r="O360" s="201"/>
      <c r="P360" s="201"/>
      <c r="Q360" s="201"/>
      <c r="R360" s="201"/>
      <c r="S360" s="201"/>
      <c r="T360" s="201"/>
      <c r="U360" s="201"/>
      <c r="V360" s="201"/>
      <c r="W360" s="201"/>
      <c r="X360" s="201"/>
      <c r="Y360" s="201"/>
      <c r="Z360" s="201"/>
      <c r="AA360" s="201"/>
      <c r="AB360" s="201"/>
      <c r="AC360" s="201"/>
      <c r="AD360" s="201"/>
      <c r="AE360" s="201"/>
      <c r="AF360" s="201"/>
      <c r="AG360" s="201"/>
      <c r="AH360" s="201"/>
      <c r="AI360" s="201"/>
      <c r="AJ360" s="201"/>
      <c r="AK360" s="201"/>
      <c r="AL360" s="201"/>
      <c r="AM360" s="201"/>
    </row>
    <row r="361" spans="2:39" hidden="1" x14ac:dyDescent="0.3">
      <c r="B361" s="204" t="s">
        <v>48</v>
      </c>
      <c r="C361" s="203" t="s">
        <v>49</v>
      </c>
      <c r="D361" s="202" t="s">
        <v>45</v>
      </c>
      <c r="E361" s="201" t="s">
        <v>322</v>
      </c>
      <c r="F361" s="201" t="s">
        <v>329</v>
      </c>
      <c r="G361" s="201"/>
      <c r="H361" s="201"/>
      <c r="I361" s="201"/>
      <c r="J361" s="201"/>
      <c r="K361" s="201"/>
      <c r="L361" s="201"/>
      <c r="M361" s="201"/>
      <c r="N361" s="201"/>
      <c r="O361" s="201"/>
      <c r="P361" s="201"/>
      <c r="Q361" s="201"/>
      <c r="R361" s="201"/>
      <c r="S361" s="201"/>
      <c r="T361" s="201"/>
      <c r="U361" s="201"/>
      <c r="V361" s="201"/>
      <c r="W361" s="201"/>
      <c r="X361" s="201"/>
      <c r="Y361" s="201"/>
      <c r="Z361" s="201"/>
      <c r="AA361" s="201"/>
      <c r="AB361" s="201"/>
      <c r="AC361" s="201"/>
      <c r="AD361" s="201"/>
      <c r="AE361" s="201"/>
      <c r="AF361" s="201"/>
      <c r="AG361" s="201"/>
      <c r="AH361" s="201"/>
      <c r="AI361" s="201"/>
      <c r="AJ361" s="201"/>
      <c r="AK361" s="201"/>
      <c r="AL361" s="201"/>
      <c r="AM361" s="201"/>
    </row>
    <row r="362" spans="2:39" hidden="1" x14ac:dyDescent="0.3">
      <c r="B362" s="204" t="s">
        <v>48</v>
      </c>
      <c r="C362" s="203" t="s">
        <v>49</v>
      </c>
      <c r="D362" s="202" t="s">
        <v>45</v>
      </c>
      <c r="E362" s="201" t="s">
        <v>322</v>
      </c>
      <c r="F362" s="201" t="s">
        <v>328</v>
      </c>
      <c r="G362" s="201"/>
      <c r="H362" s="201"/>
      <c r="I362" s="201"/>
      <c r="J362" s="201"/>
      <c r="K362" s="201"/>
      <c r="L362" s="201"/>
      <c r="M362" s="201"/>
      <c r="N362" s="201"/>
      <c r="O362" s="201"/>
      <c r="P362" s="201"/>
      <c r="Q362" s="201"/>
      <c r="R362" s="201"/>
      <c r="S362" s="201"/>
      <c r="T362" s="201"/>
      <c r="U362" s="201"/>
      <c r="V362" s="201"/>
      <c r="W362" s="201"/>
      <c r="X362" s="201"/>
      <c r="Y362" s="201"/>
      <c r="Z362" s="201"/>
      <c r="AA362" s="201"/>
      <c r="AB362" s="201"/>
      <c r="AC362" s="201"/>
      <c r="AD362" s="201"/>
      <c r="AE362" s="201"/>
      <c r="AF362" s="201"/>
      <c r="AG362" s="201"/>
      <c r="AH362" s="201"/>
      <c r="AI362" s="201"/>
      <c r="AJ362" s="201"/>
      <c r="AK362" s="201"/>
      <c r="AL362" s="201"/>
      <c r="AM362" s="201"/>
    </row>
    <row r="363" spans="2:39" hidden="1" x14ac:dyDescent="0.3">
      <c r="B363" s="204" t="s">
        <v>48</v>
      </c>
      <c r="C363" s="203" t="s">
        <v>49</v>
      </c>
      <c r="D363" s="202" t="s">
        <v>45</v>
      </c>
      <c r="E363" s="201" t="s">
        <v>321</v>
      </c>
      <c r="F363" s="201" t="s">
        <v>329</v>
      </c>
      <c r="G363" s="201"/>
      <c r="H363" s="201"/>
      <c r="I363" s="201"/>
      <c r="J363" s="201"/>
      <c r="K363" s="201"/>
      <c r="L363" s="201"/>
      <c r="M363" s="201"/>
      <c r="N363" s="201"/>
      <c r="O363" s="201"/>
      <c r="P363" s="201"/>
      <c r="Q363" s="201"/>
      <c r="R363" s="201"/>
      <c r="S363" s="201"/>
      <c r="T363" s="201"/>
      <c r="U363" s="201"/>
      <c r="V363" s="201"/>
      <c r="W363" s="201"/>
      <c r="X363" s="201"/>
      <c r="Y363" s="201"/>
      <c r="Z363" s="201"/>
      <c r="AA363" s="201"/>
      <c r="AB363" s="201"/>
      <c r="AC363" s="201"/>
      <c r="AD363" s="201"/>
      <c r="AE363" s="201"/>
      <c r="AF363" s="201"/>
      <c r="AG363" s="201"/>
      <c r="AH363" s="201"/>
      <c r="AI363" s="201"/>
      <c r="AJ363" s="201"/>
      <c r="AK363" s="201"/>
      <c r="AL363" s="201"/>
      <c r="AM363" s="201"/>
    </row>
    <row r="364" spans="2:39" hidden="1" x14ac:dyDescent="0.3">
      <c r="B364" s="204" t="s">
        <v>48</v>
      </c>
      <c r="C364" s="203" t="s">
        <v>49</v>
      </c>
      <c r="D364" s="202" t="s">
        <v>45</v>
      </c>
      <c r="E364" s="201" t="s">
        <v>321</v>
      </c>
      <c r="F364" s="201" t="s">
        <v>328</v>
      </c>
      <c r="G364" s="201"/>
      <c r="H364" s="201"/>
      <c r="I364" s="201"/>
      <c r="J364" s="201"/>
      <c r="K364" s="201"/>
      <c r="L364" s="201"/>
      <c r="M364" s="201"/>
      <c r="N364" s="201"/>
      <c r="O364" s="201"/>
      <c r="P364" s="201"/>
      <c r="Q364" s="201"/>
      <c r="R364" s="201"/>
      <c r="S364" s="201"/>
      <c r="T364" s="201"/>
      <c r="U364" s="201"/>
      <c r="V364" s="201"/>
      <c r="W364" s="201"/>
      <c r="X364" s="201"/>
      <c r="Y364" s="201"/>
      <c r="Z364" s="201"/>
      <c r="AA364" s="201"/>
      <c r="AB364" s="201"/>
      <c r="AC364" s="201"/>
      <c r="AD364" s="201"/>
      <c r="AE364" s="201"/>
      <c r="AF364" s="201"/>
      <c r="AG364" s="201"/>
      <c r="AH364" s="201"/>
      <c r="AI364" s="201"/>
      <c r="AJ364" s="201"/>
      <c r="AK364" s="201"/>
      <c r="AL364" s="201"/>
      <c r="AM364" s="201"/>
    </row>
    <row r="365" spans="2:39" hidden="1" x14ac:dyDescent="0.3">
      <c r="B365" s="204" t="s">
        <v>48</v>
      </c>
      <c r="C365" s="203" t="s">
        <v>49</v>
      </c>
      <c r="D365" s="202" t="s">
        <v>52</v>
      </c>
      <c r="E365" s="201" t="s">
        <v>326</v>
      </c>
      <c r="F365" s="201" t="s">
        <v>329</v>
      </c>
      <c r="G365" s="201"/>
      <c r="H365" s="201"/>
      <c r="I365" s="201"/>
      <c r="J365" s="201"/>
      <c r="K365" s="201"/>
      <c r="L365" s="201"/>
      <c r="M365" s="201"/>
      <c r="N365" s="201"/>
      <c r="O365" s="201"/>
      <c r="P365" s="201"/>
      <c r="Q365" s="201"/>
      <c r="R365" s="201"/>
      <c r="S365" s="201"/>
      <c r="T365" s="201"/>
      <c r="U365" s="201"/>
      <c r="V365" s="201"/>
      <c r="W365" s="201"/>
      <c r="X365" s="201"/>
      <c r="Y365" s="201"/>
      <c r="Z365" s="201"/>
      <c r="AA365" s="201"/>
      <c r="AB365" s="201"/>
      <c r="AC365" s="201"/>
      <c r="AD365" s="201"/>
      <c r="AE365" s="201"/>
      <c r="AF365" s="201"/>
      <c r="AG365" s="201"/>
      <c r="AH365" s="201"/>
      <c r="AI365" s="201"/>
      <c r="AJ365" s="201"/>
      <c r="AK365" s="201"/>
      <c r="AL365" s="201"/>
      <c r="AM365" s="201"/>
    </row>
    <row r="366" spans="2:39" hidden="1" x14ac:dyDescent="0.3">
      <c r="B366" s="204" t="s">
        <v>48</v>
      </c>
      <c r="C366" s="203" t="s">
        <v>49</v>
      </c>
      <c r="D366" s="202" t="s">
        <v>52</v>
      </c>
      <c r="E366" s="201" t="s">
        <v>326</v>
      </c>
      <c r="F366" s="201" t="s">
        <v>328</v>
      </c>
      <c r="G366" s="201"/>
      <c r="H366" s="201"/>
      <c r="I366" s="201"/>
      <c r="J366" s="201"/>
      <c r="K366" s="201"/>
      <c r="L366" s="201"/>
      <c r="M366" s="201"/>
      <c r="N366" s="201"/>
      <c r="O366" s="201"/>
      <c r="P366" s="201"/>
      <c r="Q366" s="201"/>
      <c r="R366" s="201"/>
      <c r="S366" s="201"/>
      <c r="T366" s="201"/>
      <c r="U366" s="201"/>
      <c r="V366" s="201"/>
      <c r="W366" s="201"/>
      <c r="X366" s="201"/>
      <c r="Y366" s="201"/>
      <c r="Z366" s="201"/>
      <c r="AA366" s="201"/>
      <c r="AB366" s="201"/>
      <c r="AC366" s="201"/>
      <c r="AD366" s="201"/>
      <c r="AE366" s="201"/>
      <c r="AF366" s="201"/>
      <c r="AG366" s="201"/>
      <c r="AH366" s="201"/>
      <c r="AI366" s="201"/>
      <c r="AJ366" s="201"/>
      <c r="AK366" s="201"/>
      <c r="AL366" s="201"/>
      <c r="AM366" s="201"/>
    </row>
    <row r="367" spans="2:39" hidden="1" x14ac:dyDescent="0.3">
      <c r="B367" s="204" t="s">
        <v>48</v>
      </c>
      <c r="C367" s="203" t="s">
        <v>49</v>
      </c>
      <c r="D367" s="202" t="s">
        <v>52</v>
      </c>
      <c r="E367" s="201" t="s">
        <v>324</v>
      </c>
      <c r="F367" s="201" t="s">
        <v>329</v>
      </c>
      <c r="G367" s="201"/>
      <c r="H367" s="201"/>
      <c r="I367" s="201"/>
      <c r="J367" s="201"/>
      <c r="K367" s="201"/>
      <c r="L367" s="201"/>
      <c r="M367" s="201"/>
      <c r="N367" s="201"/>
      <c r="O367" s="201"/>
      <c r="P367" s="201"/>
      <c r="Q367" s="201"/>
      <c r="R367" s="201"/>
      <c r="S367" s="201"/>
      <c r="T367" s="201"/>
      <c r="U367" s="201"/>
      <c r="V367" s="201"/>
      <c r="W367" s="201"/>
      <c r="X367" s="201"/>
      <c r="Y367" s="201"/>
      <c r="Z367" s="201"/>
      <c r="AA367" s="201"/>
      <c r="AB367" s="201"/>
      <c r="AC367" s="201"/>
      <c r="AD367" s="201"/>
      <c r="AE367" s="201"/>
      <c r="AF367" s="201"/>
      <c r="AG367" s="201"/>
      <c r="AH367" s="201"/>
      <c r="AI367" s="201"/>
      <c r="AJ367" s="201"/>
      <c r="AK367" s="201"/>
      <c r="AL367" s="201"/>
      <c r="AM367" s="201"/>
    </row>
    <row r="368" spans="2:39" hidden="1" x14ac:dyDescent="0.3">
      <c r="B368" s="204" t="s">
        <v>48</v>
      </c>
      <c r="C368" s="203" t="s">
        <v>49</v>
      </c>
      <c r="D368" s="202" t="s">
        <v>52</v>
      </c>
      <c r="E368" s="201" t="s">
        <v>324</v>
      </c>
      <c r="F368" s="201" t="s">
        <v>328</v>
      </c>
      <c r="G368" s="201"/>
      <c r="H368" s="201"/>
      <c r="I368" s="201"/>
      <c r="J368" s="201"/>
      <c r="K368" s="201"/>
      <c r="L368" s="201"/>
      <c r="M368" s="201"/>
      <c r="N368" s="201"/>
      <c r="O368" s="201"/>
      <c r="P368" s="201"/>
      <c r="Q368" s="201"/>
      <c r="R368" s="201"/>
      <c r="S368" s="201"/>
      <c r="T368" s="201"/>
      <c r="U368" s="201"/>
      <c r="V368" s="201"/>
      <c r="W368" s="201"/>
      <c r="X368" s="201"/>
      <c r="Y368" s="201"/>
      <c r="Z368" s="201"/>
      <c r="AA368" s="201"/>
      <c r="AB368" s="201"/>
      <c r="AC368" s="201"/>
      <c r="AD368" s="201"/>
      <c r="AE368" s="201"/>
      <c r="AF368" s="201"/>
      <c r="AG368" s="201"/>
      <c r="AH368" s="201"/>
      <c r="AI368" s="201"/>
      <c r="AJ368" s="201"/>
      <c r="AK368" s="201"/>
      <c r="AL368" s="201"/>
      <c r="AM368" s="201"/>
    </row>
    <row r="369" spans="2:39" hidden="1" x14ac:dyDescent="0.3">
      <c r="B369" s="204" t="s">
        <v>48</v>
      </c>
      <c r="C369" s="203" t="s">
        <v>49</v>
      </c>
      <c r="D369" s="202" t="s">
        <v>52</v>
      </c>
      <c r="E369" s="201" t="s">
        <v>323</v>
      </c>
      <c r="F369" s="201" t="s">
        <v>329</v>
      </c>
      <c r="G369" s="201"/>
      <c r="H369" s="201"/>
      <c r="I369" s="201"/>
      <c r="J369" s="201"/>
      <c r="K369" s="201"/>
      <c r="L369" s="201"/>
      <c r="M369" s="201"/>
      <c r="N369" s="201"/>
      <c r="O369" s="201"/>
      <c r="P369" s="201"/>
      <c r="Q369" s="201"/>
      <c r="R369" s="201"/>
      <c r="S369" s="201"/>
      <c r="T369" s="201"/>
      <c r="U369" s="201"/>
      <c r="V369" s="201"/>
      <c r="W369" s="201"/>
      <c r="X369" s="201"/>
      <c r="Y369" s="201"/>
      <c r="Z369" s="201"/>
      <c r="AA369" s="201"/>
      <c r="AB369" s="201"/>
      <c r="AC369" s="201"/>
      <c r="AD369" s="201"/>
      <c r="AE369" s="201"/>
      <c r="AF369" s="201"/>
      <c r="AG369" s="201"/>
      <c r="AH369" s="201"/>
      <c r="AI369" s="201"/>
      <c r="AJ369" s="201"/>
      <c r="AK369" s="201"/>
      <c r="AL369" s="201"/>
      <c r="AM369" s="201"/>
    </row>
    <row r="370" spans="2:39" hidden="1" x14ac:dyDescent="0.3">
      <c r="B370" s="204" t="s">
        <v>48</v>
      </c>
      <c r="C370" s="203" t="s">
        <v>49</v>
      </c>
      <c r="D370" s="202" t="s">
        <v>52</v>
      </c>
      <c r="E370" s="201" t="s">
        <v>323</v>
      </c>
      <c r="F370" s="201" t="s">
        <v>328</v>
      </c>
      <c r="G370" s="201"/>
      <c r="H370" s="201"/>
      <c r="I370" s="201"/>
      <c r="J370" s="201"/>
      <c r="K370" s="201"/>
      <c r="L370" s="201"/>
      <c r="M370" s="201"/>
      <c r="N370" s="201"/>
      <c r="O370" s="201"/>
      <c r="P370" s="201"/>
      <c r="Q370" s="201"/>
      <c r="R370" s="201"/>
      <c r="S370" s="201"/>
      <c r="T370" s="201"/>
      <c r="U370" s="201"/>
      <c r="V370" s="201"/>
      <c r="W370" s="201"/>
      <c r="X370" s="201"/>
      <c r="Y370" s="201"/>
      <c r="Z370" s="201"/>
      <c r="AA370" s="201"/>
      <c r="AB370" s="201"/>
      <c r="AC370" s="201"/>
      <c r="AD370" s="201"/>
      <c r="AE370" s="201"/>
      <c r="AF370" s="201"/>
      <c r="AG370" s="201"/>
      <c r="AH370" s="201"/>
      <c r="AI370" s="201"/>
      <c r="AJ370" s="201"/>
      <c r="AK370" s="201"/>
      <c r="AL370" s="201"/>
      <c r="AM370" s="201"/>
    </row>
    <row r="371" spans="2:39" hidden="1" x14ac:dyDescent="0.3">
      <c r="B371" s="204" t="s">
        <v>48</v>
      </c>
      <c r="C371" s="203" t="s">
        <v>49</v>
      </c>
      <c r="D371" s="202" t="s">
        <v>52</v>
      </c>
      <c r="E371" s="201" t="s">
        <v>322</v>
      </c>
      <c r="F371" s="201" t="s">
        <v>329</v>
      </c>
      <c r="G371" s="201"/>
      <c r="H371" s="201"/>
      <c r="I371" s="201"/>
      <c r="J371" s="201"/>
      <c r="K371" s="201"/>
      <c r="L371" s="201"/>
      <c r="M371" s="201"/>
      <c r="N371" s="201"/>
      <c r="O371" s="201"/>
      <c r="P371" s="201"/>
      <c r="Q371" s="201"/>
      <c r="R371" s="201"/>
      <c r="S371" s="201"/>
      <c r="T371" s="201"/>
      <c r="U371" s="201"/>
      <c r="V371" s="201"/>
      <c r="W371" s="201"/>
      <c r="X371" s="201"/>
      <c r="Y371" s="201"/>
      <c r="Z371" s="201"/>
      <c r="AA371" s="201"/>
      <c r="AB371" s="201"/>
      <c r="AC371" s="201"/>
      <c r="AD371" s="201"/>
      <c r="AE371" s="201"/>
      <c r="AF371" s="201"/>
      <c r="AG371" s="201"/>
      <c r="AH371" s="201"/>
      <c r="AI371" s="201"/>
      <c r="AJ371" s="201"/>
      <c r="AK371" s="201"/>
      <c r="AL371" s="201"/>
      <c r="AM371" s="201"/>
    </row>
    <row r="372" spans="2:39" hidden="1" x14ac:dyDescent="0.3">
      <c r="B372" s="204" t="s">
        <v>48</v>
      </c>
      <c r="C372" s="203" t="s">
        <v>49</v>
      </c>
      <c r="D372" s="202" t="s">
        <v>52</v>
      </c>
      <c r="E372" s="201" t="s">
        <v>322</v>
      </c>
      <c r="F372" s="201" t="s">
        <v>328</v>
      </c>
      <c r="G372" s="201"/>
      <c r="H372" s="201"/>
      <c r="I372" s="201"/>
      <c r="J372" s="201"/>
      <c r="K372" s="201"/>
      <c r="L372" s="201"/>
      <c r="M372" s="201"/>
      <c r="N372" s="201"/>
      <c r="O372" s="201"/>
      <c r="P372" s="201"/>
      <c r="Q372" s="201"/>
      <c r="R372" s="201"/>
      <c r="S372" s="201"/>
      <c r="T372" s="201"/>
      <c r="U372" s="201"/>
      <c r="V372" s="201"/>
      <c r="W372" s="201"/>
      <c r="X372" s="201"/>
      <c r="Y372" s="201"/>
      <c r="Z372" s="201"/>
      <c r="AA372" s="201"/>
      <c r="AB372" s="201"/>
      <c r="AC372" s="201"/>
      <c r="AD372" s="201"/>
      <c r="AE372" s="201"/>
      <c r="AF372" s="201"/>
      <c r="AG372" s="201"/>
      <c r="AH372" s="201"/>
      <c r="AI372" s="201"/>
      <c r="AJ372" s="201"/>
      <c r="AK372" s="201"/>
      <c r="AL372" s="201"/>
      <c r="AM372" s="201"/>
    </row>
    <row r="373" spans="2:39" hidden="1" x14ac:dyDescent="0.3">
      <c r="B373" s="204" t="s">
        <v>48</v>
      </c>
      <c r="C373" s="203" t="s">
        <v>49</v>
      </c>
      <c r="D373" s="202" t="s">
        <v>52</v>
      </c>
      <c r="E373" s="201" t="s">
        <v>321</v>
      </c>
      <c r="F373" s="201" t="s">
        <v>329</v>
      </c>
      <c r="G373" s="201"/>
      <c r="H373" s="201"/>
      <c r="I373" s="201"/>
      <c r="J373" s="201"/>
      <c r="K373" s="201"/>
      <c r="L373" s="201"/>
      <c r="M373" s="201"/>
      <c r="N373" s="201"/>
      <c r="O373" s="201"/>
      <c r="P373" s="201"/>
      <c r="Q373" s="201"/>
      <c r="R373" s="201"/>
      <c r="S373" s="201"/>
      <c r="T373" s="201"/>
      <c r="U373" s="201"/>
      <c r="V373" s="201"/>
      <c r="W373" s="201"/>
      <c r="X373" s="201"/>
      <c r="Y373" s="201"/>
      <c r="Z373" s="201"/>
      <c r="AA373" s="201"/>
      <c r="AB373" s="201"/>
      <c r="AC373" s="201"/>
      <c r="AD373" s="201"/>
      <c r="AE373" s="201"/>
      <c r="AF373" s="201"/>
      <c r="AG373" s="201"/>
      <c r="AH373" s="201"/>
      <c r="AI373" s="201"/>
      <c r="AJ373" s="201"/>
      <c r="AK373" s="201"/>
      <c r="AL373" s="201"/>
      <c r="AM373" s="201"/>
    </row>
    <row r="374" spans="2:39" hidden="1" x14ac:dyDescent="0.3">
      <c r="B374" s="204" t="s">
        <v>48</v>
      </c>
      <c r="C374" s="203" t="s">
        <v>49</v>
      </c>
      <c r="D374" s="202" t="s">
        <v>52</v>
      </c>
      <c r="E374" s="201" t="s">
        <v>321</v>
      </c>
      <c r="F374" s="201" t="s">
        <v>328</v>
      </c>
      <c r="G374" s="201"/>
      <c r="H374" s="201"/>
      <c r="I374" s="201"/>
      <c r="J374" s="201"/>
      <c r="K374" s="201"/>
      <c r="L374" s="201"/>
      <c r="M374" s="201"/>
      <c r="N374" s="201"/>
      <c r="O374" s="201"/>
      <c r="P374" s="201"/>
      <c r="Q374" s="201"/>
      <c r="R374" s="201"/>
      <c r="S374" s="201"/>
      <c r="T374" s="201"/>
      <c r="U374" s="201"/>
      <c r="V374" s="201"/>
      <c r="W374" s="201"/>
      <c r="X374" s="201"/>
      <c r="Y374" s="201"/>
      <c r="Z374" s="201"/>
      <c r="AA374" s="201"/>
      <c r="AB374" s="201"/>
      <c r="AC374" s="201"/>
      <c r="AD374" s="201"/>
      <c r="AE374" s="201"/>
      <c r="AF374" s="201"/>
      <c r="AG374" s="201"/>
      <c r="AH374" s="201"/>
      <c r="AI374" s="201"/>
      <c r="AJ374" s="201"/>
      <c r="AK374" s="201"/>
      <c r="AL374" s="201"/>
      <c r="AM374" s="201"/>
    </row>
    <row r="375" spans="2:39" hidden="1" x14ac:dyDescent="0.3">
      <c r="B375" s="204" t="s">
        <v>48</v>
      </c>
      <c r="C375" s="203" t="s">
        <v>50</v>
      </c>
      <c r="D375" s="202" t="s">
        <v>45</v>
      </c>
      <c r="E375" s="201" t="s">
        <v>326</v>
      </c>
      <c r="F375" s="201" t="s">
        <v>329</v>
      </c>
      <c r="G375" s="201"/>
      <c r="H375" s="201"/>
      <c r="I375" s="201"/>
      <c r="J375" s="201"/>
      <c r="K375" s="201"/>
      <c r="L375" s="201"/>
      <c r="M375" s="201"/>
      <c r="N375" s="201"/>
      <c r="O375" s="201"/>
      <c r="P375" s="201"/>
      <c r="Q375" s="201"/>
      <c r="R375" s="201"/>
      <c r="S375" s="201"/>
      <c r="T375" s="201"/>
      <c r="U375" s="201"/>
      <c r="V375" s="201"/>
      <c r="W375" s="201"/>
      <c r="X375" s="201"/>
      <c r="Y375" s="201"/>
      <c r="Z375" s="201"/>
      <c r="AA375" s="201"/>
      <c r="AB375" s="201"/>
      <c r="AC375" s="201"/>
      <c r="AD375" s="201"/>
      <c r="AE375" s="201"/>
      <c r="AF375" s="201"/>
      <c r="AG375" s="201"/>
      <c r="AH375" s="201"/>
      <c r="AI375" s="201"/>
      <c r="AJ375" s="201"/>
      <c r="AK375" s="201"/>
      <c r="AL375" s="201"/>
      <c r="AM375" s="201"/>
    </row>
    <row r="376" spans="2:39" hidden="1" x14ac:dyDescent="0.3">
      <c r="B376" s="204" t="s">
        <v>48</v>
      </c>
      <c r="C376" s="203" t="s">
        <v>50</v>
      </c>
      <c r="D376" s="202" t="s">
        <v>45</v>
      </c>
      <c r="E376" s="201" t="s">
        <v>326</v>
      </c>
      <c r="F376" s="201" t="s">
        <v>328</v>
      </c>
      <c r="G376" s="201"/>
      <c r="H376" s="201"/>
      <c r="I376" s="201"/>
      <c r="J376" s="201"/>
      <c r="K376" s="201"/>
      <c r="L376" s="201"/>
      <c r="M376" s="201"/>
      <c r="N376" s="201"/>
      <c r="O376" s="201"/>
      <c r="P376" s="201"/>
      <c r="Q376" s="201"/>
      <c r="R376" s="201"/>
      <c r="S376" s="201"/>
      <c r="T376" s="201"/>
      <c r="U376" s="201"/>
      <c r="V376" s="201"/>
      <c r="W376" s="201"/>
      <c r="X376" s="201"/>
      <c r="Y376" s="201"/>
      <c r="Z376" s="201"/>
      <c r="AA376" s="201"/>
      <c r="AB376" s="201"/>
      <c r="AC376" s="201"/>
      <c r="AD376" s="201"/>
      <c r="AE376" s="201"/>
      <c r="AF376" s="201"/>
      <c r="AG376" s="201"/>
      <c r="AH376" s="201"/>
      <c r="AI376" s="201"/>
      <c r="AJ376" s="201"/>
      <c r="AK376" s="201"/>
      <c r="AL376" s="201"/>
      <c r="AM376" s="201"/>
    </row>
    <row r="377" spans="2:39" hidden="1" x14ac:dyDescent="0.3">
      <c r="B377" s="204" t="s">
        <v>48</v>
      </c>
      <c r="C377" s="203" t="s">
        <v>50</v>
      </c>
      <c r="D377" s="202" t="s">
        <v>45</v>
      </c>
      <c r="E377" s="201" t="s">
        <v>324</v>
      </c>
      <c r="F377" s="201" t="s">
        <v>329</v>
      </c>
      <c r="G377" s="201"/>
      <c r="H377" s="201"/>
      <c r="I377" s="201"/>
      <c r="J377" s="201"/>
      <c r="K377" s="201"/>
      <c r="L377" s="201"/>
      <c r="M377" s="201"/>
      <c r="N377" s="201"/>
      <c r="O377" s="201"/>
      <c r="P377" s="201"/>
      <c r="Q377" s="201"/>
      <c r="R377" s="201"/>
      <c r="S377" s="201"/>
      <c r="T377" s="201"/>
      <c r="U377" s="201"/>
      <c r="V377" s="201"/>
      <c r="W377" s="201"/>
      <c r="X377" s="201"/>
      <c r="Y377" s="201"/>
      <c r="Z377" s="201"/>
      <c r="AA377" s="201"/>
      <c r="AB377" s="201"/>
      <c r="AC377" s="201"/>
      <c r="AD377" s="201"/>
      <c r="AE377" s="201"/>
      <c r="AF377" s="201"/>
      <c r="AG377" s="201"/>
      <c r="AH377" s="201"/>
      <c r="AI377" s="201"/>
      <c r="AJ377" s="201"/>
      <c r="AK377" s="201"/>
      <c r="AL377" s="201"/>
      <c r="AM377" s="201"/>
    </row>
    <row r="378" spans="2:39" hidden="1" x14ac:dyDescent="0.3">
      <c r="B378" s="204" t="s">
        <v>48</v>
      </c>
      <c r="C378" s="203" t="s">
        <v>50</v>
      </c>
      <c r="D378" s="202" t="s">
        <v>45</v>
      </c>
      <c r="E378" s="201" t="s">
        <v>324</v>
      </c>
      <c r="F378" s="201" t="s">
        <v>328</v>
      </c>
      <c r="G378" s="201"/>
      <c r="H378" s="201"/>
      <c r="I378" s="201"/>
      <c r="J378" s="201"/>
      <c r="K378" s="201"/>
      <c r="L378" s="201"/>
      <c r="M378" s="201"/>
      <c r="N378" s="201"/>
      <c r="O378" s="201"/>
      <c r="P378" s="201"/>
      <c r="Q378" s="201"/>
      <c r="R378" s="201"/>
      <c r="S378" s="201"/>
      <c r="T378" s="201"/>
      <c r="U378" s="201"/>
      <c r="V378" s="201"/>
      <c r="W378" s="201"/>
      <c r="X378" s="201"/>
      <c r="Y378" s="201"/>
      <c r="Z378" s="201"/>
      <c r="AA378" s="201"/>
      <c r="AB378" s="201"/>
      <c r="AC378" s="201"/>
      <c r="AD378" s="201"/>
      <c r="AE378" s="201"/>
      <c r="AF378" s="201"/>
      <c r="AG378" s="201"/>
      <c r="AH378" s="201"/>
      <c r="AI378" s="201"/>
      <c r="AJ378" s="201"/>
      <c r="AK378" s="201"/>
      <c r="AL378" s="201"/>
      <c r="AM378" s="201"/>
    </row>
    <row r="379" spans="2:39" hidden="1" x14ac:dyDescent="0.3">
      <c r="B379" s="204" t="s">
        <v>48</v>
      </c>
      <c r="C379" s="203" t="s">
        <v>50</v>
      </c>
      <c r="D379" s="202" t="s">
        <v>45</v>
      </c>
      <c r="E379" s="201" t="s">
        <v>323</v>
      </c>
      <c r="F379" s="201" t="s">
        <v>329</v>
      </c>
      <c r="G379" s="201"/>
      <c r="H379" s="201"/>
      <c r="I379" s="201"/>
      <c r="J379" s="201"/>
      <c r="K379" s="201"/>
      <c r="L379" s="201"/>
      <c r="M379" s="201"/>
      <c r="N379" s="201"/>
      <c r="O379" s="201"/>
      <c r="P379" s="201"/>
      <c r="Q379" s="201"/>
      <c r="R379" s="201"/>
      <c r="S379" s="201"/>
      <c r="T379" s="201"/>
      <c r="U379" s="201"/>
      <c r="V379" s="201"/>
      <c r="W379" s="201"/>
      <c r="X379" s="201"/>
      <c r="Y379" s="201"/>
      <c r="Z379" s="201"/>
      <c r="AA379" s="201"/>
      <c r="AB379" s="201"/>
      <c r="AC379" s="201"/>
      <c r="AD379" s="201"/>
      <c r="AE379" s="201"/>
      <c r="AF379" s="201"/>
      <c r="AG379" s="201"/>
      <c r="AH379" s="201"/>
      <c r="AI379" s="201"/>
      <c r="AJ379" s="201"/>
      <c r="AK379" s="201"/>
      <c r="AL379" s="201"/>
      <c r="AM379" s="201"/>
    </row>
    <row r="380" spans="2:39" hidden="1" x14ac:dyDescent="0.3">
      <c r="B380" s="204" t="s">
        <v>48</v>
      </c>
      <c r="C380" s="203" t="s">
        <v>50</v>
      </c>
      <c r="D380" s="202" t="s">
        <v>45</v>
      </c>
      <c r="E380" s="201" t="s">
        <v>323</v>
      </c>
      <c r="F380" s="201" t="s">
        <v>328</v>
      </c>
      <c r="G380" s="201"/>
      <c r="H380" s="201"/>
      <c r="I380" s="201"/>
      <c r="J380" s="201"/>
      <c r="K380" s="201"/>
      <c r="L380" s="201"/>
      <c r="M380" s="201"/>
      <c r="N380" s="201"/>
      <c r="O380" s="201"/>
      <c r="P380" s="201"/>
      <c r="Q380" s="201"/>
      <c r="R380" s="201"/>
      <c r="S380" s="201"/>
      <c r="T380" s="201"/>
      <c r="U380" s="201"/>
      <c r="V380" s="201"/>
      <c r="W380" s="201"/>
      <c r="X380" s="201"/>
      <c r="Y380" s="201"/>
      <c r="Z380" s="201"/>
      <c r="AA380" s="201"/>
      <c r="AB380" s="201"/>
      <c r="AC380" s="201"/>
      <c r="AD380" s="201"/>
      <c r="AE380" s="201"/>
      <c r="AF380" s="201"/>
      <c r="AG380" s="201"/>
      <c r="AH380" s="201"/>
      <c r="AI380" s="201"/>
      <c r="AJ380" s="201"/>
      <c r="AK380" s="201"/>
      <c r="AL380" s="201"/>
      <c r="AM380" s="201"/>
    </row>
    <row r="381" spans="2:39" hidden="1" x14ac:dyDescent="0.3">
      <c r="B381" s="204" t="s">
        <v>48</v>
      </c>
      <c r="C381" s="203" t="s">
        <v>50</v>
      </c>
      <c r="D381" s="202" t="s">
        <v>45</v>
      </c>
      <c r="E381" s="201" t="s">
        <v>322</v>
      </c>
      <c r="F381" s="201" t="s">
        <v>329</v>
      </c>
      <c r="G381" s="201"/>
      <c r="H381" s="201"/>
      <c r="I381" s="201"/>
      <c r="J381" s="201"/>
      <c r="K381" s="201"/>
      <c r="L381" s="201"/>
      <c r="M381" s="201"/>
      <c r="N381" s="201"/>
      <c r="O381" s="201"/>
      <c r="P381" s="201"/>
      <c r="Q381" s="201"/>
      <c r="R381" s="201"/>
      <c r="S381" s="201"/>
      <c r="T381" s="201"/>
      <c r="U381" s="201"/>
      <c r="V381" s="201"/>
      <c r="W381" s="201"/>
      <c r="X381" s="201"/>
      <c r="Y381" s="201"/>
      <c r="Z381" s="201"/>
      <c r="AA381" s="201"/>
      <c r="AB381" s="201"/>
      <c r="AC381" s="201"/>
      <c r="AD381" s="201"/>
      <c r="AE381" s="201"/>
      <c r="AF381" s="201"/>
      <c r="AG381" s="201"/>
      <c r="AH381" s="201"/>
      <c r="AI381" s="201"/>
      <c r="AJ381" s="201"/>
      <c r="AK381" s="201"/>
      <c r="AL381" s="201"/>
      <c r="AM381" s="201"/>
    </row>
    <row r="382" spans="2:39" hidden="1" x14ac:dyDescent="0.3">
      <c r="B382" s="204" t="s">
        <v>48</v>
      </c>
      <c r="C382" s="203" t="s">
        <v>50</v>
      </c>
      <c r="D382" s="202" t="s">
        <v>45</v>
      </c>
      <c r="E382" s="201" t="s">
        <v>322</v>
      </c>
      <c r="F382" s="201" t="s">
        <v>328</v>
      </c>
      <c r="G382" s="201"/>
      <c r="H382" s="201"/>
      <c r="I382" s="201"/>
      <c r="J382" s="201"/>
      <c r="K382" s="201"/>
      <c r="L382" s="201"/>
      <c r="M382" s="201"/>
      <c r="N382" s="201"/>
      <c r="O382" s="201"/>
      <c r="P382" s="201"/>
      <c r="Q382" s="201"/>
      <c r="R382" s="201"/>
      <c r="S382" s="201"/>
      <c r="T382" s="201"/>
      <c r="U382" s="201"/>
      <c r="V382" s="201"/>
      <c r="W382" s="201"/>
      <c r="X382" s="201"/>
      <c r="Y382" s="201"/>
      <c r="Z382" s="201"/>
      <c r="AA382" s="201"/>
      <c r="AB382" s="201"/>
      <c r="AC382" s="201"/>
      <c r="AD382" s="201"/>
      <c r="AE382" s="201"/>
      <c r="AF382" s="201"/>
      <c r="AG382" s="201"/>
      <c r="AH382" s="201"/>
      <c r="AI382" s="201"/>
      <c r="AJ382" s="201"/>
      <c r="AK382" s="201"/>
      <c r="AL382" s="201"/>
      <c r="AM382" s="201"/>
    </row>
    <row r="383" spans="2:39" hidden="1" x14ac:dyDescent="0.3">
      <c r="B383" s="204" t="s">
        <v>48</v>
      </c>
      <c r="C383" s="203" t="s">
        <v>50</v>
      </c>
      <c r="D383" s="202" t="s">
        <v>45</v>
      </c>
      <c r="E383" s="201" t="s">
        <v>321</v>
      </c>
      <c r="F383" s="201" t="s">
        <v>329</v>
      </c>
      <c r="G383" s="201"/>
      <c r="H383" s="201"/>
      <c r="I383" s="201"/>
      <c r="J383" s="201"/>
      <c r="K383" s="201"/>
      <c r="L383" s="201"/>
      <c r="M383" s="201"/>
      <c r="N383" s="201"/>
      <c r="O383" s="201"/>
      <c r="P383" s="201"/>
      <c r="Q383" s="201"/>
      <c r="R383" s="201"/>
      <c r="S383" s="201"/>
      <c r="T383" s="201"/>
      <c r="U383" s="201"/>
      <c r="V383" s="201"/>
      <c r="W383" s="201"/>
      <c r="X383" s="201"/>
      <c r="Y383" s="201"/>
      <c r="Z383" s="201"/>
      <c r="AA383" s="201"/>
      <c r="AB383" s="201"/>
      <c r="AC383" s="201"/>
      <c r="AD383" s="201"/>
      <c r="AE383" s="201"/>
      <c r="AF383" s="201"/>
      <c r="AG383" s="201"/>
      <c r="AH383" s="201"/>
      <c r="AI383" s="201"/>
      <c r="AJ383" s="201"/>
      <c r="AK383" s="201"/>
      <c r="AL383" s="201"/>
      <c r="AM383" s="201"/>
    </row>
    <row r="384" spans="2:39" hidden="1" x14ac:dyDescent="0.3">
      <c r="B384" s="204" t="s">
        <v>48</v>
      </c>
      <c r="C384" s="203" t="s">
        <v>50</v>
      </c>
      <c r="D384" s="202" t="s">
        <v>45</v>
      </c>
      <c r="E384" s="201" t="s">
        <v>321</v>
      </c>
      <c r="F384" s="201" t="s">
        <v>328</v>
      </c>
      <c r="G384" s="201"/>
      <c r="H384" s="201"/>
      <c r="I384" s="201"/>
      <c r="J384" s="201"/>
      <c r="K384" s="201"/>
      <c r="L384" s="201"/>
      <c r="M384" s="201"/>
      <c r="N384" s="201"/>
      <c r="O384" s="201"/>
      <c r="P384" s="201"/>
      <c r="Q384" s="201"/>
      <c r="R384" s="201"/>
      <c r="S384" s="201"/>
      <c r="T384" s="201"/>
      <c r="U384" s="201"/>
      <c r="V384" s="201"/>
      <c r="W384" s="201"/>
      <c r="X384" s="201"/>
      <c r="Y384" s="201"/>
      <c r="Z384" s="201"/>
      <c r="AA384" s="201"/>
      <c r="AB384" s="201"/>
      <c r="AC384" s="201"/>
      <c r="AD384" s="201"/>
      <c r="AE384" s="201"/>
      <c r="AF384" s="201"/>
      <c r="AG384" s="201"/>
      <c r="AH384" s="201"/>
      <c r="AI384" s="201"/>
      <c r="AJ384" s="201"/>
      <c r="AK384" s="201"/>
      <c r="AL384" s="201"/>
      <c r="AM384" s="201"/>
    </row>
    <row r="385" spans="2:39" hidden="1" x14ac:dyDescent="0.3">
      <c r="B385" s="204" t="s">
        <v>48</v>
      </c>
      <c r="C385" s="203" t="s">
        <v>50</v>
      </c>
      <c r="D385" s="202" t="s">
        <v>52</v>
      </c>
      <c r="E385" s="201" t="s">
        <v>326</v>
      </c>
      <c r="F385" s="201" t="s">
        <v>329</v>
      </c>
      <c r="G385" s="201"/>
      <c r="H385" s="201"/>
      <c r="I385" s="201"/>
      <c r="J385" s="201"/>
      <c r="K385" s="201"/>
      <c r="L385" s="201"/>
      <c r="M385" s="201"/>
      <c r="N385" s="201"/>
      <c r="O385" s="201"/>
      <c r="P385" s="201"/>
      <c r="Q385" s="201"/>
      <c r="R385" s="201"/>
      <c r="S385" s="201"/>
      <c r="T385" s="201"/>
      <c r="U385" s="201"/>
      <c r="V385" s="201"/>
      <c r="W385" s="201"/>
      <c r="X385" s="201"/>
      <c r="Y385" s="201"/>
      <c r="Z385" s="201"/>
      <c r="AA385" s="201"/>
      <c r="AB385" s="201"/>
      <c r="AC385" s="201"/>
      <c r="AD385" s="201"/>
      <c r="AE385" s="201"/>
      <c r="AF385" s="201"/>
      <c r="AG385" s="201"/>
      <c r="AH385" s="201"/>
      <c r="AI385" s="201"/>
      <c r="AJ385" s="201"/>
      <c r="AK385" s="201"/>
      <c r="AL385" s="201"/>
      <c r="AM385" s="201"/>
    </row>
    <row r="386" spans="2:39" hidden="1" x14ac:dyDescent="0.3">
      <c r="B386" s="204" t="s">
        <v>48</v>
      </c>
      <c r="C386" s="203" t="s">
        <v>50</v>
      </c>
      <c r="D386" s="202" t="s">
        <v>52</v>
      </c>
      <c r="E386" s="201" t="s">
        <v>326</v>
      </c>
      <c r="F386" s="201" t="s">
        <v>328</v>
      </c>
      <c r="G386" s="201"/>
      <c r="H386" s="201"/>
      <c r="I386" s="201"/>
      <c r="J386" s="201"/>
      <c r="K386" s="201"/>
      <c r="L386" s="201"/>
      <c r="M386" s="201"/>
      <c r="N386" s="201"/>
      <c r="O386" s="201"/>
      <c r="P386" s="201"/>
      <c r="Q386" s="201"/>
      <c r="R386" s="201"/>
      <c r="S386" s="201"/>
      <c r="T386" s="201"/>
      <c r="U386" s="201"/>
      <c r="V386" s="201"/>
      <c r="W386" s="201"/>
      <c r="X386" s="201"/>
      <c r="Y386" s="201"/>
      <c r="Z386" s="201"/>
      <c r="AA386" s="201"/>
      <c r="AB386" s="201"/>
      <c r="AC386" s="201"/>
      <c r="AD386" s="201"/>
      <c r="AE386" s="201"/>
      <c r="AF386" s="201"/>
      <c r="AG386" s="201"/>
      <c r="AH386" s="201"/>
      <c r="AI386" s="201"/>
      <c r="AJ386" s="201"/>
      <c r="AK386" s="201"/>
      <c r="AL386" s="201"/>
      <c r="AM386" s="201"/>
    </row>
    <row r="387" spans="2:39" hidden="1" x14ac:dyDescent="0.3">
      <c r="B387" s="204" t="s">
        <v>48</v>
      </c>
      <c r="C387" s="203" t="s">
        <v>50</v>
      </c>
      <c r="D387" s="202" t="s">
        <v>52</v>
      </c>
      <c r="E387" s="201" t="s">
        <v>324</v>
      </c>
      <c r="F387" s="201" t="s">
        <v>329</v>
      </c>
      <c r="G387" s="201"/>
      <c r="H387" s="201"/>
      <c r="I387" s="201"/>
      <c r="J387" s="201"/>
      <c r="K387" s="201"/>
      <c r="L387" s="201"/>
      <c r="M387" s="201"/>
      <c r="N387" s="201"/>
      <c r="O387" s="201"/>
      <c r="P387" s="201"/>
      <c r="Q387" s="201"/>
      <c r="R387" s="201"/>
      <c r="S387" s="201"/>
      <c r="T387" s="201"/>
      <c r="U387" s="201"/>
      <c r="V387" s="201"/>
      <c r="W387" s="201"/>
      <c r="X387" s="201"/>
      <c r="Y387" s="201"/>
      <c r="Z387" s="201"/>
      <c r="AA387" s="201"/>
      <c r="AB387" s="201"/>
      <c r="AC387" s="201"/>
      <c r="AD387" s="201"/>
      <c r="AE387" s="201"/>
      <c r="AF387" s="201"/>
      <c r="AG387" s="201"/>
      <c r="AH387" s="201"/>
      <c r="AI387" s="201"/>
      <c r="AJ387" s="201"/>
      <c r="AK387" s="201"/>
      <c r="AL387" s="201"/>
      <c r="AM387" s="201"/>
    </row>
    <row r="388" spans="2:39" hidden="1" x14ac:dyDescent="0.3">
      <c r="B388" s="204" t="s">
        <v>48</v>
      </c>
      <c r="C388" s="203" t="s">
        <v>50</v>
      </c>
      <c r="D388" s="202" t="s">
        <v>52</v>
      </c>
      <c r="E388" s="201" t="s">
        <v>324</v>
      </c>
      <c r="F388" s="201" t="s">
        <v>328</v>
      </c>
      <c r="G388" s="201"/>
      <c r="H388" s="201"/>
      <c r="I388" s="201"/>
      <c r="J388" s="201"/>
      <c r="K388" s="201"/>
      <c r="L388" s="201"/>
      <c r="M388" s="201"/>
      <c r="N388" s="201"/>
      <c r="O388" s="201"/>
      <c r="P388" s="201"/>
      <c r="Q388" s="201"/>
      <c r="R388" s="201"/>
      <c r="S388" s="201"/>
      <c r="T388" s="201"/>
      <c r="U388" s="201"/>
      <c r="V388" s="201"/>
      <c r="W388" s="201"/>
      <c r="X388" s="201"/>
      <c r="Y388" s="201"/>
      <c r="Z388" s="201"/>
      <c r="AA388" s="201"/>
      <c r="AB388" s="201"/>
      <c r="AC388" s="201"/>
      <c r="AD388" s="201"/>
      <c r="AE388" s="201"/>
      <c r="AF388" s="201"/>
      <c r="AG388" s="201"/>
      <c r="AH388" s="201"/>
      <c r="AI388" s="201"/>
      <c r="AJ388" s="201"/>
      <c r="AK388" s="201"/>
      <c r="AL388" s="201"/>
      <c r="AM388" s="201"/>
    </row>
    <row r="389" spans="2:39" hidden="1" x14ac:dyDescent="0.3">
      <c r="B389" s="204" t="s">
        <v>48</v>
      </c>
      <c r="C389" s="203" t="s">
        <v>50</v>
      </c>
      <c r="D389" s="202" t="s">
        <v>52</v>
      </c>
      <c r="E389" s="201" t="s">
        <v>323</v>
      </c>
      <c r="F389" s="201" t="s">
        <v>329</v>
      </c>
      <c r="G389" s="201"/>
      <c r="H389" s="201"/>
      <c r="I389" s="201"/>
      <c r="J389" s="201"/>
      <c r="K389" s="201"/>
      <c r="L389" s="201"/>
      <c r="M389" s="201"/>
      <c r="N389" s="201"/>
      <c r="O389" s="201"/>
      <c r="P389" s="201"/>
      <c r="Q389" s="201"/>
      <c r="R389" s="201"/>
      <c r="S389" s="201"/>
      <c r="T389" s="201"/>
      <c r="U389" s="201"/>
      <c r="V389" s="201"/>
      <c r="W389" s="201"/>
      <c r="X389" s="201"/>
      <c r="Y389" s="201"/>
      <c r="Z389" s="201"/>
      <c r="AA389" s="201"/>
      <c r="AB389" s="201"/>
      <c r="AC389" s="201"/>
      <c r="AD389" s="201"/>
      <c r="AE389" s="201"/>
      <c r="AF389" s="201"/>
      <c r="AG389" s="201"/>
      <c r="AH389" s="201"/>
      <c r="AI389" s="201"/>
      <c r="AJ389" s="201"/>
      <c r="AK389" s="201"/>
      <c r="AL389" s="201"/>
      <c r="AM389" s="201"/>
    </row>
    <row r="390" spans="2:39" hidden="1" x14ac:dyDescent="0.3">
      <c r="B390" s="204" t="s">
        <v>48</v>
      </c>
      <c r="C390" s="203" t="s">
        <v>50</v>
      </c>
      <c r="D390" s="202" t="s">
        <v>52</v>
      </c>
      <c r="E390" s="201" t="s">
        <v>323</v>
      </c>
      <c r="F390" s="201" t="s">
        <v>328</v>
      </c>
      <c r="G390" s="201"/>
      <c r="H390" s="201"/>
      <c r="I390" s="201"/>
      <c r="J390" s="201"/>
      <c r="K390" s="201"/>
      <c r="L390" s="201"/>
      <c r="M390" s="201"/>
      <c r="N390" s="201"/>
      <c r="O390" s="201"/>
      <c r="P390" s="201"/>
      <c r="Q390" s="201"/>
      <c r="R390" s="201"/>
      <c r="S390" s="201"/>
      <c r="T390" s="201"/>
      <c r="U390" s="201"/>
      <c r="V390" s="201"/>
      <c r="W390" s="201"/>
      <c r="X390" s="201"/>
      <c r="Y390" s="201"/>
      <c r="Z390" s="201"/>
      <c r="AA390" s="201"/>
      <c r="AB390" s="201"/>
      <c r="AC390" s="201"/>
      <c r="AD390" s="201"/>
      <c r="AE390" s="201"/>
      <c r="AF390" s="201"/>
      <c r="AG390" s="201"/>
      <c r="AH390" s="201"/>
      <c r="AI390" s="201"/>
      <c r="AJ390" s="201"/>
      <c r="AK390" s="201"/>
      <c r="AL390" s="201"/>
      <c r="AM390" s="201"/>
    </row>
    <row r="391" spans="2:39" hidden="1" x14ac:dyDescent="0.3">
      <c r="B391" s="204" t="s">
        <v>48</v>
      </c>
      <c r="C391" s="203" t="s">
        <v>50</v>
      </c>
      <c r="D391" s="202" t="s">
        <v>52</v>
      </c>
      <c r="E391" s="201" t="s">
        <v>322</v>
      </c>
      <c r="F391" s="201" t="s">
        <v>329</v>
      </c>
      <c r="G391" s="201"/>
      <c r="H391" s="201"/>
      <c r="I391" s="201"/>
      <c r="J391" s="201"/>
      <c r="K391" s="201"/>
      <c r="L391" s="201"/>
      <c r="M391" s="201"/>
      <c r="N391" s="201"/>
      <c r="O391" s="201"/>
      <c r="P391" s="201"/>
      <c r="Q391" s="201"/>
      <c r="R391" s="201"/>
      <c r="S391" s="201"/>
      <c r="T391" s="201"/>
      <c r="U391" s="201"/>
      <c r="V391" s="201"/>
      <c r="W391" s="201"/>
      <c r="X391" s="201"/>
      <c r="Y391" s="201"/>
      <c r="Z391" s="201"/>
      <c r="AA391" s="201"/>
      <c r="AB391" s="201"/>
      <c r="AC391" s="201"/>
      <c r="AD391" s="201"/>
      <c r="AE391" s="201"/>
      <c r="AF391" s="201"/>
      <c r="AG391" s="201"/>
      <c r="AH391" s="201"/>
      <c r="AI391" s="201"/>
      <c r="AJ391" s="201"/>
      <c r="AK391" s="201"/>
      <c r="AL391" s="201"/>
      <c r="AM391" s="201"/>
    </row>
    <row r="392" spans="2:39" hidden="1" x14ac:dyDescent="0.3">
      <c r="B392" s="204" t="s">
        <v>48</v>
      </c>
      <c r="C392" s="203" t="s">
        <v>50</v>
      </c>
      <c r="D392" s="202" t="s">
        <v>52</v>
      </c>
      <c r="E392" s="201" t="s">
        <v>322</v>
      </c>
      <c r="F392" s="201" t="s">
        <v>328</v>
      </c>
      <c r="G392" s="201"/>
      <c r="H392" s="201"/>
      <c r="I392" s="201"/>
      <c r="J392" s="201"/>
      <c r="K392" s="201"/>
      <c r="L392" s="201"/>
      <c r="M392" s="201"/>
      <c r="N392" s="201"/>
      <c r="O392" s="201"/>
      <c r="P392" s="201"/>
      <c r="Q392" s="201"/>
      <c r="R392" s="201"/>
      <c r="S392" s="201"/>
      <c r="T392" s="201"/>
      <c r="U392" s="201"/>
      <c r="V392" s="201"/>
      <c r="W392" s="201"/>
      <c r="X392" s="201"/>
      <c r="Y392" s="201"/>
      <c r="Z392" s="201"/>
      <c r="AA392" s="201"/>
      <c r="AB392" s="201"/>
      <c r="AC392" s="201"/>
      <c r="AD392" s="201"/>
      <c r="AE392" s="201"/>
      <c r="AF392" s="201"/>
      <c r="AG392" s="201"/>
      <c r="AH392" s="201"/>
      <c r="AI392" s="201"/>
      <c r="AJ392" s="201"/>
      <c r="AK392" s="201"/>
      <c r="AL392" s="201"/>
      <c r="AM392" s="201"/>
    </row>
    <row r="393" spans="2:39" hidden="1" x14ac:dyDescent="0.3">
      <c r="B393" s="204" t="s">
        <v>48</v>
      </c>
      <c r="C393" s="203" t="s">
        <v>50</v>
      </c>
      <c r="D393" s="202" t="s">
        <v>52</v>
      </c>
      <c r="E393" s="201" t="s">
        <v>321</v>
      </c>
      <c r="F393" s="201" t="s">
        <v>329</v>
      </c>
      <c r="G393" s="201"/>
      <c r="H393" s="201"/>
      <c r="I393" s="201"/>
      <c r="J393" s="201"/>
      <c r="K393" s="201"/>
      <c r="L393" s="201"/>
      <c r="M393" s="201"/>
      <c r="N393" s="201"/>
      <c r="O393" s="201"/>
      <c r="P393" s="201"/>
      <c r="Q393" s="201"/>
      <c r="R393" s="201"/>
      <c r="S393" s="201"/>
      <c r="T393" s="201"/>
      <c r="U393" s="201"/>
      <c r="V393" s="201"/>
      <c r="W393" s="201"/>
      <c r="X393" s="201"/>
      <c r="Y393" s="201"/>
      <c r="Z393" s="201"/>
      <c r="AA393" s="201"/>
      <c r="AB393" s="201"/>
      <c r="AC393" s="201"/>
      <c r="AD393" s="201"/>
      <c r="AE393" s="201"/>
      <c r="AF393" s="201"/>
      <c r="AG393" s="201"/>
      <c r="AH393" s="201"/>
      <c r="AI393" s="201"/>
      <c r="AJ393" s="201"/>
      <c r="AK393" s="201"/>
      <c r="AL393" s="201"/>
      <c r="AM393" s="201"/>
    </row>
    <row r="394" spans="2:39" hidden="1" x14ac:dyDescent="0.3">
      <c r="B394" s="204" t="s">
        <v>48</v>
      </c>
      <c r="C394" s="203" t="s">
        <v>50</v>
      </c>
      <c r="D394" s="202" t="s">
        <v>52</v>
      </c>
      <c r="E394" s="201" t="s">
        <v>321</v>
      </c>
      <c r="F394" s="201" t="s">
        <v>328</v>
      </c>
      <c r="G394" s="201"/>
      <c r="H394" s="201"/>
      <c r="I394" s="201"/>
      <c r="J394" s="201"/>
      <c r="K394" s="201"/>
      <c r="L394" s="201"/>
      <c r="M394" s="201"/>
      <c r="N394" s="201"/>
      <c r="O394" s="201"/>
      <c r="P394" s="201"/>
      <c r="Q394" s="201"/>
      <c r="R394" s="201"/>
      <c r="S394" s="201"/>
      <c r="T394" s="201"/>
      <c r="U394" s="201"/>
      <c r="V394" s="201"/>
      <c r="W394" s="201"/>
      <c r="X394" s="201"/>
      <c r="Y394" s="201"/>
      <c r="Z394" s="201"/>
      <c r="AA394" s="201"/>
      <c r="AB394" s="201"/>
      <c r="AC394" s="201"/>
      <c r="AD394" s="201"/>
      <c r="AE394" s="201"/>
      <c r="AF394" s="201"/>
      <c r="AG394" s="201"/>
      <c r="AH394" s="201"/>
      <c r="AI394" s="201"/>
      <c r="AJ394" s="201"/>
      <c r="AK394" s="201"/>
      <c r="AL394" s="201"/>
      <c r="AM394" s="201"/>
    </row>
    <row r="395" spans="2:39" hidden="1" x14ac:dyDescent="0.3">
      <c r="B395" s="199" t="s">
        <v>48</v>
      </c>
      <c r="C395" s="200" t="s">
        <v>44</v>
      </c>
      <c r="D395" s="37" t="s">
        <v>45</v>
      </c>
      <c r="E395" s="36" t="s">
        <v>326</v>
      </c>
      <c r="F395" s="36" t="s">
        <v>329</v>
      </c>
      <c r="G395" s="36"/>
      <c r="H395" s="36"/>
      <c r="I395" s="36"/>
      <c r="J395" s="36"/>
      <c r="K395" s="36"/>
      <c r="L395" s="36"/>
      <c r="M395" s="36"/>
      <c r="N395" s="36"/>
      <c r="O395" s="36"/>
      <c r="P395" s="36"/>
      <c r="Q395" s="36"/>
      <c r="R395" s="36"/>
      <c r="S395" s="36"/>
      <c r="T395" s="36"/>
      <c r="U395" s="36"/>
      <c r="V395" s="36"/>
      <c r="W395" s="36"/>
      <c r="X395" s="36"/>
      <c r="Y395" s="36"/>
      <c r="Z395" s="36"/>
      <c r="AA395" s="36"/>
      <c r="AB395" s="36"/>
      <c r="AC395" s="36"/>
      <c r="AD395" s="36"/>
      <c r="AE395" s="36"/>
      <c r="AF395" s="36"/>
      <c r="AG395" s="36"/>
      <c r="AH395" s="36"/>
      <c r="AI395" s="36"/>
      <c r="AJ395" s="36"/>
      <c r="AK395" s="36"/>
      <c r="AL395" s="36"/>
      <c r="AM395" s="36"/>
    </row>
    <row r="396" spans="2:39" hidden="1" x14ac:dyDescent="0.3">
      <c r="B396" s="199" t="s">
        <v>48</v>
      </c>
      <c r="C396" s="200" t="s">
        <v>44</v>
      </c>
      <c r="D396" s="37" t="s">
        <v>45</v>
      </c>
      <c r="E396" s="36" t="s">
        <v>326</v>
      </c>
      <c r="F396" s="36" t="s">
        <v>328</v>
      </c>
      <c r="G396" s="36"/>
      <c r="H396" s="36"/>
      <c r="I396" s="36"/>
      <c r="J396" s="36"/>
      <c r="K396" s="36"/>
      <c r="L396" s="36"/>
      <c r="M396" s="36"/>
      <c r="N396" s="36"/>
      <c r="O396" s="36"/>
      <c r="P396" s="36"/>
      <c r="Q396" s="36"/>
      <c r="R396" s="36"/>
      <c r="S396" s="36"/>
      <c r="T396" s="36"/>
      <c r="U396" s="36"/>
      <c r="V396" s="36"/>
      <c r="W396" s="36"/>
      <c r="X396" s="36"/>
      <c r="Y396" s="36"/>
      <c r="Z396" s="36"/>
      <c r="AA396" s="36"/>
      <c r="AB396" s="36"/>
      <c r="AC396" s="36"/>
      <c r="AD396" s="36"/>
      <c r="AE396" s="36"/>
      <c r="AF396" s="36"/>
      <c r="AG396" s="36"/>
      <c r="AH396" s="36"/>
      <c r="AI396" s="36"/>
      <c r="AJ396" s="36"/>
      <c r="AK396" s="36"/>
      <c r="AL396" s="36"/>
      <c r="AM396" s="36"/>
    </row>
    <row r="397" spans="2:39" hidden="1" x14ac:dyDescent="0.3">
      <c r="B397" s="199" t="s">
        <v>48</v>
      </c>
      <c r="C397" s="200" t="s">
        <v>44</v>
      </c>
      <c r="D397" s="37" t="s">
        <v>45</v>
      </c>
      <c r="E397" s="36" t="s">
        <v>324</v>
      </c>
      <c r="F397" s="36" t="s">
        <v>329</v>
      </c>
      <c r="G397" s="36"/>
      <c r="H397" s="36"/>
      <c r="I397" s="36"/>
      <c r="J397" s="36"/>
      <c r="K397" s="36"/>
      <c r="L397" s="36"/>
      <c r="M397" s="36"/>
      <c r="N397" s="36"/>
      <c r="O397" s="36"/>
      <c r="P397" s="36"/>
      <c r="Q397" s="36"/>
      <c r="R397" s="36"/>
      <c r="S397" s="36"/>
      <c r="T397" s="36"/>
      <c r="U397" s="36"/>
      <c r="V397" s="36"/>
      <c r="W397" s="36"/>
      <c r="X397" s="36"/>
      <c r="Y397" s="36"/>
      <c r="Z397" s="36"/>
      <c r="AA397" s="36"/>
      <c r="AB397" s="36"/>
      <c r="AC397" s="36"/>
      <c r="AD397" s="36"/>
      <c r="AE397" s="36"/>
      <c r="AF397" s="36"/>
      <c r="AG397" s="36"/>
      <c r="AH397" s="36"/>
      <c r="AI397" s="36"/>
      <c r="AJ397" s="36"/>
      <c r="AK397" s="36"/>
      <c r="AL397" s="36"/>
      <c r="AM397" s="36"/>
    </row>
    <row r="398" spans="2:39" hidden="1" x14ac:dyDescent="0.3">
      <c r="B398" s="199" t="s">
        <v>48</v>
      </c>
      <c r="C398" s="200" t="s">
        <v>44</v>
      </c>
      <c r="D398" s="37" t="s">
        <v>45</v>
      </c>
      <c r="E398" s="36" t="s">
        <v>324</v>
      </c>
      <c r="F398" s="36" t="s">
        <v>328</v>
      </c>
      <c r="G398" s="36"/>
      <c r="H398" s="36"/>
      <c r="I398" s="36"/>
      <c r="J398" s="36"/>
      <c r="K398" s="36"/>
      <c r="L398" s="36"/>
      <c r="M398" s="36"/>
      <c r="N398" s="36"/>
      <c r="O398" s="36"/>
      <c r="P398" s="36"/>
      <c r="Q398" s="36"/>
      <c r="R398" s="36"/>
      <c r="S398" s="36"/>
      <c r="T398" s="36"/>
      <c r="U398" s="36"/>
      <c r="V398" s="36"/>
      <c r="W398" s="36"/>
      <c r="X398" s="36"/>
      <c r="Y398" s="36"/>
      <c r="Z398" s="36"/>
      <c r="AA398" s="36"/>
      <c r="AB398" s="36"/>
      <c r="AC398" s="36"/>
      <c r="AD398" s="36"/>
      <c r="AE398" s="36"/>
      <c r="AF398" s="36"/>
      <c r="AG398" s="36"/>
      <c r="AH398" s="36"/>
      <c r="AI398" s="36"/>
      <c r="AJ398" s="36"/>
      <c r="AK398" s="36"/>
      <c r="AL398" s="36"/>
      <c r="AM398" s="36"/>
    </row>
    <row r="399" spans="2:39" hidden="1" x14ac:dyDescent="0.3">
      <c r="B399" s="199" t="s">
        <v>48</v>
      </c>
      <c r="C399" s="200" t="s">
        <v>44</v>
      </c>
      <c r="D399" s="37" t="s">
        <v>45</v>
      </c>
      <c r="E399" s="36" t="s">
        <v>323</v>
      </c>
      <c r="F399" s="36" t="s">
        <v>329</v>
      </c>
      <c r="G399" s="36"/>
      <c r="H399" s="36"/>
      <c r="I399" s="36"/>
      <c r="J399" s="36"/>
      <c r="K399" s="36"/>
      <c r="L399" s="36"/>
      <c r="M399" s="36"/>
      <c r="N399" s="36"/>
      <c r="O399" s="36"/>
      <c r="P399" s="36"/>
      <c r="Q399" s="36"/>
      <c r="R399" s="36"/>
      <c r="S399" s="36"/>
      <c r="T399" s="36"/>
      <c r="U399" s="36"/>
      <c r="V399" s="36"/>
      <c r="W399" s="36"/>
      <c r="X399" s="36"/>
      <c r="Y399" s="36"/>
      <c r="Z399" s="36"/>
      <c r="AA399" s="36"/>
      <c r="AB399" s="36"/>
      <c r="AC399" s="36"/>
      <c r="AD399" s="36"/>
      <c r="AE399" s="36"/>
      <c r="AF399" s="36"/>
      <c r="AG399" s="36"/>
      <c r="AH399" s="36"/>
      <c r="AI399" s="36"/>
      <c r="AJ399" s="36"/>
      <c r="AK399" s="36"/>
      <c r="AL399" s="36"/>
      <c r="AM399" s="36"/>
    </row>
    <row r="400" spans="2:39" hidden="1" x14ac:dyDescent="0.3">
      <c r="B400" s="199" t="s">
        <v>48</v>
      </c>
      <c r="C400" s="200" t="s">
        <v>44</v>
      </c>
      <c r="D400" s="37" t="s">
        <v>45</v>
      </c>
      <c r="E400" s="36" t="s">
        <v>323</v>
      </c>
      <c r="F400" s="36" t="s">
        <v>328</v>
      </c>
      <c r="G400" s="36"/>
      <c r="H400" s="36"/>
      <c r="I400" s="36"/>
      <c r="J400" s="36"/>
      <c r="K400" s="36"/>
      <c r="L400" s="36"/>
      <c r="M400" s="36"/>
      <c r="N400" s="36"/>
      <c r="O400" s="36"/>
      <c r="P400" s="36"/>
      <c r="Q400" s="36"/>
      <c r="R400" s="36"/>
      <c r="S400" s="36"/>
      <c r="T400" s="36"/>
      <c r="U400" s="36"/>
      <c r="V400" s="36"/>
      <c r="W400" s="36"/>
      <c r="X400" s="36"/>
      <c r="Y400" s="36"/>
      <c r="Z400" s="36"/>
      <c r="AA400" s="36"/>
      <c r="AB400" s="36"/>
      <c r="AC400" s="36"/>
      <c r="AD400" s="36"/>
      <c r="AE400" s="36"/>
      <c r="AF400" s="36"/>
      <c r="AG400" s="36"/>
      <c r="AH400" s="36"/>
      <c r="AI400" s="36"/>
      <c r="AJ400" s="36"/>
      <c r="AK400" s="36"/>
      <c r="AL400" s="36"/>
      <c r="AM400" s="36"/>
    </row>
    <row r="401" spans="2:39" hidden="1" x14ac:dyDescent="0.3">
      <c r="B401" s="199" t="s">
        <v>48</v>
      </c>
      <c r="C401" s="200" t="s">
        <v>44</v>
      </c>
      <c r="D401" s="37" t="s">
        <v>45</v>
      </c>
      <c r="E401" s="36" t="s">
        <v>322</v>
      </c>
      <c r="F401" s="36" t="s">
        <v>329</v>
      </c>
      <c r="G401" s="36"/>
      <c r="H401" s="36"/>
      <c r="I401" s="36"/>
      <c r="J401" s="36"/>
      <c r="K401" s="36"/>
      <c r="L401" s="36"/>
      <c r="M401" s="36"/>
      <c r="N401" s="36"/>
      <c r="O401" s="36"/>
      <c r="P401" s="36"/>
      <c r="Q401" s="36"/>
      <c r="R401" s="36"/>
      <c r="S401" s="36"/>
      <c r="T401" s="36"/>
      <c r="U401" s="36"/>
      <c r="V401" s="36"/>
      <c r="W401" s="36"/>
      <c r="X401" s="36"/>
      <c r="Y401" s="36"/>
      <c r="Z401" s="36"/>
      <c r="AA401" s="36"/>
      <c r="AB401" s="36"/>
      <c r="AC401" s="36"/>
      <c r="AD401" s="36"/>
      <c r="AE401" s="36"/>
      <c r="AF401" s="36"/>
      <c r="AG401" s="36"/>
      <c r="AH401" s="36"/>
      <c r="AI401" s="36"/>
      <c r="AJ401" s="36"/>
      <c r="AK401" s="36"/>
      <c r="AL401" s="36"/>
      <c r="AM401" s="36"/>
    </row>
    <row r="402" spans="2:39" hidden="1" x14ac:dyDescent="0.3">
      <c r="B402" s="199" t="s">
        <v>48</v>
      </c>
      <c r="C402" s="200" t="s">
        <v>44</v>
      </c>
      <c r="D402" s="37" t="s">
        <v>45</v>
      </c>
      <c r="E402" s="36" t="s">
        <v>322</v>
      </c>
      <c r="F402" s="36" t="s">
        <v>328</v>
      </c>
      <c r="G402" s="36"/>
      <c r="H402" s="36"/>
      <c r="I402" s="36"/>
      <c r="J402" s="36"/>
      <c r="K402" s="36"/>
      <c r="L402" s="36"/>
      <c r="M402" s="36"/>
      <c r="N402" s="36"/>
      <c r="O402" s="36"/>
      <c r="P402" s="36"/>
      <c r="Q402" s="36"/>
      <c r="R402" s="36"/>
      <c r="S402" s="36"/>
      <c r="T402" s="36"/>
      <c r="U402" s="36"/>
      <c r="V402" s="36"/>
      <c r="W402" s="36"/>
      <c r="X402" s="36"/>
      <c r="Y402" s="36"/>
      <c r="Z402" s="36"/>
      <c r="AA402" s="36"/>
      <c r="AB402" s="36"/>
      <c r="AC402" s="36"/>
      <c r="AD402" s="36"/>
      <c r="AE402" s="36"/>
      <c r="AF402" s="36"/>
      <c r="AG402" s="36"/>
      <c r="AH402" s="36"/>
      <c r="AI402" s="36"/>
      <c r="AJ402" s="36"/>
      <c r="AK402" s="36"/>
      <c r="AL402" s="36"/>
      <c r="AM402" s="36"/>
    </row>
    <row r="403" spans="2:39" hidden="1" x14ac:dyDescent="0.3">
      <c r="B403" s="199" t="s">
        <v>48</v>
      </c>
      <c r="C403" s="200" t="s">
        <v>44</v>
      </c>
      <c r="D403" s="37" t="s">
        <v>45</v>
      </c>
      <c r="E403" s="36" t="s">
        <v>321</v>
      </c>
      <c r="F403" s="36" t="s">
        <v>329</v>
      </c>
      <c r="G403" s="36"/>
      <c r="H403" s="36"/>
      <c r="I403" s="36"/>
      <c r="J403" s="36"/>
      <c r="K403" s="36"/>
      <c r="L403" s="36"/>
      <c r="M403" s="36"/>
      <c r="N403" s="36"/>
      <c r="O403" s="36"/>
      <c r="P403" s="36"/>
      <c r="Q403" s="36"/>
      <c r="R403" s="36"/>
      <c r="S403" s="36"/>
      <c r="T403" s="36"/>
      <c r="U403" s="36"/>
      <c r="V403" s="36"/>
      <c r="W403" s="36"/>
      <c r="X403" s="36"/>
      <c r="Y403" s="36"/>
      <c r="Z403" s="36"/>
      <c r="AA403" s="36"/>
      <c r="AB403" s="36"/>
      <c r="AC403" s="36"/>
      <c r="AD403" s="36"/>
      <c r="AE403" s="36"/>
      <c r="AF403" s="36"/>
      <c r="AG403" s="36"/>
      <c r="AH403" s="36"/>
      <c r="AI403" s="36"/>
      <c r="AJ403" s="36"/>
      <c r="AK403" s="36"/>
      <c r="AL403" s="36"/>
      <c r="AM403" s="36"/>
    </row>
    <row r="404" spans="2:39" hidden="1" x14ac:dyDescent="0.3">
      <c r="B404" s="199" t="s">
        <v>48</v>
      </c>
      <c r="C404" s="200" t="s">
        <v>44</v>
      </c>
      <c r="D404" s="37" t="s">
        <v>45</v>
      </c>
      <c r="E404" s="36" t="s">
        <v>321</v>
      </c>
      <c r="F404" s="36" t="s">
        <v>328</v>
      </c>
      <c r="G404" s="36"/>
      <c r="H404" s="36"/>
      <c r="I404" s="36"/>
      <c r="J404" s="36"/>
      <c r="K404" s="36"/>
      <c r="L404" s="36"/>
      <c r="M404" s="36"/>
      <c r="N404" s="36"/>
      <c r="O404" s="36"/>
      <c r="P404" s="36"/>
      <c r="Q404" s="36"/>
      <c r="R404" s="36"/>
      <c r="S404" s="36"/>
      <c r="T404" s="36"/>
      <c r="U404" s="36"/>
      <c r="V404" s="36"/>
      <c r="W404" s="36"/>
      <c r="X404" s="36"/>
      <c r="Y404" s="36"/>
      <c r="Z404" s="36"/>
      <c r="AA404" s="36"/>
      <c r="AB404" s="36"/>
      <c r="AC404" s="36"/>
      <c r="AD404" s="36"/>
      <c r="AE404" s="36"/>
      <c r="AF404" s="36"/>
      <c r="AG404" s="36"/>
      <c r="AH404" s="36"/>
      <c r="AI404" s="36"/>
      <c r="AJ404" s="36"/>
      <c r="AK404" s="36"/>
      <c r="AL404" s="36"/>
      <c r="AM404" s="36"/>
    </row>
    <row r="405" spans="2:39" hidden="1" x14ac:dyDescent="0.3">
      <c r="B405" s="199" t="s">
        <v>48</v>
      </c>
      <c r="C405" s="200" t="s">
        <v>44</v>
      </c>
      <c r="D405" s="37" t="s">
        <v>52</v>
      </c>
      <c r="E405" s="36" t="s">
        <v>326</v>
      </c>
      <c r="F405" s="36" t="s">
        <v>329</v>
      </c>
      <c r="G405" s="36"/>
      <c r="H405" s="36"/>
      <c r="I405" s="36"/>
      <c r="J405" s="36"/>
      <c r="K405" s="36"/>
      <c r="L405" s="36"/>
      <c r="M405" s="36"/>
      <c r="N405" s="36"/>
      <c r="O405" s="36"/>
      <c r="P405" s="36"/>
      <c r="Q405" s="36"/>
      <c r="R405" s="36"/>
      <c r="S405" s="36"/>
      <c r="T405" s="36"/>
      <c r="U405" s="36"/>
      <c r="V405" s="36"/>
      <c r="W405" s="36"/>
      <c r="X405" s="36"/>
      <c r="Y405" s="36"/>
      <c r="Z405" s="36"/>
      <c r="AA405" s="36"/>
      <c r="AB405" s="36"/>
      <c r="AC405" s="36"/>
      <c r="AD405" s="36"/>
      <c r="AE405" s="36"/>
      <c r="AF405" s="36"/>
      <c r="AG405" s="36"/>
      <c r="AH405" s="36"/>
      <c r="AI405" s="36"/>
      <c r="AJ405" s="36"/>
      <c r="AK405" s="36"/>
      <c r="AL405" s="36"/>
      <c r="AM405" s="36"/>
    </row>
    <row r="406" spans="2:39" hidden="1" x14ac:dyDescent="0.3">
      <c r="B406" s="199" t="s">
        <v>48</v>
      </c>
      <c r="C406" s="200" t="s">
        <v>44</v>
      </c>
      <c r="D406" s="37" t="s">
        <v>52</v>
      </c>
      <c r="E406" s="36" t="s">
        <v>326</v>
      </c>
      <c r="F406" s="36" t="s">
        <v>328</v>
      </c>
      <c r="G406" s="36"/>
      <c r="H406" s="36"/>
      <c r="I406" s="36"/>
      <c r="J406" s="36"/>
      <c r="K406" s="36"/>
      <c r="L406" s="36"/>
      <c r="M406" s="36"/>
      <c r="N406" s="36"/>
      <c r="O406" s="36"/>
      <c r="P406" s="36"/>
      <c r="Q406" s="36"/>
      <c r="R406" s="36"/>
      <c r="S406" s="36"/>
      <c r="T406" s="36"/>
      <c r="U406" s="36"/>
      <c r="V406" s="36"/>
      <c r="W406" s="36"/>
      <c r="X406" s="36"/>
      <c r="Y406" s="36"/>
      <c r="Z406" s="36"/>
      <c r="AA406" s="36"/>
      <c r="AB406" s="36"/>
      <c r="AC406" s="36"/>
      <c r="AD406" s="36"/>
      <c r="AE406" s="36"/>
      <c r="AF406" s="36"/>
      <c r="AG406" s="36"/>
      <c r="AH406" s="36"/>
      <c r="AI406" s="36"/>
      <c r="AJ406" s="36"/>
      <c r="AK406" s="36"/>
      <c r="AL406" s="36"/>
      <c r="AM406" s="36"/>
    </row>
    <row r="407" spans="2:39" hidden="1" x14ac:dyDescent="0.3">
      <c r="B407" s="199" t="s">
        <v>48</v>
      </c>
      <c r="C407" s="200" t="s">
        <v>44</v>
      </c>
      <c r="D407" s="37" t="s">
        <v>52</v>
      </c>
      <c r="E407" s="36" t="s">
        <v>324</v>
      </c>
      <c r="F407" s="36" t="s">
        <v>329</v>
      </c>
      <c r="G407" s="36"/>
      <c r="H407" s="36"/>
      <c r="I407" s="36"/>
      <c r="J407" s="36"/>
      <c r="K407" s="36"/>
      <c r="L407" s="36"/>
      <c r="M407" s="36"/>
      <c r="N407" s="36"/>
      <c r="O407" s="36"/>
      <c r="P407" s="36"/>
      <c r="Q407" s="36"/>
      <c r="R407" s="36"/>
      <c r="S407" s="36"/>
      <c r="T407" s="36"/>
      <c r="U407" s="36"/>
      <c r="V407" s="36"/>
      <c r="W407" s="36"/>
      <c r="X407" s="36"/>
      <c r="Y407" s="36"/>
      <c r="Z407" s="36"/>
      <c r="AA407" s="36"/>
      <c r="AB407" s="36"/>
      <c r="AC407" s="36"/>
      <c r="AD407" s="36"/>
      <c r="AE407" s="36"/>
      <c r="AF407" s="36"/>
      <c r="AG407" s="36"/>
      <c r="AH407" s="36"/>
      <c r="AI407" s="36"/>
      <c r="AJ407" s="36"/>
      <c r="AK407" s="36"/>
      <c r="AL407" s="36"/>
      <c r="AM407" s="36"/>
    </row>
    <row r="408" spans="2:39" hidden="1" x14ac:dyDescent="0.3">
      <c r="B408" s="199" t="s">
        <v>48</v>
      </c>
      <c r="C408" s="200" t="s">
        <v>44</v>
      </c>
      <c r="D408" s="37" t="s">
        <v>52</v>
      </c>
      <c r="E408" s="36" t="s">
        <v>324</v>
      </c>
      <c r="F408" s="36" t="s">
        <v>328</v>
      </c>
      <c r="G408" s="36"/>
      <c r="H408" s="36"/>
      <c r="I408" s="36"/>
      <c r="J408" s="36"/>
      <c r="K408" s="36"/>
      <c r="L408" s="36"/>
      <c r="M408" s="36"/>
      <c r="N408" s="36"/>
      <c r="O408" s="36"/>
      <c r="P408" s="36"/>
      <c r="Q408" s="36"/>
      <c r="R408" s="36"/>
      <c r="S408" s="36"/>
      <c r="T408" s="36"/>
      <c r="U408" s="36"/>
      <c r="V408" s="36"/>
      <c r="W408" s="36"/>
      <c r="X408" s="36"/>
      <c r="Y408" s="36"/>
      <c r="Z408" s="36"/>
      <c r="AA408" s="36"/>
      <c r="AB408" s="36"/>
      <c r="AC408" s="36"/>
      <c r="AD408" s="36"/>
      <c r="AE408" s="36"/>
      <c r="AF408" s="36"/>
      <c r="AG408" s="36"/>
      <c r="AH408" s="36"/>
      <c r="AI408" s="36"/>
      <c r="AJ408" s="36"/>
      <c r="AK408" s="36"/>
      <c r="AL408" s="36"/>
      <c r="AM408" s="36"/>
    </row>
    <row r="409" spans="2:39" hidden="1" x14ac:dyDescent="0.3">
      <c r="B409" s="199" t="s">
        <v>48</v>
      </c>
      <c r="C409" s="200" t="s">
        <v>44</v>
      </c>
      <c r="D409" s="37" t="s">
        <v>52</v>
      </c>
      <c r="E409" s="36" t="s">
        <v>323</v>
      </c>
      <c r="F409" s="36" t="s">
        <v>329</v>
      </c>
      <c r="G409" s="36"/>
      <c r="H409" s="36"/>
      <c r="I409" s="36"/>
      <c r="J409" s="36"/>
      <c r="K409" s="36"/>
      <c r="L409" s="36"/>
      <c r="M409" s="36"/>
      <c r="N409" s="36"/>
      <c r="O409" s="36"/>
      <c r="P409" s="36"/>
      <c r="Q409" s="36"/>
      <c r="R409" s="36"/>
      <c r="S409" s="36"/>
      <c r="T409" s="36"/>
      <c r="U409" s="36"/>
      <c r="V409" s="36"/>
      <c r="W409" s="36"/>
      <c r="X409" s="36"/>
      <c r="Y409" s="36"/>
      <c r="Z409" s="36"/>
      <c r="AA409" s="36"/>
      <c r="AB409" s="36"/>
      <c r="AC409" s="36"/>
      <c r="AD409" s="36"/>
      <c r="AE409" s="36"/>
      <c r="AF409" s="36"/>
      <c r="AG409" s="36"/>
      <c r="AH409" s="36"/>
      <c r="AI409" s="36"/>
      <c r="AJ409" s="36"/>
      <c r="AK409" s="36"/>
      <c r="AL409" s="36"/>
      <c r="AM409" s="36"/>
    </row>
    <row r="410" spans="2:39" hidden="1" x14ac:dyDescent="0.3">
      <c r="B410" s="199" t="s">
        <v>48</v>
      </c>
      <c r="C410" s="200" t="s">
        <v>44</v>
      </c>
      <c r="D410" s="37" t="s">
        <v>52</v>
      </c>
      <c r="E410" s="36" t="s">
        <v>323</v>
      </c>
      <c r="F410" s="36" t="s">
        <v>328</v>
      </c>
      <c r="G410" s="36"/>
      <c r="H410" s="36"/>
      <c r="I410" s="36"/>
      <c r="J410" s="36"/>
      <c r="K410" s="36"/>
      <c r="L410" s="36"/>
      <c r="M410" s="36"/>
      <c r="N410" s="36"/>
      <c r="O410" s="36"/>
      <c r="P410" s="36"/>
      <c r="Q410" s="36"/>
      <c r="R410" s="36"/>
      <c r="S410" s="36"/>
      <c r="T410" s="36"/>
      <c r="U410" s="36"/>
      <c r="V410" s="36"/>
      <c r="W410" s="36"/>
      <c r="X410" s="36"/>
      <c r="Y410" s="36"/>
      <c r="Z410" s="36"/>
      <c r="AA410" s="36"/>
      <c r="AB410" s="36"/>
      <c r="AC410" s="36"/>
      <c r="AD410" s="36"/>
      <c r="AE410" s="36"/>
      <c r="AF410" s="36"/>
      <c r="AG410" s="36"/>
      <c r="AH410" s="36"/>
      <c r="AI410" s="36"/>
      <c r="AJ410" s="36"/>
      <c r="AK410" s="36"/>
      <c r="AL410" s="36"/>
      <c r="AM410" s="36"/>
    </row>
    <row r="411" spans="2:39" hidden="1" x14ac:dyDescent="0.3">
      <c r="B411" s="199" t="s">
        <v>48</v>
      </c>
      <c r="C411" s="200" t="s">
        <v>44</v>
      </c>
      <c r="D411" s="37" t="s">
        <v>52</v>
      </c>
      <c r="E411" s="36" t="s">
        <v>322</v>
      </c>
      <c r="F411" s="36" t="s">
        <v>329</v>
      </c>
      <c r="G411" s="36"/>
      <c r="H411" s="36"/>
      <c r="I411" s="36"/>
      <c r="J411" s="36"/>
      <c r="K411" s="36"/>
      <c r="L411" s="36"/>
      <c r="M411" s="36"/>
      <c r="N411" s="36"/>
      <c r="O411" s="36"/>
      <c r="P411" s="36"/>
      <c r="Q411" s="36"/>
      <c r="R411" s="36"/>
      <c r="S411" s="36"/>
      <c r="T411" s="36"/>
      <c r="U411" s="36"/>
      <c r="V411" s="36"/>
      <c r="W411" s="36"/>
      <c r="X411" s="36"/>
      <c r="Y411" s="36"/>
      <c r="Z411" s="36"/>
      <c r="AA411" s="36"/>
      <c r="AB411" s="36"/>
      <c r="AC411" s="36"/>
      <c r="AD411" s="36"/>
      <c r="AE411" s="36"/>
      <c r="AF411" s="36"/>
      <c r="AG411" s="36"/>
      <c r="AH411" s="36"/>
      <c r="AI411" s="36"/>
      <c r="AJ411" s="36"/>
      <c r="AK411" s="36"/>
      <c r="AL411" s="36"/>
      <c r="AM411" s="36"/>
    </row>
    <row r="412" spans="2:39" hidden="1" x14ac:dyDescent="0.3">
      <c r="B412" s="199" t="s">
        <v>48</v>
      </c>
      <c r="C412" s="200" t="s">
        <v>44</v>
      </c>
      <c r="D412" s="37" t="s">
        <v>52</v>
      </c>
      <c r="E412" s="36" t="s">
        <v>322</v>
      </c>
      <c r="F412" s="36" t="s">
        <v>328</v>
      </c>
      <c r="G412" s="36"/>
      <c r="H412" s="36"/>
      <c r="I412" s="36"/>
      <c r="J412" s="36"/>
      <c r="K412" s="36"/>
      <c r="L412" s="36"/>
      <c r="M412" s="36"/>
      <c r="N412" s="36"/>
      <c r="O412" s="36"/>
      <c r="P412" s="36"/>
      <c r="Q412" s="36"/>
      <c r="R412" s="36"/>
      <c r="S412" s="36"/>
      <c r="T412" s="36"/>
      <c r="U412" s="36"/>
      <c r="V412" s="36"/>
      <c r="W412" s="36"/>
      <c r="X412" s="36"/>
      <c r="Y412" s="36"/>
      <c r="Z412" s="36"/>
      <c r="AA412" s="36"/>
      <c r="AB412" s="36"/>
      <c r="AC412" s="36"/>
      <c r="AD412" s="36"/>
      <c r="AE412" s="36"/>
      <c r="AF412" s="36"/>
      <c r="AG412" s="36"/>
      <c r="AH412" s="36"/>
      <c r="AI412" s="36"/>
      <c r="AJ412" s="36"/>
      <c r="AK412" s="36"/>
      <c r="AL412" s="36"/>
      <c r="AM412" s="36"/>
    </row>
    <row r="413" spans="2:39" hidden="1" x14ac:dyDescent="0.3">
      <c r="B413" s="199" t="s">
        <v>48</v>
      </c>
      <c r="C413" s="200" t="s">
        <v>44</v>
      </c>
      <c r="D413" s="37" t="s">
        <v>52</v>
      </c>
      <c r="E413" s="36" t="s">
        <v>321</v>
      </c>
      <c r="F413" s="36" t="s">
        <v>329</v>
      </c>
      <c r="G413" s="36"/>
      <c r="H413" s="36"/>
      <c r="I413" s="36"/>
      <c r="J413" s="36"/>
      <c r="K413" s="36"/>
      <c r="L413" s="36"/>
      <c r="M413" s="36"/>
      <c r="N413" s="36"/>
      <c r="O413" s="36"/>
      <c r="P413" s="36"/>
      <c r="Q413" s="36"/>
      <c r="R413" s="36"/>
      <c r="S413" s="36"/>
      <c r="T413" s="36"/>
      <c r="U413" s="36"/>
      <c r="V413" s="36"/>
      <c r="W413" s="36"/>
      <c r="X413" s="36"/>
      <c r="Y413" s="36"/>
      <c r="Z413" s="36"/>
      <c r="AA413" s="36"/>
      <c r="AB413" s="36"/>
      <c r="AC413" s="36"/>
      <c r="AD413" s="36"/>
      <c r="AE413" s="36"/>
      <c r="AF413" s="36"/>
      <c r="AG413" s="36"/>
      <c r="AH413" s="36"/>
      <c r="AI413" s="36"/>
      <c r="AJ413" s="36"/>
      <c r="AK413" s="36"/>
      <c r="AL413" s="36"/>
      <c r="AM413" s="36"/>
    </row>
    <row r="414" spans="2:39" hidden="1" x14ac:dyDescent="0.3">
      <c r="B414" s="199" t="s">
        <v>48</v>
      </c>
      <c r="C414" s="200" t="s">
        <v>44</v>
      </c>
      <c r="D414" s="37" t="s">
        <v>52</v>
      </c>
      <c r="E414" s="36" t="s">
        <v>321</v>
      </c>
      <c r="F414" s="36" t="s">
        <v>328</v>
      </c>
      <c r="G414" s="36"/>
      <c r="H414" s="36"/>
      <c r="I414" s="36"/>
      <c r="J414" s="36"/>
      <c r="K414" s="36"/>
      <c r="L414" s="36"/>
      <c r="M414" s="36"/>
      <c r="N414" s="36"/>
      <c r="O414" s="36"/>
      <c r="P414" s="36"/>
      <c r="Q414" s="36"/>
      <c r="R414" s="36"/>
      <c r="S414" s="36"/>
      <c r="T414" s="36"/>
      <c r="U414" s="36"/>
      <c r="V414" s="36"/>
      <c r="W414" s="36"/>
      <c r="X414" s="36"/>
      <c r="Y414" s="36"/>
      <c r="Z414" s="36"/>
      <c r="AA414" s="36"/>
      <c r="AB414" s="36"/>
      <c r="AC414" s="36"/>
      <c r="AD414" s="36"/>
      <c r="AE414" s="36"/>
      <c r="AF414" s="36"/>
      <c r="AG414" s="36"/>
      <c r="AH414" s="36"/>
      <c r="AI414" s="36"/>
      <c r="AJ414" s="36"/>
      <c r="AK414" s="36"/>
      <c r="AL414" s="36"/>
      <c r="AM414" s="36"/>
    </row>
    <row r="415" spans="2:39" hidden="1" x14ac:dyDescent="0.3">
      <c r="B415" s="199" t="s">
        <v>48</v>
      </c>
      <c r="C415" s="37" t="s">
        <v>53</v>
      </c>
      <c r="D415" s="199" t="s">
        <v>54</v>
      </c>
      <c r="E415" s="36" t="s">
        <v>326</v>
      </c>
      <c r="F415" s="36" t="s">
        <v>329</v>
      </c>
      <c r="G415" s="36"/>
      <c r="H415" s="36"/>
      <c r="I415" s="36"/>
      <c r="J415" s="36"/>
      <c r="K415" s="36"/>
      <c r="L415" s="36"/>
      <c r="M415" s="36"/>
      <c r="N415" s="36"/>
      <c r="O415" s="36"/>
      <c r="P415" s="36"/>
      <c r="Q415" s="36"/>
      <c r="R415" s="36"/>
      <c r="S415" s="36"/>
      <c r="T415" s="36"/>
      <c r="U415" s="36"/>
      <c r="V415" s="36"/>
      <c r="W415" s="36"/>
      <c r="X415" s="36"/>
      <c r="Y415" s="36"/>
      <c r="Z415" s="36"/>
      <c r="AA415" s="36"/>
      <c r="AB415" s="36"/>
      <c r="AC415" s="36"/>
      <c r="AD415" s="36"/>
      <c r="AE415" s="36"/>
      <c r="AF415" s="36"/>
      <c r="AG415" s="36"/>
      <c r="AH415" s="36"/>
      <c r="AI415" s="36"/>
      <c r="AJ415" s="36"/>
      <c r="AK415" s="36"/>
      <c r="AL415" s="36"/>
      <c r="AM415" s="36"/>
    </row>
    <row r="416" spans="2:39" hidden="1" x14ac:dyDescent="0.3">
      <c r="B416" s="199" t="s">
        <v>48</v>
      </c>
      <c r="C416" s="37" t="s">
        <v>53</v>
      </c>
      <c r="D416" s="199" t="s">
        <v>54</v>
      </c>
      <c r="E416" s="36" t="s">
        <v>326</v>
      </c>
      <c r="F416" s="36" t="s">
        <v>328</v>
      </c>
      <c r="G416" s="36"/>
      <c r="H416" s="36"/>
      <c r="I416" s="36"/>
      <c r="J416" s="36"/>
      <c r="K416" s="36"/>
      <c r="L416" s="36"/>
      <c r="M416" s="36"/>
      <c r="N416" s="36"/>
      <c r="O416" s="36"/>
      <c r="P416" s="36"/>
      <c r="Q416" s="36"/>
      <c r="R416" s="36"/>
      <c r="S416" s="36"/>
      <c r="T416" s="36"/>
      <c r="U416" s="36"/>
      <c r="V416" s="36"/>
      <c r="W416" s="36"/>
      <c r="X416" s="36"/>
      <c r="Y416" s="36"/>
      <c r="Z416" s="36"/>
      <c r="AA416" s="36"/>
      <c r="AB416" s="36"/>
      <c r="AC416" s="36"/>
      <c r="AD416" s="36"/>
      <c r="AE416" s="36"/>
      <c r="AF416" s="36"/>
      <c r="AG416" s="36"/>
      <c r="AH416" s="36"/>
      <c r="AI416" s="36"/>
      <c r="AJ416" s="36"/>
      <c r="AK416" s="36"/>
      <c r="AL416" s="36"/>
      <c r="AM416" s="36"/>
    </row>
    <row r="417" spans="2:39" hidden="1" x14ac:dyDescent="0.3">
      <c r="B417" s="199" t="s">
        <v>48</v>
      </c>
      <c r="C417" s="37" t="s">
        <v>53</v>
      </c>
      <c r="D417" s="199" t="s">
        <v>54</v>
      </c>
      <c r="E417" s="36" t="s">
        <v>324</v>
      </c>
      <c r="F417" s="36" t="s">
        <v>329</v>
      </c>
      <c r="G417" s="36"/>
      <c r="H417" s="36"/>
      <c r="I417" s="36"/>
      <c r="J417" s="36"/>
      <c r="K417" s="36"/>
      <c r="L417" s="36"/>
      <c r="M417" s="36"/>
      <c r="N417" s="36"/>
      <c r="O417" s="36"/>
      <c r="P417" s="36"/>
      <c r="Q417" s="36"/>
      <c r="R417" s="36"/>
      <c r="S417" s="36"/>
      <c r="T417" s="36"/>
      <c r="U417" s="36"/>
      <c r="V417" s="36"/>
      <c r="W417" s="36"/>
      <c r="X417" s="36"/>
      <c r="Y417" s="36"/>
      <c r="Z417" s="36"/>
      <c r="AA417" s="36"/>
      <c r="AB417" s="36"/>
      <c r="AC417" s="36"/>
      <c r="AD417" s="36"/>
      <c r="AE417" s="36"/>
      <c r="AF417" s="36"/>
      <c r="AG417" s="36"/>
      <c r="AH417" s="36"/>
      <c r="AI417" s="36"/>
      <c r="AJ417" s="36"/>
      <c r="AK417" s="36"/>
      <c r="AL417" s="36"/>
      <c r="AM417" s="36"/>
    </row>
    <row r="418" spans="2:39" hidden="1" x14ac:dyDescent="0.3">
      <c r="B418" s="199" t="s">
        <v>48</v>
      </c>
      <c r="C418" s="37" t="s">
        <v>53</v>
      </c>
      <c r="D418" s="199" t="s">
        <v>54</v>
      </c>
      <c r="E418" s="36" t="s">
        <v>324</v>
      </c>
      <c r="F418" s="36" t="s">
        <v>328</v>
      </c>
      <c r="G418" s="36"/>
      <c r="H418" s="36"/>
      <c r="I418" s="36"/>
      <c r="J418" s="36"/>
      <c r="K418" s="36"/>
      <c r="L418" s="36"/>
      <c r="M418" s="36"/>
      <c r="N418" s="36"/>
      <c r="O418" s="36"/>
      <c r="P418" s="36"/>
      <c r="Q418" s="36"/>
      <c r="R418" s="36"/>
      <c r="S418" s="36"/>
      <c r="T418" s="36"/>
      <c r="U418" s="36"/>
      <c r="V418" s="36"/>
      <c r="W418" s="36"/>
      <c r="X418" s="36"/>
      <c r="Y418" s="36"/>
      <c r="Z418" s="36"/>
      <c r="AA418" s="36"/>
      <c r="AB418" s="36"/>
      <c r="AC418" s="36"/>
      <c r="AD418" s="36"/>
      <c r="AE418" s="36"/>
      <c r="AF418" s="36"/>
      <c r="AG418" s="36"/>
      <c r="AH418" s="36"/>
      <c r="AI418" s="36"/>
      <c r="AJ418" s="36"/>
      <c r="AK418" s="36"/>
      <c r="AL418" s="36"/>
      <c r="AM418" s="36"/>
    </row>
    <row r="419" spans="2:39" hidden="1" x14ac:dyDescent="0.3">
      <c r="B419" s="199" t="s">
        <v>48</v>
      </c>
      <c r="C419" s="37" t="s">
        <v>53</v>
      </c>
      <c r="D419" s="199" t="s">
        <v>54</v>
      </c>
      <c r="E419" s="36" t="s">
        <v>323</v>
      </c>
      <c r="F419" s="36" t="s">
        <v>329</v>
      </c>
      <c r="G419" s="36"/>
      <c r="H419" s="36"/>
      <c r="I419" s="36"/>
      <c r="J419" s="36"/>
      <c r="K419" s="36"/>
      <c r="L419" s="36"/>
      <c r="M419" s="36"/>
      <c r="N419" s="36"/>
      <c r="O419" s="36"/>
      <c r="P419" s="36"/>
      <c r="Q419" s="36"/>
      <c r="R419" s="36"/>
      <c r="S419" s="36"/>
      <c r="T419" s="36"/>
      <c r="U419" s="36"/>
      <c r="V419" s="36"/>
      <c r="W419" s="36"/>
      <c r="X419" s="36"/>
      <c r="Y419" s="36"/>
      <c r="Z419" s="36"/>
      <c r="AA419" s="36"/>
      <c r="AB419" s="36"/>
      <c r="AC419" s="36"/>
      <c r="AD419" s="36"/>
      <c r="AE419" s="36"/>
      <c r="AF419" s="36"/>
      <c r="AG419" s="36"/>
      <c r="AH419" s="36"/>
      <c r="AI419" s="36"/>
      <c r="AJ419" s="36"/>
      <c r="AK419" s="36"/>
      <c r="AL419" s="36"/>
      <c r="AM419" s="36"/>
    </row>
    <row r="420" spans="2:39" hidden="1" x14ac:dyDescent="0.3">
      <c r="B420" s="199" t="s">
        <v>48</v>
      </c>
      <c r="C420" s="37" t="s">
        <v>53</v>
      </c>
      <c r="D420" s="199" t="s">
        <v>54</v>
      </c>
      <c r="E420" s="36" t="s">
        <v>323</v>
      </c>
      <c r="F420" s="36" t="s">
        <v>328</v>
      </c>
      <c r="G420" s="36"/>
      <c r="H420" s="36"/>
      <c r="I420" s="36"/>
      <c r="J420" s="36"/>
      <c r="K420" s="36"/>
      <c r="L420" s="36"/>
      <c r="M420" s="36"/>
      <c r="N420" s="36"/>
      <c r="O420" s="36"/>
      <c r="P420" s="36"/>
      <c r="Q420" s="36"/>
      <c r="R420" s="36"/>
      <c r="S420" s="36"/>
      <c r="T420" s="36"/>
      <c r="U420" s="36"/>
      <c r="V420" s="36"/>
      <c r="W420" s="36"/>
      <c r="X420" s="36"/>
      <c r="Y420" s="36"/>
      <c r="Z420" s="36"/>
      <c r="AA420" s="36"/>
      <c r="AB420" s="36"/>
      <c r="AC420" s="36"/>
      <c r="AD420" s="36"/>
      <c r="AE420" s="36"/>
      <c r="AF420" s="36"/>
      <c r="AG420" s="36"/>
      <c r="AH420" s="36"/>
      <c r="AI420" s="36"/>
      <c r="AJ420" s="36"/>
      <c r="AK420" s="36"/>
      <c r="AL420" s="36"/>
      <c r="AM420" s="36"/>
    </row>
    <row r="421" spans="2:39" hidden="1" x14ac:dyDescent="0.3">
      <c r="B421" s="199" t="s">
        <v>48</v>
      </c>
      <c r="C421" s="37" t="s">
        <v>53</v>
      </c>
      <c r="D421" s="199" t="s">
        <v>54</v>
      </c>
      <c r="E421" s="36" t="s">
        <v>322</v>
      </c>
      <c r="F421" s="36" t="s">
        <v>329</v>
      </c>
      <c r="G421" s="36"/>
      <c r="H421" s="36"/>
      <c r="I421" s="36"/>
      <c r="J421" s="36"/>
      <c r="K421" s="36"/>
      <c r="L421" s="36"/>
      <c r="M421" s="36"/>
      <c r="N421" s="36"/>
      <c r="O421" s="36"/>
      <c r="P421" s="36"/>
      <c r="Q421" s="36"/>
      <c r="R421" s="36"/>
      <c r="S421" s="36"/>
      <c r="T421" s="36"/>
      <c r="U421" s="36"/>
      <c r="V421" s="36"/>
      <c r="W421" s="36"/>
      <c r="X421" s="36"/>
      <c r="Y421" s="36"/>
      <c r="Z421" s="36"/>
      <c r="AA421" s="36"/>
      <c r="AB421" s="36"/>
      <c r="AC421" s="36"/>
      <c r="AD421" s="36"/>
      <c r="AE421" s="36"/>
      <c r="AF421" s="36"/>
      <c r="AG421" s="36"/>
      <c r="AH421" s="36"/>
      <c r="AI421" s="36"/>
      <c r="AJ421" s="36"/>
      <c r="AK421" s="36"/>
      <c r="AL421" s="36"/>
      <c r="AM421" s="36"/>
    </row>
    <row r="422" spans="2:39" hidden="1" x14ac:dyDescent="0.3">
      <c r="B422" s="199" t="s">
        <v>48</v>
      </c>
      <c r="C422" s="37" t="s">
        <v>53</v>
      </c>
      <c r="D422" s="199" t="s">
        <v>54</v>
      </c>
      <c r="E422" s="36" t="s">
        <v>322</v>
      </c>
      <c r="F422" s="36" t="s">
        <v>328</v>
      </c>
      <c r="G422" s="36"/>
      <c r="H422" s="36"/>
      <c r="I422" s="36"/>
      <c r="J422" s="36"/>
      <c r="K422" s="36"/>
      <c r="L422" s="36"/>
      <c r="M422" s="36"/>
      <c r="N422" s="36"/>
      <c r="O422" s="36"/>
      <c r="P422" s="36"/>
      <c r="Q422" s="36"/>
      <c r="R422" s="36"/>
      <c r="S422" s="36"/>
      <c r="T422" s="36"/>
      <c r="U422" s="36"/>
      <c r="V422" s="36"/>
      <c r="W422" s="36"/>
      <c r="X422" s="36"/>
      <c r="Y422" s="36"/>
      <c r="Z422" s="36"/>
      <c r="AA422" s="36"/>
      <c r="AB422" s="36"/>
      <c r="AC422" s="36"/>
      <c r="AD422" s="36"/>
      <c r="AE422" s="36"/>
      <c r="AF422" s="36"/>
      <c r="AG422" s="36"/>
      <c r="AH422" s="36"/>
      <c r="AI422" s="36"/>
      <c r="AJ422" s="36"/>
      <c r="AK422" s="36"/>
      <c r="AL422" s="36"/>
      <c r="AM422" s="36"/>
    </row>
    <row r="423" spans="2:39" hidden="1" x14ac:dyDescent="0.3">
      <c r="B423" s="199" t="s">
        <v>48</v>
      </c>
      <c r="C423" s="37" t="s">
        <v>53</v>
      </c>
      <c r="D423" s="199" t="s">
        <v>54</v>
      </c>
      <c r="E423" s="36" t="s">
        <v>321</v>
      </c>
      <c r="F423" s="36" t="s">
        <v>329</v>
      </c>
      <c r="G423" s="36"/>
      <c r="H423" s="36"/>
      <c r="I423" s="36"/>
      <c r="J423" s="36"/>
      <c r="K423" s="36"/>
      <c r="L423" s="36"/>
      <c r="M423" s="36"/>
      <c r="N423" s="36"/>
      <c r="O423" s="36"/>
      <c r="P423" s="36"/>
      <c r="Q423" s="36"/>
      <c r="R423" s="36"/>
      <c r="S423" s="36"/>
      <c r="T423" s="36"/>
      <c r="U423" s="36"/>
      <c r="V423" s="36"/>
      <c r="W423" s="36"/>
      <c r="X423" s="36"/>
      <c r="Y423" s="36"/>
      <c r="Z423" s="36"/>
      <c r="AA423" s="36"/>
      <c r="AB423" s="36"/>
      <c r="AC423" s="36"/>
      <c r="AD423" s="36"/>
      <c r="AE423" s="36"/>
      <c r="AF423" s="36"/>
      <c r="AG423" s="36"/>
      <c r="AH423" s="36"/>
      <c r="AI423" s="36"/>
      <c r="AJ423" s="36"/>
      <c r="AK423" s="36"/>
      <c r="AL423" s="36"/>
      <c r="AM423" s="36"/>
    </row>
    <row r="424" spans="2:39" hidden="1" x14ac:dyDescent="0.3">
      <c r="B424" s="199" t="s">
        <v>48</v>
      </c>
      <c r="C424" s="37" t="s">
        <v>53</v>
      </c>
      <c r="D424" s="199" t="s">
        <v>54</v>
      </c>
      <c r="E424" s="36" t="s">
        <v>321</v>
      </c>
      <c r="F424" s="36" t="s">
        <v>328</v>
      </c>
      <c r="G424" s="36"/>
      <c r="H424" s="36"/>
      <c r="I424" s="36"/>
      <c r="J424" s="36"/>
      <c r="K424" s="36"/>
      <c r="L424" s="36"/>
      <c r="M424" s="36"/>
      <c r="N424" s="36"/>
      <c r="O424" s="36"/>
      <c r="P424" s="36"/>
      <c r="Q424" s="36"/>
      <c r="R424" s="36"/>
      <c r="S424" s="36"/>
      <c r="T424" s="36"/>
      <c r="U424" s="36"/>
      <c r="V424" s="36"/>
      <c r="W424" s="36"/>
      <c r="X424" s="36"/>
      <c r="Y424" s="36"/>
      <c r="Z424" s="36"/>
      <c r="AA424" s="36"/>
      <c r="AB424" s="36"/>
      <c r="AC424" s="36"/>
      <c r="AD424" s="36"/>
      <c r="AE424" s="36"/>
      <c r="AF424" s="36"/>
      <c r="AG424" s="36"/>
      <c r="AH424" s="36"/>
      <c r="AI424" s="36"/>
      <c r="AJ424" s="36"/>
      <c r="AK424" s="36"/>
      <c r="AL424" s="36"/>
      <c r="AM424" s="36"/>
    </row>
    <row r="425" spans="2:39" hidden="1" x14ac:dyDescent="0.3">
      <c r="B425" s="199" t="s">
        <v>48</v>
      </c>
      <c r="C425" s="37" t="s">
        <v>55</v>
      </c>
      <c r="D425" s="199" t="s">
        <v>54</v>
      </c>
      <c r="E425" s="36" t="s">
        <v>326</v>
      </c>
      <c r="F425" s="36" t="s">
        <v>329</v>
      </c>
      <c r="G425" s="36"/>
      <c r="H425" s="36"/>
      <c r="I425" s="36"/>
      <c r="J425" s="36"/>
      <c r="K425" s="36"/>
      <c r="L425" s="36"/>
      <c r="M425" s="36"/>
      <c r="N425" s="36"/>
      <c r="O425" s="36"/>
      <c r="P425" s="36"/>
      <c r="Q425" s="36"/>
      <c r="R425" s="36"/>
      <c r="S425" s="36"/>
      <c r="T425" s="36"/>
      <c r="U425" s="36"/>
      <c r="V425" s="36"/>
      <c r="W425" s="36"/>
      <c r="X425" s="36"/>
      <c r="Y425" s="36"/>
      <c r="Z425" s="36"/>
      <c r="AA425" s="36"/>
      <c r="AB425" s="36"/>
      <c r="AC425" s="36"/>
      <c r="AD425" s="36"/>
      <c r="AE425" s="36"/>
      <c r="AF425" s="36"/>
      <c r="AG425" s="36"/>
      <c r="AH425" s="36"/>
      <c r="AI425" s="36"/>
      <c r="AJ425" s="36"/>
      <c r="AK425" s="36"/>
      <c r="AL425" s="36"/>
      <c r="AM425" s="36"/>
    </row>
    <row r="426" spans="2:39" hidden="1" x14ac:dyDescent="0.3">
      <c r="B426" s="199" t="s">
        <v>48</v>
      </c>
      <c r="C426" s="37" t="s">
        <v>55</v>
      </c>
      <c r="D426" s="199" t="s">
        <v>54</v>
      </c>
      <c r="E426" s="36" t="s">
        <v>326</v>
      </c>
      <c r="F426" s="36" t="s">
        <v>328</v>
      </c>
      <c r="G426" s="36"/>
      <c r="H426" s="36"/>
      <c r="I426" s="36"/>
      <c r="J426" s="36"/>
      <c r="K426" s="36"/>
      <c r="L426" s="36"/>
      <c r="M426" s="36"/>
      <c r="N426" s="36"/>
      <c r="O426" s="36"/>
      <c r="P426" s="36"/>
      <c r="Q426" s="36"/>
      <c r="R426" s="36"/>
      <c r="S426" s="36"/>
      <c r="T426" s="36"/>
      <c r="U426" s="36"/>
      <c r="V426" s="36"/>
      <c r="W426" s="36"/>
      <c r="X426" s="36"/>
      <c r="Y426" s="36"/>
      <c r="Z426" s="36"/>
      <c r="AA426" s="36"/>
      <c r="AB426" s="36"/>
      <c r="AC426" s="36"/>
      <c r="AD426" s="36"/>
      <c r="AE426" s="36"/>
      <c r="AF426" s="36"/>
      <c r="AG426" s="36"/>
      <c r="AH426" s="36"/>
      <c r="AI426" s="36"/>
      <c r="AJ426" s="36"/>
      <c r="AK426" s="36"/>
      <c r="AL426" s="36"/>
      <c r="AM426" s="36"/>
    </row>
    <row r="427" spans="2:39" hidden="1" x14ac:dyDescent="0.3">
      <c r="B427" s="199" t="s">
        <v>48</v>
      </c>
      <c r="C427" s="37" t="s">
        <v>55</v>
      </c>
      <c r="D427" s="199" t="s">
        <v>54</v>
      </c>
      <c r="E427" s="36" t="s">
        <v>324</v>
      </c>
      <c r="F427" s="36" t="s">
        <v>329</v>
      </c>
      <c r="G427" s="36"/>
      <c r="H427" s="36"/>
      <c r="I427" s="36"/>
      <c r="J427" s="36"/>
      <c r="K427" s="36"/>
      <c r="L427" s="36"/>
      <c r="M427" s="36"/>
      <c r="N427" s="36"/>
      <c r="O427" s="36"/>
      <c r="P427" s="36"/>
      <c r="Q427" s="36"/>
      <c r="R427" s="36"/>
      <c r="S427" s="36"/>
      <c r="T427" s="36"/>
      <c r="U427" s="36"/>
      <c r="V427" s="36"/>
      <c r="W427" s="36"/>
      <c r="X427" s="36"/>
      <c r="Y427" s="36"/>
      <c r="Z427" s="36"/>
      <c r="AA427" s="36"/>
      <c r="AB427" s="36"/>
      <c r="AC427" s="36"/>
      <c r="AD427" s="36"/>
      <c r="AE427" s="36"/>
      <c r="AF427" s="36"/>
      <c r="AG427" s="36"/>
      <c r="AH427" s="36"/>
      <c r="AI427" s="36"/>
      <c r="AJ427" s="36"/>
      <c r="AK427" s="36"/>
      <c r="AL427" s="36"/>
      <c r="AM427" s="36"/>
    </row>
    <row r="428" spans="2:39" hidden="1" x14ac:dyDescent="0.3">
      <c r="B428" s="199" t="s">
        <v>48</v>
      </c>
      <c r="C428" s="37" t="s">
        <v>55</v>
      </c>
      <c r="D428" s="199" t="s">
        <v>54</v>
      </c>
      <c r="E428" s="36" t="s">
        <v>324</v>
      </c>
      <c r="F428" s="36" t="s">
        <v>328</v>
      </c>
      <c r="G428" s="36"/>
      <c r="H428" s="36"/>
      <c r="I428" s="36"/>
      <c r="J428" s="36"/>
      <c r="K428" s="36"/>
      <c r="L428" s="36"/>
      <c r="M428" s="36"/>
      <c r="N428" s="36"/>
      <c r="O428" s="36"/>
      <c r="P428" s="36"/>
      <c r="Q428" s="36"/>
      <c r="R428" s="36"/>
      <c r="S428" s="36"/>
      <c r="T428" s="36"/>
      <c r="U428" s="36"/>
      <c r="V428" s="36"/>
      <c r="W428" s="36"/>
      <c r="X428" s="36"/>
      <c r="Y428" s="36"/>
      <c r="Z428" s="36"/>
      <c r="AA428" s="36"/>
      <c r="AB428" s="36"/>
      <c r="AC428" s="36"/>
      <c r="AD428" s="36"/>
      <c r="AE428" s="36"/>
      <c r="AF428" s="36"/>
      <c r="AG428" s="36"/>
      <c r="AH428" s="36"/>
      <c r="AI428" s="36"/>
      <c r="AJ428" s="36"/>
      <c r="AK428" s="36"/>
      <c r="AL428" s="36"/>
      <c r="AM428" s="36"/>
    </row>
    <row r="429" spans="2:39" hidden="1" x14ac:dyDescent="0.3">
      <c r="B429" s="199" t="s">
        <v>48</v>
      </c>
      <c r="C429" s="37" t="s">
        <v>55</v>
      </c>
      <c r="D429" s="199" t="s">
        <v>54</v>
      </c>
      <c r="E429" s="36" t="s">
        <v>323</v>
      </c>
      <c r="F429" s="36" t="s">
        <v>329</v>
      </c>
      <c r="G429" s="36"/>
      <c r="H429" s="36"/>
      <c r="I429" s="36"/>
      <c r="J429" s="36"/>
      <c r="K429" s="36"/>
      <c r="L429" s="36"/>
      <c r="M429" s="36"/>
      <c r="N429" s="36"/>
      <c r="O429" s="36"/>
      <c r="P429" s="36"/>
      <c r="Q429" s="36"/>
      <c r="R429" s="36"/>
      <c r="S429" s="36"/>
      <c r="T429" s="36"/>
      <c r="U429" s="36"/>
      <c r="V429" s="36"/>
      <c r="W429" s="36"/>
      <c r="X429" s="36"/>
      <c r="Y429" s="36"/>
      <c r="Z429" s="36"/>
      <c r="AA429" s="36"/>
      <c r="AB429" s="36"/>
      <c r="AC429" s="36"/>
      <c r="AD429" s="36"/>
      <c r="AE429" s="36"/>
      <c r="AF429" s="36"/>
      <c r="AG429" s="36"/>
      <c r="AH429" s="36"/>
      <c r="AI429" s="36"/>
      <c r="AJ429" s="36"/>
      <c r="AK429" s="36"/>
      <c r="AL429" s="36"/>
      <c r="AM429" s="36"/>
    </row>
    <row r="430" spans="2:39" hidden="1" x14ac:dyDescent="0.3">
      <c r="B430" s="199" t="s">
        <v>48</v>
      </c>
      <c r="C430" s="37" t="s">
        <v>55</v>
      </c>
      <c r="D430" s="199" t="s">
        <v>54</v>
      </c>
      <c r="E430" s="36" t="s">
        <v>323</v>
      </c>
      <c r="F430" s="36" t="s">
        <v>328</v>
      </c>
      <c r="G430" s="36"/>
      <c r="H430" s="36"/>
      <c r="I430" s="36"/>
      <c r="J430" s="36"/>
      <c r="K430" s="36"/>
      <c r="L430" s="36"/>
      <c r="M430" s="36"/>
      <c r="N430" s="36"/>
      <c r="O430" s="36"/>
      <c r="P430" s="36"/>
      <c r="Q430" s="36"/>
      <c r="R430" s="36"/>
      <c r="S430" s="36"/>
      <c r="T430" s="36"/>
      <c r="U430" s="36"/>
      <c r="V430" s="36"/>
      <c r="W430" s="36"/>
      <c r="X430" s="36"/>
      <c r="Y430" s="36"/>
      <c r="Z430" s="36"/>
      <c r="AA430" s="36"/>
      <c r="AB430" s="36"/>
      <c r="AC430" s="36"/>
      <c r="AD430" s="36"/>
      <c r="AE430" s="36"/>
      <c r="AF430" s="36"/>
      <c r="AG430" s="36"/>
      <c r="AH430" s="36"/>
      <c r="AI430" s="36"/>
      <c r="AJ430" s="36"/>
      <c r="AK430" s="36"/>
      <c r="AL430" s="36"/>
      <c r="AM430" s="36"/>
    </row>
    <row r="431" spans="2:39" hidden="1" x14ac:dyDescent="0.3">
      <c r="B431" s="199" t="s">
        <v>48</v>
      </c>
      <c r="C431" s="37" t="s">
        <v>55</v>
      </c>
      <c r="D431" s="199" t="s">
        <v>54</v>
      </c>
      <c r="E431" s="36" t="s">
        <v>322</v>
      </c>
      <c r="F431" s="36" t="s">
        <v>329</v>
      </c>
      <c r="G431" s="36"/>
      <c r="H431" s="36"/>
      <c r="I431" s="36"/>
      <c r="J431" s="36"/>
      <c r="K431" s="36"/>
      <c r="L431" s="36"/>
      <c r="M431" s="36"/>
      <c r="N431" s="36"/>
      <c r="O431" s="36"/>
      <c r="P431" s="36"/>
      <c r="Q431" s="36"/>
      <c r="R431" s="36"/>
      <c r="S431" s="36"/>
      <c r="T431" s="36"/>
      <c r="U431" s="36"/>
      <c r="V431" s="36"/>
      <c r="W431" s="36"/>
      <c r="X431" s="36"/>
      <c r="Y431" s="36"/>
      <c r="Z431" s="36"/>
      <c r="AA431" s="36"/>
      <c r="AB431" s="36"/>
      <c r="AC431" s="36"/>
      <c r="AD431" s="36"/>
      <c r="AE431" s="36"/>
      <c r="AF431" s="36"/>
      <c r="AG431" s="36"/>
      <c r="AH431" s="36"/>
      <c r="AI431" s="36"/>
      <c r="AJ431" s="36"/>
      <c r="AK431" s="36"/>
      <c r="AL431" s="36"/>
      <c r="AM431" s="36"/>
    </row>
    <row r="432" spans="2:39" hidden="1" x14ac:dyDescent="0.3">
      <c r="B432" s="199" t="s">
        <v>48</v>
      </c>
      <c r="C432" s="37" t="s">
        <v>55</v>
      </c>
      <c r="D432" s="199" t="s">
        <v>54</v>
      </c>
      <c r="E432" s="36" t="s">
        <v>322</v>
      </c>
      <c r="F432" s="36" t="s">
        <v>328</v>
      </c>
      <c r="G432" s="36"/>
      <c r="H432" s="36"/>
      <c r="I432" s="36"/>
      <c r="J432" s="36"/>
      <c r="K432" s="36"/>
      <c r="L432" s="36"/>
      <c r="M432" s="36"/>
      <c r="N432" s="36"/>
      <c r="O432" s="36"/>
      <c r="P432" s="36"/>
      <c r="Q432" s="36"/>
      <c r="R432" s="36"/>
      <c r="S432" s="36"/>
      <c r="T432" s="36"/>
      <c r="U432" s="36"/>
      <c r="V432" s="36"/>
      <c r="W432" s="36"/>
      <c r="X432" s="36"/>
      <c r="Y432" s="36"/>
      <c r="Z432" s="36"/>
      <c r="AA432" s="36"/>
      <c r="AB432" s="36"/>
      <c r="AC432" s="36"/>
      <c r="AD432" s="36"/>
      <c r="AE432" s="36"/>
      <c r="AF432" s="36"/>
      <c r="AG432" s="36"/>
      <c r="AH432" s="36"/>
      <c r="AI432" s="36"/>
      <c r="AJ432" s="36"/>
      <c r="AK432" s="36"/>
      <c r="AL432" s="36"/>
      <c r="AM432" s="36"/>
    </row>
    <row r="433" spans="2:39" hidden="1" x14ac:dyDescent="0.3">
      <c r="B433" s="199" t="s">
        <v>48</v>
      </c>
      <c r="C433" s="37" t="s">
        <v>55</v>
      </c>
      <c r="D433" s="199" t="s">
        <v>54</v>
      </c>
      <c r="E433" s="36" t="s">
        <v>321</v>
      </c>
      <c r="F433" s="36" t="s">
        <v>329</v>
      </c>
      <c r="G433" s="36"/>
      <c r="H433" s="36"/>
      <c r="I433" s="36"/>
      <c r="J433" s="36"/>
      <c r="K433" s="36"/>
      <c r="L433" s="36"/>
      <c r="M433" s="36"/>
      <c r="N433" s="36"/>
      <c r="O433" s="36"/>
      <c r="P433" s="36"/>
      <c r="Q433" s="36"/>
      <c r="R433" s="36"/>
      <c r="S433" s="36"/>
      <c r="T433" s="36"/>
      <c r="U433" s="36"/>
      <c r="V433" s="36"/>
      <c r="W433" s="36"/>
      <c r="X433" s="36"/>
      <c r="Y433" s="36"/>
      <c r="Z433" s="36"/>
      <c r="AA433" s="36"/>
      <c r="AB433" s="36"/>
      <c r="AC433" s="36"/>
      <c r="AD433" s="36"/>
      <c r="AE433" s="36"/>
      <c r="AF433" s="36"/>
      <c r="AG433" s="36"/>
      <c r="AH433" s="36"/>
      <c r="AI433" s="36"/>
      <c r="AJ433" s="36"/>
      <c r="AK433" s="36"/>
      <c r="AL433" s="36"/>
      <c r="AM433" s="36"/>
    </row>
    <row r="434" spans="2:39" hidden="1" x14ac:dyDescent="0.3">
      <c r="B434" s="199" t="s">
        <v>48</v>
      </c>
      <c r="C434" s="37" t="s">
        <v>55</v>
      </c>
      <c r="D434" s="199" t="s">
        <v>54</v>
      </c>
      <c r="E434" s="36" t="s">
        <v>321</v>
      </c>
      <c r="F434" s="36" t="s">
        <v>328</v>
      </c>
      <c r="G434" s="36"/>
      <c r="H434" s="36"/>
      <c r="I434" s="36"/>
      <c r="J434" s="36"/>
      <c r="K434" s="36"/>
      <c r="L434" s="36"/>
      <c r="M434" s="36"/>
      <c r="N434" s="36"/>
      <c r="O434" s="36"/>
      <c r="P434" s="36"/>
      <c r="Q434" s="36"/>
      <c r="R434" s="36"/>
      <c r="S434" s="36"/>
      <c r="T434" s="36"/>
      <c r="U434" s="36"/>
      <c r="V434" s="36"/>
      <c r="W434" s="36"/>
      <c r="X434" s="36"/>
      <c r="Y434" s="36"/>
      <c r="Z434" s="36"/>
      <c r="AA434" s="36"/>
      <c r="AB434" s="36"/>
      <c r="AC434" s="36"/>
      <c r="AD434" s="36"/>
      <c r="AE434" s="36"/>
      <c r="AF434" s="36"/>
      <c r="AG434" s="36"/>
      <c r="AH434" s="36"/>
      <c r="AI434" s="36"/>
      <c r="AJ434" s="36"/>
      <c r="AK434" s="36"/>
      <c r="AL434" s="36"/>
      <c r="AM434" s="36"/>
    </row>
    <row r="435" spans="2:39" hidden="1" x14ac:dyDescent="0.3">
      <c r="B435" s="37" t="s">
        <v>56</v>
      </c>
      <c r="C435" s="199" t="s">
        <v>44</v>
      </c>
      <c r="D435" s="199" t="s">
        <v>54</v>
      </c>
      <c r="E435" s="36" t="s">
        <v>326</v>
      </c>
      <c r="F435" s="36" t="s">
        <v>329</v>
      </c>
      <c r="G435" s="36"/>
      <c r="H435" s="36"/>
      <c r="I435" s="36"/>
      <c r="J435" s="36"/>
      <c r="K435" s="36"/>
      <c r="L435" s="36"/>
      <c r="M435" s="36"/>
      <c r="N435" s="36"/>
      <c r="O435" s="36"/>
      <c r="P435" s="36"/>
      <c r="Q435" s="36"/>
      <c r="R435" s="36"/>
      <c r="S435" s="36"/>
      <c r="T435" s="36"/>
      <c r="U435" s="36"/>
      <c r="V435" s="36"/>
      <c r="W435" s="36"/>
      <c r="X435" s="36"/>
      <c r="Y435" s="36"/>
      <c r="Z435" s="36"/>
      <c r="AA435" s="36"/>
      <c r="AB435" s="36"/>
      <c r="AC435" s="36"/>
      <c r="AD435" s="36"/>
      <c r="AE435" s="36"/>
      <c r="AF435" s="36"/>
      <c r="AG435" s="36"/>
      <c r="AH435" s="36"/>
      <c r="AI435" s="36"/>
      <c r="AJ435" s="36"/>
      <c r="AK435" s="36"/>
      <c r="AL435" s="36"/>
      <c r="AM435" s="36"/>
    </row>
    <row r="436" spans="2:39" hidden="1" x14ac:dyDescent="0.3">
      <c r="B436" s="37" t="s">
        <v>56</v>
      </c>
      <c r="C436" s="199" t="s">
        <v>44</v>
      </c>
      <c r="D436" s="199" t="s">
        <v>54</v>
      </c>
      <c r="E436" s="36" t="s">
        <v>326</v>
      </c>
      <c r="F436" s="36" t="s">
        <v>328</v>
      </c>
      <c r="G436" s="36"/>
      <c r="H436" s="36"/>
      <c r="I436" s="36"/>
      <c r="J436" s="36"/>
      <c r="K436" s="36"/>
      <c r="L436" s="36"/>
      <c r="M436" s="36"/>
      <c r="N436" s="36"/>
      <c r="O436" s="36"/>
      <c r="P436" s="36"/>
      <c r="Q436" s="36"/>
      <c r="R436" s="36"/>
      <c r="S436" s="36"/>
      <c r="T436" s="36"/>
      <c r="U436" s="36"/>
      <c r="V436" s="36"/>
      <c r="W436" s="36"/>
      <c r="X436" s="36"/>
      <c r="Y436" s="36"/>
      <c r="Z436" s="36"/>
      <c r="AA436" s="36"/>
      <c r="AB436" s="36"/>
      <c r="AC436" s="36"/>
      <c r="AD436" s="36"/>
      <c r="AE436" s="36"/>
      <c r="AF436" s="36"/>
      <c r="AG436" s="36"/>
      <c r="AH436" s="36"/>
      <c r="AI436" s="36"/>
      <c r="AJ436" s="36"/>
      <c r="AK436" s="36"/>
      <c r="AL436" s="36"/>
      <c r="AM436" s="36"/>
    </row>
    <row r="437" spans="2:39" hidden="1" x14ac:dyDescent="0.3">
      <c r="B437" s="37" t="s">
        <v>56</v>
      </c>
      <c r="C437" s="199" t="s">
        <v>44</v>
      </c>
      <c r="D437" s="199" t="s">
        <v>54</v>
      </c>
      <c r="E437" s="36" t="s">
        <v>324</v>
      </c>
      <c r="F437" s="36" t="s">
        <v>329</v>
      </c>
      <c r="G437" s="36"/>
      <c r="H437" s="36"/>
      <c r="I437" s="36"/>
      <c r="J437" s="36"/>
      <c r="K437" s="36"/>
      <c r="L437" s="36"/>
      <c r="M437" s="36"/>
      <c r="N437" s="36"/>
      <c r="O437" s="36"/>
      <c r="P437" s="36"/>
      <c r="Q437" s="36"/>
      <c r="R437" s="36"/>
      <c r="S437" s="36"/>
      <c r="T437" s="36"/>
      <c r="U437" s="36"/>
      <c r="V437" s="36"/>
      <c r="W437" s="36"/>
      <c r="X437" s="36"/>
      <c r="Y437" s="36"/>
      <c r="Z437" s="36"/>
      <c r="AA437" s="36"/>
      <c r="AB437" s="36"/>
      <c r="AC437" s="36"/>
      <c r="AD437" s="36"/>
      <c r="AE437" s="36"/>
      <c r="AF437" s="36"/>
      <c r="AG437" s="36"/>
      <c r="AH437" s="36"/>
      <c r="AI437" s="36"/>
      <c r="AJ437" s="36"/>
      <c r="AK437" s="36"/>
      <c r="AL437" s="36"/>
      <c r="AM437" s="36"/>
    </row>
    <row r="438" spans="2:39" hidden="1" x14ac:dyDescent="0.3">
      <c r="B438" s="37" t="s">
        <v>56</v>
      </c>
      <c r="C438" s="199" t="s">
        <v>44</v>
      </c>
      <c r="D438" s="199" t="s">
        <v>54</v>
      </c>
      <c r="E438" s="36" t="s">
        <v>324</v>
      </c>
      <c r="F438" s="36" t="s">
        <v>328</v>
      </c>
      <c r="G438" s="36"/>
      <c r="H438" s="36"/>
      <c r="I438" s="36"/>
      <c r="J438" s="36"/>
      <c r="K438" s="36"/>
      <c r="L438" s="36"/>
      <c r="M438" s="36"/>
      <c r="N438" s="36"/>
      <c r="O438" s="36"/>
      <c r="P438" s="36"/>
      <c r="Q438" s="36"/>
      <c r="R438" s="36"/>
      <c r="S438" s="36"/>
      <c r="T438" s="36"/>
      <c r="U438" s="36"/>
      <c r="V438" s="36"/>
      <c r="W438" s="36"/>
      <c r="X438" s="36"/>
      <c r="Y438" s="36"/>
      <c r="Z438" s="36"/>
      <c r="AA438" s="36"/>
      <c r="AB438" s="36"/>
      <c r="AC438" s="36"/>
      <c r="AD438" s="36"/>
      <c r="AE438" s="36"/>
      <c r="AF438" s="36"/>
      <c r="AG438" s="36"/>
      <c r="AH438" s="36"/>
      <c r="AI438" s="36"/>
      <c r="AJ438" s="36"/>
      <c r="AK438" s="36"/>
      <c r="AL438" s="36"/>
      <c r="AM438" s="36"/>
    </row>
    <row r="439" spans="2:39" hidden="1" x14ac:dyDescent="0.3">
      <c r="B439" s="37" t="s">
        <v>56</v>
      </c>
      <c r="C439" s="199" t="s">
        <v>44</v>
      </c>
      <c r="D439" s="199" t="s">
        <v>54</v>
      </c>
      <c r="E439" s="36" t="s">
        <v>323</v>
      </c>
      <c r="F439" s="36" t="s">
        <v>329</v>
      </c>
      <c r="G439" s="36"/>
      <c r="H439" s="36"/>
      <c r="I439" s="36"/>
      <c r="J439" s="36"/>
      <c r="K439" s="36"/>
      <c r="L439" s="36"/>
      <c r="M439" s="36"/>
      <c r="N439" s="36"/>
      <c r="O439" s="36"/>
      <c r="P439" s="36"/>
      <c r="Q439" s="36"/>
      <c r="R439" s="36"/>
      <c r="S439" s="36"/>
      <c r="T439" s="36"/>
      <c r="U439" s="36"/>
      <c r="V439" s="36"/>
      <c r="W439" s="36"/>
      <c r="X439" s="36"/>
      <c r="Y439" s="36"/>
      <c r="Z439" s="36"/>
      <c r="AA439" s="36"/>
      <c r="AB439" s="36"/>
      <c r="AC439" s="36"/>
      <c r="AD439" s="36"/>
      <c r="AE439" s="36"/>
      <c r="AF439" s="36"/>
      <c r="AG439" s="36"/>
      <c r="AH439" s="36"/>
      <c r="AI439" s="36"/>
      <c r="AJ439" s="36"/>
      <c r="AK439" s="36"/>
      <c r="AL439" s="36"/>
      <c r="AM439" s="36"/>
    </row>
    <row r="440" spans="2:39" hidden="1" x14ac:dyDescent="0.3">
      <c r="B440" s="37" t="s">
        <v>56</v>
      </c>
      <c r="C440" s="199" t="s">
        <v>44</v>
      </c>
      <c r="D440" s="199" t="s">
        <v>54</v>
      </c>
      <c r="E440" s="36" t="s">
        <v>323</v>
      </c>
      <c r="F440" s="36" t="s">
        <v>328</v>
      </c>
      <c r="G440" s="36"/>
      <c r="H440" s="36"/>
      <c r="I440" s="36"/>
      <c r="J440" s="36"/>
      <c r="K440" s="36"/>
      <c r="L440" s="36"/>
      <c r="M440" s="36"/>
      <c r="N440" s="36"/>
      <c r="O440" s="36"/>
      <c r="P440" s="36"/>
      <c r="Q440" s="36"/>
      <c r="R440" s="36"/>
      <c r="S440" s="36"/>
      <c r="T440" s="36"/>
      <c r="U440" s="36"/>
      <c r="V440" s="36"/>
      <c r="W440" s="36"/>
      <c r="X440" s="36"/>
      <c r="Y440" s="36"/>
      <c r="Z440" s="36"/>
      <c r="AA440" s="36"/>
      <c r="AB440" s="36"/>
      <c r="AC440" s="36"/>
      <c r="AD440" s="36"/>
      <c r="AE440" s="36"/>
      <c r="AF440" s="36"/>
      <c r="AG440" s="36"/>
      <c r="AH440" s="36"/>
      <c r="AI440" s="36"/>
      <c r="AJ440" s="36"/>
      <c r="AK440" s="36"/>
      <c r="AL440" s="36"/>
      <c r="AM440" s="36"/>
    </row>
    <row r="441" spans="2:39" hidden="1" x14ac:dyDescent="0.3">
      <c r="B441" s="37" t="s">
        <v>56</v>
      </c>
      <c r="C441" s="199" t="s">
        <v>44</v>
      </c>
      <c r="D441" s="199" t="s">
        <v>54</v>
      </c>
      <c r="E441" s="36" t="s">
        <v>322</v>
      </c>
      <c r="F441" s="36" t="s">
        <v>329</v>
      </c>
      <c r="G441" s="36"/>
      <c r="H441" s="36"/>
      <c r="I441" s="36"/>
      <c r="J441" s="36"/>
      <c r="K441" s="36"/>
      <c r="L441" s="36"/>
      <c r="M441" s="36"/>
      <c r="N441" s="36"/>
      <c r="O441" s="36"/>
      <c r="P441" s="36"/>
      <c r="Q441" s="36"/>
      <c r="R441" s="36"/>
      <c r="S441" s="36"/>
      <c r="T441" s="36"/>
      <c r="U441" s="36"/>
      <c r="V441" s="36"/>
      <c r="W441" s="36"/>
      <c r="X441" s="36"/>
      <c r="Y441" s="36"/>
      <c r="Z441" s="36"/>
      <c r="AA441" s="36"/>
      <c r="AB441" s="36"/>
      <c r="AC441" s="36"/>
      <c r="AD441" s="36"/>
      <c r="AE441" s="36"/>
      <c r="AF441" s="36"/>
      <c r="AG441" s="36"/>
      <c r="AH441" s="36"/>
      <c r="AI441" s="36"/>
      <c r="AJ441" s="36"/>
      <c r="AK441" s="36"/>
      <c r="AL441" s="36"/>
      <c r="AM441" s="36"/>
    </row>
    <row r="442" spans="2:39" hidden="1" x14ac:dyDescent="0.3">
      <c r="B442" s="37" t="s">
        <v>56</v>
      </c>
      <c r="C442" s="199" t="s">
        <v>44</v>
      </c>
      <c r="D442" s="199" t="s">
        <v>54</v>
      </c>
      <c r="E442" s="36" t="s">
        <v>322</v>
      </c>
      <c r="F442" s="36" t="s">
        <v>328</v>
      </c>
      <c r="G442" s="36"/>
      <c r="H442" s="36"/>
      <c r="I442" s="36"/>
      <c r="J442" s="36"/>
      <c r="K442" s="36"/>
      <c r="L442" s="36"/>
      <c r="M442" s="36"/>
      <c r="N442" s="36"/>
      <c r="O442" s="36"/>
      <c r="P442" s="36"/>
      <c r="Q442" s="36"/>
      <c r="R442" s="36"/>
      <c r="S442" s="36"/>
      <c r="T442" s="36"/>
      <c r="U442" s="36"/>
      <c r="V442" s="36"/>
      <c r="W442" s="36"/>
      <c r="X442" s="36"/>
      <c r="Y442" s="36"/>
      <c r="Z442" s="36"/>
      <c r="AA442" s="36"/>
      <c r="AB442" s="36"/>
      <c r="AC442" s="36"/>
      <c r="AD442" s="36"/>
      <c r="AE442" s="36"/>
      <c r="AF442" s="36"/>
      <c r="AG442" s="36"/>
      <c r="AH442" s="36"/>
      <c r="AI442" s="36"/>
      <c r="AJ442" s="36"/>
      <c r="AK442" s="36"/>
      <c r="AL442" s="36"/>
      <c r="AM442" s="36"/>
    </row>
    <row r="443" spans="2:39" hidden="1" x14ac:dyDescent="0.3">
      <c r="B443" s="37" t="s">
        <v>56</v>
      </c>
      <c r="C443" s="199" t="s">
        <v>44</v>
      </c>
      <c r="D443" s="199" t="s">
        <v>54</v>
      </c>
      <c r="E443" s="36" t="s">
        <v>321</v>
      </c>
      <c r="F443" s="36" t="s">
        <v>329</v>
      </c>
      <c r="G443" s="36"/>
      <c r="H443" s="36"/>
      <c r="I443" s="36"/>
      <c r="J443" s="36"/>
      <c r="K443" s="36"/>
      <c r="L443" s="36"/>
      <c r="M443" s="36"/>
      <c r="N443" s="36"/>
      <c r="O443" s="36"/>
      <c r="P443" s="36"/>
      <c r="Q443" s="36"/>
      <c r="R443" s="36"/>
      <c r="S443" s="36"/>
      <c r="T443" s="36"/>
      <c r="U443" s="36"/>
      <c r="V443" s="36"/>
      <c r="W443" s="36"/>
      <c r="X443" s="36"/>
      <c r="Y443" s="36"/>
      <c r="Z443" s="36"/>
      <c r="AA443" s="36"/>
      <c r="AB443" s="36"/>
      <c r="AC443" s="36"/>
      <c r="AD443" s="36"/>
      <c r="AE443" s="36"/>
      <c r="AF443" s="36"/>
      <c r="AG443" s="36"/>
      <c r="AH443" s="36"/>
      <c r="AI443" s="36"/>
      <c r="AJ443" s="36"/>
      <c r="AK443" s="36"/>
      <c r="AL443" s="36"/>
      <c r="AM443" s="36"/>
    </row>
    <row r="444" spans="2:39" hidden="1" x14ac:dyDescent="0.3">
      <c r="B444" s="37" t="s">
        <v>56</v>
      </c>
      <c r="C444" s="199" t="s">
        <v>44</v>
      </c>
      <c r="D444" s="199" t="s">
        <v>54</v>
      </c>
      <c r="E444" s="36" t="s">
        <v>321</v>
      </c>
      <c r="F444" s="36" t="s">
        <v>328</v>
      </c>
      <c r="G444" s="36"/>
      <c r="H444" s="36"/>
      <c r="I444" s="36"/>
      <c r="J444" s="36"/>
      <c r="K444" s="36"/>
      <c r="L444" s="36"/>
      <c r="M444" s="36"/>
      <c r="N444" s="36"/>
      <c r="O444" s="36"/>
      <c r="P444" s="36"/>
      <c r="Q444" s="36"/>
      <c r="R444" s="36"/>
      <c r="S444" s="36"/>
      <c r="T444" s="36"/>
      <c r="U444" s="36"/>
      <c r="V444" s="36"/>
      <c r="W444" s="36"/>
      <c r="X444" s="36"/>
      <c r="Y444" s="36"/>
      <c r="Z444" s="36"/>
      <c r="AA444" s="36"/>
      <c r="AB444" s="36"/>
      <c r="AC444" s="36"/>
      <c r="AD444" s="36"/>
      <c r="AE444" s="36"/>
      <c r="AF444" s="36"/>
      <c r="AG444" s="36"/>
      <c r="AH444" s="36"/>
      <c r="AI444" s="36"/>
      <c r="AJ444" s="36"/>
      <c r="AK444" s="36"/>
      <c r="AL444" s="36"/>
      <c r="AM444" s="36"/>
    </row>
    <row r="445" spans="2:39" hidden="1" x14ac:dyDescent="0.3">
      <c r="B445" s="37" t="s">
        <v>57</v>
      </c>
      <c r="C445" s="199" t="s">
        <v>44</v>
      </c>
      <c r="D445" s="199" t="s">
        <v>54</v>
      </c>
      <c r="E445" s="36" t="s">
        <v>326</v>
      </c>
      <c r="F445" s="36" t="s">
        <v>329</v>
      </c>
      <c r="G445" s="36"/>
      <c r="H445" s="36"/>
      <c r="I445" s="36"/>
      <c r="J445" s="36"/>
      <c r="K445" s="36"/>
      <c r="L445" s="36"/>
      <c r="M445" s="36"/>
      <c r="N445" s="36"/>
      <c r="O445" s="36"/>
      <c r="P445" s="36"/>
      <c r="Q445" s="36"/>
      <c r="R445" s="36"/>
      <c r="S445" s="36"/>
      <c r="T445" s="36"/>
      <c r="U445" s="36"/>
      <c r="V445" s="36"/>
      <c r="W445" s="36"/>
      <c r="X445" s="36"/>
      <c r="Y445" s="36"/>
      <c r="Z445" s="36"/>
      <c r="AA445" s="36"/>
      <c r="AB445" s="36"/>
      <c r="AC445" s="36"/>
      <c r="AD445" s="36"/>
      <c r="AE445" s="36"/>
      <c r="AF445" s="36"/>
      <c r="AG445" s="36"/>
      <c r="AH445" s="36"/>
      <c r="AI445" s="36"/>
      <c r="AJ445" s="36"/>
      <c r="AK445" s="36"/>
      <c r="AL445" s="36"/>
      <c r="AM445" s="36"/>
    </row>
    <row r="446" spans="2:39" hidden="1" x14ac:dyDescent="0.3">
      <c r="B446" s="37" t="s">
        <v>57</v>
      </c>
      <c r="C446" s="199" t="s">
        <v>44</v>
      </c>
      <c r="D446" s="199" t="s">
        <v>54</v>
      </c>
      <c r="E446" s="36" t="s">
        <v>326</v>
      </c>
      <c r="F446" s="36" t="s">
        <v>328</v>
      </c>
      <c r="G446" s="36"/>
      <c r="H446" s="36"/>
      <c r="I446" s="36"/>
      <c r="J446" s="36"/>
      <c r="K446" s="36"/>
      <c r="L446" s="36"/>
      <c r="M446" s="36"/>
      <c r="N446" s="36"/>
      <c r="O446" s="36"/>
      <c r="P446" s="36"/>
      <c r="Q446" s="36"/>
      <c r="R446" s="36"/>
      <c r="S446" s="36"/>
      <c r="T446" s="36"/>
      <c r="U446" s="36"/>
      <c r="V446" s="36"/>
      <c r="W446" s="36"/>
      <c r="X446" s="36"/>
      <c r="Y446" s="36"/>
      <c r="Z446" s="36"/>
      <c r="AA446" s="36"/>
      <c r="AB446" s="36"/>
      <c r="AC446" s="36"/>
      <c r="AD446" s="36"/>
      <c r="AE446" s="36"/>
      <c r="AF446" s="36"/>
      <c r="AG446" s="36"/>
      <c r="AH446" s="36"/>
      <c r="AI446" s="36"/>
      <c r="AJ446" s="36"/>
      <c r="AK446" s="36"/>
      <c r="AL446" s="36"/>
      <c r="AM446" s="36"/>
    </row>
    <row r="447" spans="2:39" hidden="1" x14ac:dyDescent="0.3">
      <c r="B447" s="37" t="s">
        <v>57</v>
      </c>
      <c r="C447" s="199" t="s">
        <v>44</v>
      </c>
      <c r="D447" s="199" t="s">
        <v>54</v>
      </c>
      <c r="E447" s="36" t="s">
        <v>324</v>
      </c>
      <c r="F447" s="36" t="s">
        <v>329</v>
      </c>
      <c r="G447" s="36"/>
      <c r="H447" s="36"/>
      <c r="I447" s="36"/>
      <c r="J447" s="36"/>
      <c r="K447" s="36"/>
      <c r="L447" s="36"/>
      <c r="M447" s="36"/>
      <c r="N447" s="36"/>
      <c r="O447" s="36"/>
      <c r="P447" s="36"/>
      <c r="Q447" s="36"/>
      <c r="R447" s="36"/>
      <c r="S447" s="36"/>
      <c r="T447" s="36"/>
      <c r="U447" s="36"/>
      <c r="V447" s="36"/>
      <c r="W447" s="36"/>
      <c r="X447" s="36"/>
      <c r="Y447" s="36"/>
      <c r="Z447" s="36"/>
      <c r="AA447" s="36"/>
      <c r="AB447" s="36"/>
      <c r="AC447" s="36"/>
      <c r="AD447" s="36"/>
      <c r="AE447" s="36"/>
      <c r="AF447" s="36"/>
      <c r="AG447" s="36"/>
      <c r="AH447" s="36"/>
      <c r="AI447" s="36"/>
      <c r="AJ447" s="36"/>
      <c r="AK447" s="36"/>
      <c r="AL447" s="36"/>
      <c r="AM447" s="36"/>
    </row>
    <row r="448" spans="2:39" hidden="1" x14ac:dyDescent="0.3">
      <c r="B448" s="37" t="s">
        <v>57</v>
      </c>
      <c r="C448" s="199" t="s">
        <v>44</v>
      </c>
      <c r="D448" s="199" t="s">
        <v>54</v>
      </c>
      <c r="E448" s="36" t="s">
        <v>324</v>
      </c>
      <c r="F448" s="36" t="s">
        <v>328</v>
      </c>
      <c r="G448" s="36"/>
      <c r="H448" s="36"/>
      <c r="I448" s="36"/>
      <c r="J448" s="36"/>
      <c r="K448" s="36"/>
      <c r="L448" s="36"/>
      <c r="M448" s="36"/>
      <c r="N448" s="36"/>
      <c r="O448" s="36"/>
      <c r="P448" s="36"/>
      <c r="Q448" s="36"/>
      <c r="R448" s="36"/>
      <c r="S448" s="36"/>
      <c r="T448" s="36"/>
      <c r="U448" s="36"/>
      <c r="V448" s="36"/>
      <c r="W448" s="36"/>
      <c r="X448" s="36"/>
      <c r="Y448" s="36"/>
      <c r="Z448" s="36"/>
      <c r="AA448" s="36"/>
      <c r="AB448" s="36"/>
      <c r="AC448" s="36"/>
      <c r="AD448" s="36"/>
      <c r="AE448" s="36"/>
      <c r="AF448" s="36"/>
      <c r="AG448" s="36"/>
      <c r="AH448" s="36"/>
      <c r="AI448" s="36"/>
      <c r="AJ448" s="36"/>
      <c r="AK448" s="36"/>
      <c r="AL448" s="36"/>
      <c r="AM448" s="36"/>
    </row>
    <row r="449" spans="2:39" hidden="1" x14ac:dyDescent="0.3">
      <c r="B449" s="37" t="s">
        <v>57</v>
      </c>
      <c r="C449" s="199" t="s">
        <v>44</v>
      </c>
      <c r="D449" s="199" t="s">
        <v>54</v>
      </c>
      <c r="E449" s="36" t="s">
        <v>323</v>
      </c>
      <c r="F449" s="36" t="s">
        <v>329</v>
      </c>
      <c r="G449" s="36"/>
      <c r="H449" s="36"/>
      <c r="I449" s="36"/>
      <c r="J449" s="36"/>
      <c r="K449" s="36"/>
      <c r="L449" s="36"/>
      <c r="M449" s="36"/>
      <c r="N449" s="36"/>
      <c r="O449" s="36"/>
      <c r="P449" s="36"/>
      <c r="Q449" s="36"/>
      <c r="R449" s="36"/>
      <c r="S449" s="36"/>
      <c r="T449" s="36"/>
      <c r="U449" s="36"/>
      <c r="V449" s="36"/>
      <c r="W449" s="36"/>
      <c r="X449" s="36"/>
      <c r="Y449" s="36"/>
      <c r="Z449" s="36"/>
      <c r="AA449" s="36"/>
      <c r="AB449" s="36"/>
      <c r="AC449" s="36"/>
      <c r="AD449" s="36"/>
      <c r="AE449" s="36"/>
      <c r="AF449" s="36"/>
      <c r="AG449" s="36"/>
      <c r="AH449" s="36"/>
      <c r="AI449" s="36"/>
      <c r="AJ449" s="36"/>
      <c r="AK449" s="36"/>
      <c r="AL449" s="36"/>
      <c r="AM449" s="36"/>
    </row>
    <row r="450" spans="2:39" hidden="1" x14ac:dyDescent="0.3">
      <c r="B450" s="37" t="s">
        <v>57</v>
      </c>
      <c r="C450" s="199" t="s">
        <v>44</v>
      </c>
      <c r="D450" s="199" t="s">
        <v>54</v>
      </c>
      <c r="E450" s="36" t="s">
        <v>323</v>
      </c>
      <c r="F450" s="36" t="s">
        <v>328</v>
      </c>
      <c r="G450" s="36"/>
      <c r="H450" s="36"/>
      <c r="I450" s="36"/>
      <c r="J450" s="36"/>
      <c r="K450" s="36"/>
      <c r="L450" s="36"/>
      <c r="M450" s="36"/>
      <c r="N450" s="36"/>
      <c r="O450" s="36"/>
      <c r="P450" s="36"/>
      <c r="Q450" s="36"/>
      <c r="R450" s="36"/>
      <c r="S450" s="36"/>
      <c r="T450" s="36"/>
      <c r="U450" s="36"/>
      <c r="V450" s="36"/>
      <c r="W450" s="36"/>
      <c r="X450" s="36"/>
      <c r="Y450" s="36"/>
      <c r="Z450" s="36"/>
      <c r="AA450" s="36"/>
      <c r="AB450" s="36"/>
      <c r="AC450" s="36"/>
      <c r="AD450" s="36"/>
      <c r="AE450" s="36"/>
      <c r="AF450" s="36"/>
      <c r="AG450" s="36"/>
      <c r="AH450" s="36"/>
      <c r="AI450" s="36"/>
      <c r="AJ450" s="36"/>
      <c r="AK450" s="36"/>
      <c r="AL450" s="36"/>
      <c r="AM450" s="36"/>
    </row>
    <row r="451" spans="2:39" hidden="1" x14ac:dyDescent="0.3">
      <c r="B451" s="37" t="s">
        <v>57</v>
      </c>
      <c r="C451" s="199" t="s">
        <v>44</v>
      </c>
      <c r="D451" s="199" t="s">
        <v>54</v>
      </c>
      <c r="E451" s="36" t="s">
        <v>322</v>
      </c>
      <c r="F451" s="36" t="s">
        <v>329</v>
      </c>
      <c r="G451" s="36"/>
      <c r="H451" s="36"/>
      <c r="I451" s="36"/>
      <c r="J451" s="36"/>
      <c r="K451" s="36"/>
      <c r="L451" s="36"/>
      <c r="M451" s="36"/>
      <c r="N451" s="36"/>
      <c r="O451" s="36"/>
      <c r="P451" s="36"/>
      <c r="Q451" s="36"/>
      <c r="R451" s="36"/>
      <c r="S451" s="36"/>
      <c r="T451" s="36"/>
      <c r="U451" s="36"/>
      <c r="V451" s="36"/>
      <c r="W451" s="36"/>
      <c r="X451" s="36"/>
      <c r="Y451" s="36"/>
      <c r="Z451" s="36"/>
      <c r="AA451" s="36"/>
      <c r="AB451" s="36"/>
      <c r="AC451" s="36"/>
      <c r="AD451" s="36"/>
      <c r="AE451" s="36"/>
      <c r="AF451" s="36"/>
      <c r="AG451" s="36"/>
      <c r="AH451" s="36"/>
      <c r="AI451" s="36"/>
      <c r="AJ451" s="36"/>
      <c r="AK451" s="36"/>
      <c r="AL451" s="36"/>
      <c r="AM451" s="36"/>
    </row>
    <row r="452" spans="2:39" hidden="1" x14ac:dyDescent="0.3">
      <c r="B452" s="37" t="s">
        <v>57</v>
      </c>
      <c r="C452" s="199" t="s">
        <v>44</v>
      </c>
      <c r="D452" s="199" t="s">
        <v>54</v>
      </c>
      <c r="E452" s="36" t="s">
        <v>322</v>
      </c>
      <c r="F452" s="36" t="s">
        <v>328</v>
      </c>
      <c r="G452" s="36"/>
      <c r="H452" s="36"/>
      <c r="I452" s="36"/>
      <c r="J452" s="36"/>
      <c r="K452" s="36"/>
      <c r="L452" s="36"/>
      <c r="M452" s="36"/>
      <c r="N452" s="36"/>
      <c r="O452" s="36"/>
      <c r="P452" s="36"/>
      <c r="Q452" s="36"/>
      <c r="R452" s="36"/>
      <c r="S452" s="36"/>
      <c r="T452" s="36"/>
      <c r="U452" s="36"/>
      <c r="V452" s="36"/>
      <c r="W452" s="36"/>
      <c r="X452" s="36"/>
      <c r="Y452" s="36"/>
      <c r="Z452" s="36"/>
      <c r="AA452" s="36"/>
      <c r="AB452" s="36"/>
      <c r="AC452" s="36"/>
      <c r="AD452" s="36"/>
      <c r="AE452" s="36"/>
      <c r="AF452" s="36"/>
      <c r="AG452" s="36"/>
      <c r="AH452" s="36"/>
      <c r="AI452" s="36"/>
      <c r="AJ452" s="36"/>
      <c r="AK452" s="36"/>
      <c r="AL452" s="36"/>
      <c r="AM452" s="36"/>
    </row>
    <row r="453" spans="2:39" hidden="1" x14ac:dyDescent="0.3">
      <c r="B453" s="37" t="s">
        <v>57</v>
      </c>
      <c r="C453" s="199" t="s">
        <v>44</v>
      </c>
      <c r="D453" s="199" t="s">
        <v>54</v>
      </c>
      <c r="E453" s="36" t="s">
        <v>321</v>
      </c>
      <c r="F453" s="36" t="s">
        <v>329</v>
      </c>
      <c r="G453" s="36"/>
      <c r="H453" s="36"/>
      <c r="I453" s="36"/>
      <c r="J453" s="36"/>
      <c r="K453" s="36"/>
      <c r="L453" s="36"/>
      <c r="M453" s="36"/>
      <c r="N453" s="36"/>
      <c r="O453" s="36"/>
      <c r="P453" s="36"/>
      <c r="Q453" s="36"/>
      <c r="R453" s="36"/>
      <c r="S453" s="36"/>
      <c r="T453" s="36"/>
      <c r="U453" s="36"/>
      <c r="V453" s="36"/>
      <c r="W453" s="36"/>
      <c r="X453" s="36"/>
      <c r="Y453" s="36"/>
      <c r="Z453" s="36"/>
      <c r="AA453" s="36"/>
      <c r="AB453" s="36"/>
      <c r="AC453" s="36"/>
      <c r="AD453" s="36"/>
      <c r="AE453" s="36"/>
      <c r="AF453" s="36"/>
      <c r="AG453" s="36"/>
      <c r="AH453" s="36"/>
      <c r="AI453" s="36"/>
      <c r="AJ453" s="36"/>
      <c r="AK453" s="36"/>
      <c r="AL453" s="36"/>
      <c r="AM453" s="36"/>
    </row>
    <row r="454" spans="2:39" hidden="1" x14ac:dyDescent="0.3">
      <c r="B454" s="37" t="s">
        <v>57</v>
      </c>
      <c r="C454" s="199" t="s">
        <v>44</v>
      </c>
      <c r="D454" s="199" t="s">
        <v>54</v>
      </c>
      <c r="E454" s="36" t="s">
        <v>321</v>
      </c>
      <c r="F454" s="36" t="s">
        <v>328</v>
      </c>
      <c r="G454" s="36"/>
      <c r="H454" s="36"/>
      <c r="I454" s="36"/>
      <c r="J454" s="36"/>
      <c r="K454" s="36"/>
      <c r="L454" s="36"/>
      <c r="M454" s="36"/>
      <c r="N454" s="36"/>
      <c r="O454" s="36"/>
      <c r="P454" s="36"/>
      <c r="Q454" s="36"/>
      <c r="R454" s="36"/>
      <c r="S454" s="36"/>
      <c r="T454" s="36"/>
      <c r="U454" s="36"/>
      <c r="V454" s="36"/>
      <c r="W454" s="36"/>
      <c r="X454" s="36"/>
      <c r="Y454" s="36"/>
      <c r="Z454" s="36"/>
      <c r="AA454" s="36"/>
      <c r="AB454" s="36"/>
      <c r="AC454" s="36"/>
      <c r="AD454" s="36"/>
      <c r="AE454" s="36"/>
      <c r="AF454" s="36"/>
      <c r="AG454" s="36"/>
      <c r="AH454" s="36"/>
      <c r="AI454" s="36"/>
      <c r="AJ454" s="36"/>
      <c r="AK454" s="36"/>
      <c r="AL454" s="36"/>
      <c r="AM454" s="36"/>
    </row>
    <row r="455" spans="2:39" hidden="1" x14ac:dyDescent="0.3">
      <c r="B455" s="37" t="s">
        <v>58</v>
      </c>
      <c r="C455" s="199" t="s">
        <v>44</v>
      </c>
      <c r="D455" s="199" t="s">
        <v>54</v>
      </c>
      <c r="E455" s="36" t="s">
        <v>326</v>
      </c>
      <c r="F455" s="36" t="s">
        <v>329</v>
      </c>
      <c r="G455" s="36"/>
      <c r="H455" s="36"/>
      <c r="I455" s="36"/>
      <c r="J455" s="36"/>
      <c r="K455" s="36"/>
      <c r="L455" s="36"/>
      <c r="M455" s="36"/>
      <c r="N455" s="36"/>
      <c r="O455" s="36"/>
      <c r="P455" s="36"/>
      <c r="Q455" s="36"/>
      <c r="R455" s="36"/>
      <c r="S455" s="36"/>
      <c r="T455" s="36"/>
      <c r="U455" s="36"/>
      <c r="V455" s="36"/>
      <c r="W455" s="36"/>
      <c r="X455" s="36"/>
      <c r="Y455" s="36"/>
      <c r="Z455" s="36"/>
      <c r="AA455" s="36"/>
      <c r="AB455" s="36"/>
      <c r="AC455" s="36"/>
      <c r="AD455" s="36"/>
      <c r="AE455" s="36"/>
      <c r="AF455" s="36"/>
      <c r="AG455" s="36"/>
      <c r="AH455" s="36"/>
      <c r="AI455" s="36"/>
      <c r="AJ455" s="36"/>
      <c r="AK455" s="36"/>
      <c r="AL455" s="36"/>
      <c r="AM455" s="36"/>
    </row>
    <row r="456" spans="2:39" hidden="1" x14ac:dyDescent="0.3">
      <c r="B456" s="37" t="s">
        <v>58</v>
      </c>
      <c r="C456" s="199" t="s">
        <v>44</v>
      </c>
      <c r="D456" s="199" t="s">
        <v>54</v>
      </c>
      <c r="E456" s="36" t="s">
        <v>326</v>
      </c>
      <c r="F456" s="36" t="s">
        <v>328</v>
      </c>
      <c r="G456" s="36"/>
      <c r="H456" s="36"/>
      <c r="I456" s="36"/>
      <c r="J456" s="36"/>
      <c r="K456" s="36"/>
      <c r="L456" s="36"/>
      <c r="M456" s="36"/>
      <c r="N456" s="36"/>
      <c r="O456" s="36"/>
      <c r="P456" s="36"/>
      <c r="Q456" s="36"/>
      <c r="R456" s="36"/>
      <c r="S456" s="36"/>
      <c r="T456" s="36"/>
      <c r="U456" s="36"/>
      <c r="V456" s="36"/>
      <c r="W456" s="36"/>
      <c r="X456" s="36"/>
      <c r="Y456" s="36"/>
      <c r="Z456" s="36"/>
      <c r="AA456" s="36"/>
      <c r="AB456" s="36"/>
      <c r="AC456" s="36"/>
      <c r="AD456" s="36"/>
      <c r="AE456" s="36"/>
      <c r="AF456" s="36"/>
      <c r="AG456" s="36"/>
      <c r="AH456" s="36"/>
      <c r="AI456" s="36"/>
      <c r="AJ456" s="36"/>
      <c r="AK456" s="36"/>
      <c r="AL456" s="36"/>
      <c r="AM456" s="36"/>
    </row>
    <row r="457" spans="2:39" hidden="1" x14ac:dyDescent="0.3">
      <c r="B457" s="37" t="s">
        <v>58</v>
      </c>
      <c r="C457" s="199" t="s">
        <v>44</v>
      </c>
      <c r="D457" s="199" t="s">
        <v>54</v>
      </c>
      <c r="E457" s="36" t="s">
        <v>324</v>
      </c>
      <c r="F457" s="36" t="s">
        <v>329</v>
      </c>
      <c r="G457" s="36"/>
      <c r="H457" s="36"/>
      <c r="I457" s="36"/>
      <c r="J457" s="36"/>
      <c r="K457" s="36"/>
      <c r="L457" s="36"/>
      <c r="M457" s="36"/>
      <c r="N457" s="36"/>
      <c r="O457" s="36"/>
      <c r="P457" s="36"/>
      <c r="Q457" s="36"/>
      <c r="R457" s="36"/>
      <c r="S457" s="36"/>
      <c r="T457" s="36"/>
      <c r="U457" s="36"/>
      <c r="V457" s="36"/>
      <c r="W457" s="36"/>
      <c r="X457" s="36"/>
      <c r="Y457" s="36"/>
      <c r="Z457" s="36"/>
      <c r="AA457" s="36"/>
      <c r="AB457" s="36"/>
      <c r="AC457" s="36"/>
      <c r="AD457" s="36"/>
      <c r="AE457" s="36"/>
      <c r="AF457" s="36"/>
      <c r="AG457" s="36"/>
      <c r="AH457" s="36"/>
      <c r="AI457" s="36"/>
      <c r="AJ457" s="36"/>
      <c r="AK457" s="36"/>
      <c r="AL457" s="36"/>
      <c r="AM457" s="36"/>
    </row>
    <row r="458" spans="2:39" hidden="1" x14ac:dyDescent="0.3">
      <c r="B458" s="37" t="s">
        <v>58</v>
      </c>
      <c r="C458" s="199" t="s">
        <v>44</v>
      </c>
      <c r="D458" s="199" t="s">
        <v>54</v>
      </c>
      <c r="E458" s="36" t="s">
        <v>324</v>
      </c>
      <c r="F458" s="36" t="s">
        <v>328</v>
      </c>
      <c r="G458" s="36"/>
      <c r="H458" s="36"/>
      <c r="I458" s="36"/>
      <c r="J458" s="36"/>
      <c r="K458" s="36"/>
      <c r="L458" s="36"/>
      <c r="M458" s="36"/>
      <c r="N458" s="36"/>
      <c r="O458" s="36"/>
      <c r="P458" s="36"/>
      <c r="Q458" s="36"/>
      <c r="R458" s="36"/>
      <c r="S458" s="36"/>
      <c r="T458" s="36"/>
      <c r="U458" s="36"/>
      <c r="V458" s="36"/>
      <c r="W458" s="36"/>
      <c r="X458" s="36"/>
      <c r="Y458" s="36"/>
      <c r="Z458" s="36"/>
      <c r="AA458" s="36"/>
      <c r="AB458" s="36"/>
      <c r="AC458" s="36"/>
      <c r="AD458" s="36"/>
      <c r="AE458" s="36"/>
      <c r="AF458" s="36"/>
      <c r="AG458" s="36"/>
      <c r="AH458" s="36"/>
      <c r="AI458" s="36"/>
      <c r="AJ458" s="36"/>
      <c r="AK458" s="36"/>
      <c r="AL458" s="36"/>
      <c r="AM458" s="36"/>
    </row>
    <row r="459" spans="2:39" hidden="1" x14ac:dyDescent="0.3">
      <c r="B459" s="37" t="s">
        <v>58</v>
      </c>
      <c r="C459" s="199" t="s">
        <v>44</v>
      </c>
      <c r="D459" s="199" t="s">
        <v>54</v>
      </c>
      <c r="E459" s="36" t="s">
        <v>323</v>
      </c>
      <c r="F459" s="36" t="s">
        <v>329</v>
      </c>
      <c r="G459" s="36"/>
      <c r="H459" s="36"/>
      <c r="I459" s="36"/>
      <c r="J459" s="36"/>
      <c r="K459" s="36"/>
      <c r="L459" s="36"/>
      <c r="M459" s="36"/>
      <c r="N459" s="36"/>
      <c r="O459" s="36"/>
      <c r="P459" s="36"/>
      <c r="Q459" s="36"/>
      <c r="R459" s="36"/>
      <c r="S459" s="36"/>
      <c r="T459" s="36"/>
      <c r="U459" s="36"/>
      <c r="V459" s="36"/>
      <c r="W459" s="36"/>
      <c r="X459" s="36"/>
      <c r="Y459" s="36"/>
      <c r="Z459" s="36"/>
      <c r="AA459" s="36"/>
      <c r="AB459" s="36"/>
      <c r="AC459" s="36"/>
      <c r="AD459" s="36"/>
      <c r="AE459" s="36"/>
      <c r="AF459" s="36"/>
      <c r="AG459" s="36"/>
      <c r="AH459" s="36"/>
      <c r="AI459" s="36"/>
      <c r="AJ459" s="36"/>
      <c r="AK459" s="36"/>
      <c r="AL459" s="36"/>
      <c r="AM459" s="36"/>
    </row>
    <row r="460" spans="2:39" hidden="1" x14ac:dyDescent="0.3">
      <c r="B460" s="37" t="s">
        <v>58</v>
      </c>
      <c r="C460" s="199" t="s">
        <v>44</v>
      </c>
      <c r="D460" s="199" t="s">
        <v>54</v>
      </c>
      <c r="E460" s="36" t="s">
        <v>323</v>
      </c>
      <c r="F460" s="36" t="s">
        <v>328</v>
      </c>
      <c r="G460" s="36"/>
      <c r="H460" s="36"/>
      <c r="I460" s="36"/>
      <c r="J460" s="36"/>
      <c r="K460" s="36"/>
      <c r="L460" s="36"/>
      <c r="M460" s="36"/>
      <c r="N460" s="36"/>
      <c r="O460" s="36"/>
      <c r="P460" s="36"/>
      <c r="Q460" s="36"/>
      <c r="R460" s="36"/>
      <c r="S460" s="36"/>
      <c r="T460" s="36"/>
      <c r="U460" s="36"/>
      <c r="V460" s="36"/>
      <c r="W460" s="36"/>
      <c r="X460" s="36"/>
      <c r="Y460" s="36"/>
      <c r="Z460" s="36"/>
      <c r="AA460" s="36"/>
      <c r="AB460" s="36"/>
      <c r="AC460" s="36"/>
      <c r="AD460" s="36"/>
      <c r="AE460" s="36"/>
      <c r="AF460" s="36"/>
      <c r="AG460" s="36"/>
      <c r="AH460" s="36"/>
      <c r="AI460" s="36"/>
      <c r="AJ460" s="36"/>
      <c r="AK460" s="36"/>
      <c r="AL460" s="36"/>
      <c r="AM460" s="36"/>
    </row>
    <row r="461" spans="2:39" hidden="1" x14ac:dyDescent="0.3">
      <c r="B461" s="37" t="s">
        <v>58</v>
      </c>
      <c r="C461" s="199" t="s">
        <v>44</v>
      </c>
      <c r="D461" s="199" t="s">
        <v>54</v>
      </c>
      <c r="E461" s="36" t="s">
        <v>322</v>
      </c>
      <c r="F461" s="36" t="s">
        <v>329</v>
      </c>
      <c r="G461" s="36"/>
      <c r="H461" s="36"/>
      <c r="I461" s="36"/>
      <c r="J461" s="36"/>
      <c r="K461" s="36"/>
      <c r="L461" s="36"/>
      <c r="M461" s="36"/>
      <c r="N461" s="36"/>
      <c r="O461" s="36"/>
      <c r="P461" s="36"/>
      <c r="Q461" s="36"/>
      <c r="R461" s="36"/>
      <c r="S461" s="36"/>
      <c r="T461" s="36"/>
      <c r="U461" s="36"/>
      <c r="V461" s="36"/>
      <c r="W461" s="36"/>
      <c r="X461" s="36"/>
      <c r="Y461" s="36"/>
      <c r="Z461" s="36"/>
      <c r="AA461" s="36"/>
      <c r="AB461" s="36"/>
      <c r="AC461" s="36"/>
      <c r="AD461" s="36"/>
      <c r="AE461" s="36"/>
      <c r="AF461" s="36"/>
      <c r="AG461" s="36"/>
      <c r="AH461" s="36"/>
      <c r="AI461" s="36"/>
      <c r="AJ461" s="36"/>
      <c r="AK461" s="36"/>
      <c r="AL461" s="36"/>
      <c r="AM461" s="36"/>
    </row>
    <row r="462" spans="2:39" hidden="1" x14ac:dyDescent="0.3">
      <c r="B462" s="37" t="s">
        <v>58</v>
      </c>
      <c r="C462" s="199" t="s">
        <v>44</v>
      </c>
      <c r="D462" s="199" t="s">
        <v>54</v>
      </c>
      <c r="E462" s="36" t="s">
        <v>322</v>
      </c>
      <c r="F462" s="36" t="s">
        <v>328</v>
      </c>
      <c r="G462" s="36"/>
      <c r="H462" s="36"/>
      <c r="I462" s="36"/>
      <c r="J462" s="36"/>
      <c r="K462" s="36"/>
      <c r="L462" s="36"/>
      <c r="M462" s="36"/>
      <c r="N462" s="36"/>
      <c r="O462" s="36"/>
      <c r="P462" s="36"/>
      <c r="Q462" s="36"/>
      <c r="R462" s="36"/>
      <c r="S462" s="36"/>
      <c r="T462" s="36"/>
      <c r="U462" s="36"/>
      <c r="V462" s="36"/>
      <c r="W462" s="36"/>
      <c r="X462" s="36"/>
      <c r="Y462" s="36"/>
      <c r="Z462" s="36"/>
      <c r="AA462" s="36"/>
      <c r="AB462" s="36"/>
      <c r="AC462" s="36"/>
      <c r="AD462" s="36"/>
      <c r="AE462" s="36"/>
      <c r="AF462" s="36"/>
      <c r="AG462" s="36"/>
      <c r="AH462" s="36"/>
      <c r="AI462" s="36"/>
      <c r="AJ462" s="36"/>
      <c r="AK462" s="36"/>
      <c r="AL462" s="36"/>
      <c r="AM462" s="36"/>
    </row>
    <row r="463" spans="2:39" hidden="1" x14ac:dyDescent="0.3">
      <c r="B463" s="37" t="s">
        <v>58</v>
      </c>
      <c r="C463" s="199" t="s">
        <v>44</v>
      </c>
      <c r="D463" s="199" t="s">
        <v>54</v>
      </c>
      <c r="E463" s="36" t="s">
        <v>321</v>
      </c>
      <c r="F463" s="36" t="s">
        <v>329</v>
      </c>
      <c r="G463" s="36"/>
      <c r="H463" s="36"/>
      <c r="I463" s="36"/>
      <c r="J463" s="36"/>
      <c r="K463" s="36"/>
      <c r="L463" s="36"/>
      <c r="M463" s="36"/>
      <c r="N463" s="36"/>
      <c r="O463" s="36"/>
      <c r="P463" s="36"/>
      <c r="Q463" s="36"/>
      <c r="R463" s="36"/>
      <c r="S463" s="36"/>
      <c r="T463" s="36"/>
      <c r="U463" s="36"/>
      <c r="V463" s="36"/>
      <c r="W463" s="36"/>
      <c r="X463" s="36"/>
      <c r="Y463" s="36"/>
      <c r="Z463" s="36"/>
      <c r="AA463" s="36"/>
      <c r="AB463" s="36"/>
      <c r="AC463" s="36"/>
      <c r="AD463" s="36"/>
      <c r="AE463" s="36"/>
      <c r="AF463" s="36"/>
      <c r="AG463" s="36"/>
      <c r="AH463" s="36"/>
      <c r="AI463" s="36"/>
      <c r="AJ463" s="36"/>
      <c r="AK463" s="36"/>
      <c r="AL463" s="36"/>
      <c r="AM463" s="36"/>
    </row>
    <row r="464" spans="2:39" hidden="1" x14ac:dyDescent="0.3">
      <c r="B464" s="37" t="s">
        <v>58</v>
      </c>
      <c r="C464" s="199" t="s">
        <v>44</v>
      </c>
      <c r="D464" s="199" t="s">
        <v>54</v>
      </c>
      <c r="E464" s="36" t="s">
        <v>321</v>
      </c>
      <c r="F464" s="36" t="s">
        <v>328</v>
      </c>
      <c r="G464" s="36"/>
      <c r="H464" s="36"/>
      <c r="I464" s="36"/>
      <c r="J464" s="36"/>
      <c r="K464" s="36"/>
      <c r="L464" s="36"/>
      <c r="M464" s="36"/>
      <c r="N464" s="36"/>
      <c r="O464" s="36"/>
      <c r="P464" s="36"/>
      <c r="Q464" s="36"/>
      <c r="R464" s="36"/>
      <c r="S464" s="36"/>
      <c r="T464" s="36"/>
      <c r="U464" s="36"/>
      <c r="V464" s="36"/>
      <c r="W464" s="36"/>
      <c r="X464" s="36"/>
      <c r="Y464" s="36"/>
      <c r="Z464" s="36"/>
      <c r="AA464" s="36"/>
      <c r="AB464" s="36"/>
      <c r="AC464" s="36"/>
      <c r="AD464" s="36"/>
      <c r="AE464" s="36"/>
      <c r="AF464" s="36"/>
      <c r="AG464" s="36"/>
      <c r="AH464" s="36"/>
      <c r="AI464" s="36"/>
      <c r="AJ464" s="36"/>
      <c r="AK464" s="36"/>
      <c r="AL464" s="36"/>
      <c r="AM464" s="36"/>
    </row>
    <row r="465" spans="1:39" s="232" customFormat="1" x14ac:dyDescent="0.3">
      <c r="A465" s="2"/>
      <c r="B465" s="15" t="s">
        <v>48</v>
      </c>
      <c r="C465" s="57" t="s">
        <v>49</v>
      </c>
      <c r="D465" s="44" t="s">
        <v>45</v>
      </c>
      <c r="E465" s="15" t="s">
        <v>313</v>
      </c>
      <c r="F465" s="15" t="s">
        <v>312</v>
      </c>
      <c r="G465" s="16">
        <v>102</v>
      </c>
      <c r="H465" s="16">
        <v>122549</v>
      </c>
      <c r="I465" s="244">
        <v>0.55380052599647078</v>
      </c>
      <c r="J465" s="16">
        <v>22519</v>
      </c>
      <c r="K465" s="16">
        <v>16002</v>
      </c>
      <c r="L465" s="197">
        <v>0.69808215938523099</v>
      </c>
      <c r="M465" s="118">
        <v>3.0593073309545418E-3</v>
      </c>
      <c r="N465" s="197">
        <v>0.69208591701656008</v>
      </c>
      <c r="O465" s="197">
        <v>0.70407840175390191</v>
      </c>
      <c r="P465" s="16">
        <v>28067</v>
      </c>
      <c r="Q465" s="16">
        <v>20058</v>
      </c>
      <c r="R465" s="197">
        <v>0.70618480105357551</v>
      </c>
      <c r="S465" s="118">
        <v>2.7189318036045869E-3</v>
      </c>
      <c r="T465" s="197">
        <v>0.7008556947185105</v>
      </c>
      <c r="U465" s="197">
        <v>0.71151390738864051</v>
      </c>
      <c r="V465" s="16">
        <v>1467</v>
      </c>
      <c r="W465" s="16">
        <v>790</v>
      </c>
      <c r="X465" s="197">
        <v>0.52448659867064984</v>
      </c>
      <c r="Y465" s="118">
        <v>1.30386768392672E-2</v>
      </c>
      <c r="Z465" s="197">
        <v>0.49893079206568614</v>
      </c>
      <c r="AA465" s="197">
        <v>0.55004240527561354</v>
      </c>
      <c r="AB465" s="241">
        <v>29534</v>
      </c>
      <c r="AC465" s="241">
        <v>20848</v>
      </c>
      <c r="AD465" s="242">
        <v>0.69619752643471566</v>
      </c>
      <c r="AE465" s="243">
        <v>2.6760902483724484E-3</v>
      </c>
      <c r="AF465" s="242">
        <v>0.69095238954790561</v>
      </c>
      <c r="AG465" s="242">
        <v>0.70144266332152572</v>
      </c>
      <c r="AH465" s="241">
        <v>302</v>
      </c>
      <c r="AI465" s="241">
        <v>252</v>
      </c>
      <c r="AJ465" s="241"/>
      <c r="AK465" s="241"/>
      <c r="AL465" s="241"/>
      <c r="AM465" s="241"/>
    </row>
    <row r="466" spans="1:39" s="232" customFormat="1" x14ac:dyDescent="0.3">
      <c r="A466" s="2"/>
      <c r="B466" s="15" t="s">
        <v>48</v>
      </c>
      <c r="C466" s="57" t="s">
        <v>49</v>
      </c>
      <c r="D466" s="44" t="s">
        <v>52</v>
      </c>
      <c r="E466" s="15" t="s">
        <v>313</v>
      </c>
      <c r="F466" s="15" t="s">
        <v>312</v>
      </c>
      <c r="G466" s="16">
        <v>102</v>
      </c>
      <c r="H466" s="16">
        <v>28376</v>
      </c>
      <c r="I466" s="244">
        <v>0.14634309882006663</v>
      </c>
      <c r="J466" s="16">
        <v>6819</v>
      </c>
      <c r="K466" s="16">
        <v>2550</v>
      </c>
      <c r="L466" s="197">
        <v>0.33765535235833477</v>
      </c>
      <c r="M466" s="118">
        <v>5.7268853597277789E-3</v>
      </c>
      <c r="N466" s="197">
        <v>0.32643065705326835</v>
      </c>
      <c r="O466" s="197">
        <v>0.34888004766340119</v>
      </c>
      <c r="P466" s="16">
        <v>7821</v>
      </c>
      <c r="Q466" s="16">
        <v>2878</v>
      </c>
      <c r="R466" s="197">
        <v>0.33852110935616331</v>
      </c>
      <c r="S466" s="118">
        <v>5.3508124569234426E-3</v>
      </c>
      <c r="T466" s="197">
        <v>0.32803351694059335</v>
      </c>
      <c r="U466" s="197">
        <v>0.34900870177173327</v>
      </c>
      <c r="V466" s="16"/>
      <c r="W466" s="16"/>
      <c r="X466" s="197"/>
      <c r="Y466" s="118"/>
      <c r="Z466" s="197"/>
      <c r="AA466" s="197"/>
      <c r="AB466" s="241"/>
      <c r="AC466" s="241"/>
      <c r="AD466" s="242"/>
      <c r="AE466" s="243"/>
      <c r="AF466" s="242"/>
      <c r="AG466" s="242"/>
      <c r="AH466" s="241"/>
      <c r="AI466" s="241"/>
      <c r="AJ466" s="241"/>
      <c r="AK466" s="241"/>
      <c r="AL466" s="241"/>
      <c r="AM466" s="241"/>
    </row>
    <row r="467" spans="1:39" s="232" customFormat="1" x14ac:dyDescent="0.3">
      <c r="A467" s="2"/>
      <c r="B467" s="15" t="s">
        <v>48</v>
      </c>
      <c r="C467" s="57" t="s">
        <v>50</v>
      </c>
      <c r="D467" s="44" t="s">
        <v>45</v>
      </c>
      <c r="E467" s="15" t="s">
        <v>313</v>
      </c>
      <c r="F467" s="15" t="s">
        <v>312</v>
      </c>
      <c r="G467" s="16">
        <v>28</v>
      </c>
      <c r="H467" s="16">
        <v>32102</v>
      </c>
      <c r="I467" s="244">
        <v>0.25169023459537193</v>
      </c>
      <c r="J467" s="16">
        <v>6535</v>
      </c>
      <c r="K467" s="16">
        <v>4824</v>
      </c>
      <c r="L467" s="197">
        <v>0.73595632651621767</v>
      </c>
      <c r="M467" s="118">
        <v>5.4530704515155827E-3</v>
      </c>
      <c r="N467" s="197">
        <v>0.72526830843124712</v>
      </c>
      <c r="O467" s="197">
        <v>0.74664434460118823</v>
      </c>
      <c r="P467" s="16">
        <v>8321</v>
      </c>
      <c r="Q467" s="16">
        <v>6234</v>
      </c>
      <c r="R467" s="197">
        <v>0.74506895642036786</v>
      </c>
      <c r="S467" s="118">
        <v>4.7777325531931552E-3</v>
      </c>
      <c r="T467" s="197">
        <v>0.73570460061610932</v>
      </c>
      <c r="U467" s="197">
        <v>0.7544333122246264</v>
      </c>
      <c r="V467" s="16">
        <v>443</v>
      </c>
      <c r="W467" s="16">
        <v>297</v>
      </c>
      <c r="X467" s="197">
        <v>0.63067662085989995</v>
      </c>
      <c r="Y467" s="118">
        <v>2.2930044795267029E-2</v>
      </c>
      <c r="Z467" s="197">
        <v>0.5857337330611766</v>
      </c>
      <c r="AA467" s="197">
        <v>0.6756195086586233</v>
      </c>
      <c r="AB467" s="241">
        <v>8764</v>
      </c>
      <c r="AC467" s="241">
        <v>6531</v>
      </c>
      <c r="AD467" s="242">
        <v>0.74301194123925718</v>
      </c>
      <c r="AE467" s="243">
        <v>4.6677026731077927E-3</v>
      </c>
      <c r="AF467" s="242">
        <v>0.73386324399996594</v>
      </c>
      <c r="AG467" s="242">
        <v>0.75216063847854842</v>
      </c>
      <c r="AH467" s="241">
        <v>76</v>
      </c>
      <c r="AI467" s="241">
        <v>70</v>
      </c>
      <c r="AJ467" s="241"/>
      <c r="AK467" s="241"/>
      <c r="AL467" s="241"/>
      <c r="AM467" s="241"/>
    </row>
    <row r="468" spans="1:39" s="232" customFormat="1" x14ac:dyDescent="0.3">
      <c r="A468" s="2"/>
      <c r="B468" s="15" t="s">
        <v>48</v>
      </c>
      <c r="C468" s="57" t="s">
        <v>50</v>
      </c>
      <c r="D468" s="44" t="s">
        <v>52</v>
      </c>
      <c r="E468" s="15" t="s">
        <v>313</v>
      </c>
      <c r="F468" s="15" t="s">
        <v>312</v>
      </c>
      <c r="G468" s="16">
        <v>28</v>
      </c>
      <c r="H468" s="16">
        <v>5082</v>
      </c>
      <c r="I468" s="244">
        <v>4.8166140588089934E-2</v>
      </c>
      <c r="J468" s="16">
        <v>1173</v>
      </c>
      <c r="K468" s="16">
        <v>484</v>
      </c>
      <c r="L468" s="197">
        <v>0.43557854204371471</v>
      </c>
      <c r="M468" s="118">
        <v>1.4477247214784191E-2</v>
      </c>
      <c r="N468" s="197">
        <v>0.40720313750273768</v>
      </c>
      <c r="O468" s="197">
        <v>0.46395394658469175</v>
      </c>
      <c r="P468" s="16">
        <v>1362</v>
      </c>
      <c r="Q468" s="16">
        <v>562</v>
      </c>
      <c r="R468" s="197">
        <v>0.44433227534572128</v>
      </c>
      <c r="S468" s="118">
        <v>1.346396464379567E-2</v>
      </c>
      <c r="T468" s="197">
        <v>0.41794290464388179</v>
      </c>
      <c r="U468" s="197">
        <v>0.47072164604756078</v>
      </c>
      <c r="V468" s="16"/>
      <c r="W468" s="16"/>
      <c r="X468" s="197"/>
      <c r="Y468" s="118"/>
      <c r="Z468" s="197"/>
      <c r="AA468" s="197"/>
      <c r="AB468" s="241"/>
      <c r="AC468" s="241"/>
      <c r="AD468" s="242"/>
      <c r="AE468" s="243"/>
      <c r="AF468" s="242"/>
      <c r="AG468" s="242"/>
      <c r="AH468" s="241"/>
      <c r="AI468" s="241"/>
      <c r="AJ468" s="241"/>
      <c r="AK468" s="241"/>
      <c r="AL468" s="241"/>
      <c r="AM468" s="241"/>
    </row>
    <row r="469" spans="1:39" hidden="1" x14ac:dyDescent="0.3">
      <c r="B469" s="15" t="s">
        <v>48</v>
      </c>
      <c r="C469" s="57" t="s">
        <v>49</v>
      </c>
      <c r="D469" s="15" t="s">
        <v>54</v>
      </c>
      <c r="E469" s="44" t="s">
        <v>320</v>
      </c>
      <c r="F469" s="15" t="s">
        <v>312</v>
      </c>
      <c r="G469" s="16"/>
      <c r="H469" s="16"/>
      <c r="I469" s="16"/>
      <c r="J469" s="16"/>
      <c r="K469" s="16"/>
      <c r="L469" s="16"/>
      <c r="M469" s="16"/>
      <c r="N469" s="16"/>
      <c r="O469" s="16"/>
      <c r="P469" s="16"/>
      <c r="Q469" s="16"/>
      <c r="R469" s="16"/>
      <c r="S469" s="16"/>
      <c r="T469" s="16"/>
      <c r="U469" s="16"/>
      <c r="V469" s="16"/>
      <c r="W469" s="16"/>
      <c r="X469" s="16"/>
      <c r="Y469" s="16"/>
      <c r="Z469" s="16"/>
      <c r="AA469" s="16"/>
      <c r="AB469" s="16"/>
      <c r="AC469" s="16"/>
      <c r="AD469" s="16"/>
      <c r="AE469" s="16"/>
      <c r="AF469" s="16"/>
      <c r="AG469" s="16"/>
      <c r="AH469" s="16"/>
      <c r="AI469" s="16"/>
      <c r="AJ469" s="16"/>
      <c r="AK469" s="16"/>
      <c r="AL469" s="16"/>
      <c r="AM469" s="16"/>
    </row>
    <row r="470" spans="1:39" hidden="1" x14ac:dyDescent="0.3">
      <c r="B470" s="15" t="s">
        <v>48</v>
      </c>
      <c r="C470" s="57" t="s">
        <v>49</v>
      </c>
      <c r="D470" s="15" t="s">
        <v>54</v>
      </c>
      <c r="E470" s="44" t="s">
        <v>319</v>
      </c>
      <c r="F470" s="15" t="s">
        <v>312</v>
      </c>
      <c r="G470" s="16"/>
      <c r="H470" s="16"/>
      <c r="I470" s="16"/>
      <c r="J470" s="16"/>
      <c r="K470" s="16"/>
      <c r="L470" s="16"/>
      <c r="M470" s="16"/>
      <c r="N470" s="16"/>
      <c r="O470" s="16"/>
      <c r="P470" s="16"/>
      <c r="Q470" s="16"/>
      <c r="R470" s="16"/>
      <c r="S470" s="16"/>
      <c r="T470" s="16"/>
      <c r="U470" s="16"/>
      <c r="V470" s="16"/>
      <c r="W470" s="16"/>
      <c r="X470" s="16"/>
      <c r="Y470" s="16"/>
      <c r="Z470" s="16"/>
      <c r="AA470" s="16"/>
      <c r="AB470" s="16"/>
      <c r="AC470" s="16"/>
      <c r="AD470" s="16"/>
      <c r="AE470" s="16"/>
      <c r="AF470" s="16"/>
      <c r="AG470" s="16"/>
      <c r="AH470" s="16"/>
      <c r="AI470" s="16"/>
      <c r="AJ470" s="16"/>
      <c r="AK470" s="16"/>
      <c r="AL470" s="16"/>
      <c r="AM470" s="16"/>
    </row>
    <row r="471" spans="1:39" hidden="1" x14ac:dyDescent="0.3">
      <c r="B471" s="15" t="s">
        <v>48</v>
      </c>
      <c r="C471" s="57" t="s">
        <v>49</v>
      </c>
      <c r="D471" s="15" t="s">
        <v>54</v>
      </c>
      <c r="E471" s="44" t="s">
        <v>318</v>
      </c>
      <c r="F471" s="15" t="s">
        <v>312</v>
      </c>
      <c r="G471" s="16"/>
      <c r="H471" s="16"/>
      <c r="I471" s="16"/>
      <c r="J471" s="16"/>
      <c r="K471" s="16"/>
      <c r="L471" s="16"/>
      <c r="M471" s="16"/>
      <c r="N471" s="16"/>
      <c r="O471" s="16"/>
      <c r="P471" s="16"/>
      <c r="Q471" s="16"/>
      <c r="R471" s="16"/>
      <c r="S471" s="16"/>
      <c r="T471" s="16"/>
      <c r="U471" s="16"/>
      <c r="V471" s="16"/>
      <c r="W471" s="16"/>
      <c r="X471" s="16"/>
      <c r="Y471" s="16"/>
      <c r="Z471" s="16"/>
      <c r="AA471" s="16"/>
      <c r="AB471" s="16"/>
      <c r="AC471" s="16"/>
      <c r="AD471" s="16"/>
      <c r="AE471" s="16"/>
      <c r="AF471" s="16"/>
      <c r="AG471" s="16"/>
      <c r="AH471" s="16"/>
      <c r="AI471" s="16"/>
      <c r="AJ471" s="16"/>
      <c r="AK471" s="16"/>
      <c r="AL471" s="16"/>
      <c r="AM471" s="16"/>
    </row>
    <row r="472" spans="1:39" hidden="1" x14ac:dyDescent="0.3">
      <c r="B472" s="15" t="s">
        <v>48</v>
      </c>
      <c r="C472" s="57" t="s">
        <v>49</v>
      </c>
      <c r="D472" s="15" t="s">
        <v>54</v>
      </c>
      <c r="E472" s="44" t="s">
        <v>317</v>
      </c>
      <c r="F472" s="15" t="s">
        <v>312</v>
      </c>
      <c r="G472" s="16"/>
      <c r="H472" s="16"/>
      <c r="I472" s="16"/>
      <c r="J472" s="16"/>
      <c r="K472" s="16"/>
      <c r="L472" s="16"/>
      <c r="M472" s="16"/>
      <c r="N472" s="16"/>
      <c r="O472" s="16"/>
      <c r="P472" s="16"/>
      <c r="Q472" s="16"/>
      <c r="R472" s="16"/>
      <c r="S472" s="16"/>
      <c r="T472" s="16"/>
      <c r="U472" s="16"/>
      <c r="V472" s="16"/>
      <c r="W472" s="16"/>
      <c r="X472" s="16"/>
      <c r="Y472" s="16"/>
      <c r="Z472" s="16"/>
      <c r="AA472" s="16"/>
      <c r="AB472" s="16"/>
      <c r="AC472" s="16"/>
      <c r="AD472" s="16"/>
      <c r="AE472" s="16"/>
      <c r="AF472" s="16"/>
      <c r="AG472" s="16"/>
      <c r="AH472" s="16"/>
      <c r="AI472" s="16"/>
      <c r="AJ472" s="16"/>
      <c r="AK472" s="16"/>
      <c r="AL472" s="16"/>
      <c r="AM472" s="16"/>
    </row>
    <row r="473" spans="1:39" hidden="1" x14ac:dyDescent="0.3">
      <c r="B473" s="15" t="s">
        <v>48</v>
      </c>
      <c r="C473" s="57" t="s">
        <v>49</v>
      </c>
      <c r="D473" s="15" t="s">
        <v>54</v>
      </c>
      <c r="E473" s="44" t="s">
        <v>316</v>
      </c>
      <c r="F473" s="15" t="s">
        <v>312</v>
      </c>
      <c r="G473" s="16"/>
      <c r="H473" s="16"/>
      <c r="I473" s="16"/>
      <c r="J473" s="16"/>
      <c r="K473" s="16"/>
      <c r="L473" s="16"/>
      <c r="M473" s="16"/>
      <c r="N473" s="16"/>
      <c r="O473" s="16"/>
      <c r="P473" s="16"/>
      <c r="Q473" s="16"/>
      <c r="R473" s="16"/>
      <c r="S473" s="16"/>
      <c r="T473" s="16"/>
      <c r="U473" s="16"/>
      <c r="V473" s="16"/>
      <c r="W473" s="16"/>
      <c r="X473" s="16"/>
      <c r="Y473" s="16"/>
      <c r="Z473" s="16"/>
      <c r="AA473" s="16"/>
      <c r="AB473" s="16"/>
      <c r="AC473" s="16"/>
      <c r="AD473" s="16"/>
      <c r="AE473" s="16"/>
      <c r="AF473" s="16"/>
      <c r="AG473" s="16"/>
      <c r="AH473" s="16"/>
      <c r="AI473" s="16"/>
      <c r="AJ473" s="16"/>
      <c r="AK473" s="16"/>
      <c r="AL473" s="16"/>
      <c r="AM473" s="16"/>
    </row>
    <row r="474" spans="1:39" hidden="1" x14ac:dyDescent="0.3">
      <c r="B474" s="15" t="s">
        <v>48</v>
      </c>
      <c r="C474" s="57" t="s">
        <v>50</v>
      </c>
      <c r="D474" s="15" t="s">
        <v>54</v>
      </c>
      <c r="E474" s="44" t="s">
        <v>320</v>
      </c>
      <c r="F474" s="15" t="s">
        <v>312</v>
      </c>
      <c r="G474" s="16"/>
      <c r="H474" s="16"/>
      <c r="I474" s="16"/>
      <c r="J474" s="16"/>
      <c r="K474" s="16"/>
      <c r="L474" s="16"/>
      <c r="M474" s="16"/>
      <c r="N474" s="16"/>
      <c r="O474" s="16"/>
      <c r="P474" s="16"/>
      <c r="Q474" s="16"/>
      <c r="R474" s="16"/>
      <c r="S474" s="16"/>
      <c r="T474" s="16"/>
      <c r="U474" s="16"/>
      <c r="V474" s="16"/>
      <c r="W474" s="16"/>
      <c r="X474" s="16"/>
      <c r="Y474" s="16"/>
      <c r="Z474" s="16"/>
      <c r="AA474" s="16"/>
      <c r="AB474" s="16"/>
      <c r="AC474" s="16"/>
      <c r="AD474" s="16"/>
      <c r="AE474" s="16"/>
      <c r="AF474" s="16"/>
      <c r="AG474" s="16"/>
      <c r="AH474" s="16"/>
      <c r="AI474" s="16"/>
      <c r="AJ474" s="16"/>
      <c r="AK474" s="16"/>
      <c r="AL474" s="16"/>
      <c r="AM474" s="16"/>
    </row>
    <row r="475" spans="1:39" hidden="1" x14ac:dyDescent="0.3">
      <c r="B475" s="15" t="s">
        <v>48</v>
      </c>
      <c r="C475" s="57" t="s">
        <v>50</v>
      </c>
      <c r="D475" s="15" t="s">
        <v>54</v>
      </c>
      <c r="E475" s="44" t="s">
        <v>319</v>
      </c>
      <c r="F475" s="15" t="s">
        <v>312</v>
      </c>
      <c r="G475" s="16"/>
      <c r="H475" s="16"/>
      <c r="I475" s="16"/>
      <c r="J475" s="16"/>
      <c r="K475" s="16"/>
      <c r="L475" s="16"/>
      <c r="M475" s="16"/>
      <c r="N475" s="16"/>
      <c r="O475" s="16"/>
      <c r="P475" s="16"/>
      <c r="Q475" s="16"/>
      <c r="R475" s="16"/>
      <c r="S475" s="16"/>
      <c r="T475" s="16"/>
      <c r="U475" s="16"/>
      <c r="V475" s="16"/>
      <c r="W475" s="16"/>
      <c r="X475" s="16"/>
      <c r="Y475" s="16"/>
      <c r="Z475" s="16"/>
      <c r="AA475" s="16"/>
      <c r="AB475" s="16"/>
      <c r="AC475" s="16"/>
      <c r="AD475" s="16"/>
      <c r="AE475" s="16"/>
      <c r="AF475" s="16"/>
      <c r="AG475" s="16"/>
      <c r="AH475" s="16"/>
      <c r="AI475" s="16"/>
      <c r="AJ475" s="16"/>
      <c r="AK475" s="16"/>
      <c r="AL475" s="16"/>
      <c r="AM475" s="16"/>
    </row>
    <row r="476" spans="1:39" hidden="1" x14ac:dyDescent="0.3">
      <c r="B476" s="15" t="s">
        <v>48</v>
      </c>
      <c r="C476" s="57" t="s">
        <v>50</v>
      </c>
      <c r="D476" s="15" t="s">
        <v>54</v>
      </c>
      <c r="E476" s="44" t="s">
        <v>318</v>
      </c>
      <c r="F476" s="15" t="s">
        <v>312</v>
      </c>
      <c r="G476" s="16"/>
      <c r="H476" s="16"/>
      <c r="I476" s="16"/>
      <c r="J476" s="16"/>
      <c r="K476" s="16"/>
      <c r="L476" s="16"/>
      <c r="M476" s="16"/>
      <c r="N476" s="16"/>
      <c r="O476" s="16"/>
      <c r="P476" s="16"/>
      <c r="Q476" s="16"/>
      <c r="R476" s="16"/>
      <c r="S476" s="16"/>
      <c r="T476" s="16"/>
      <c r="U476" s="16"/>
      <c r="V476" s="16"/>
      <c r="W476" s="16"/>
      <c r="X476" s="16"/>
      <c r="Y476" s="16"/>
      <c r="Z476" s="16"/>
      <c r="AA476" s="16"/>
      <c r="AB476" s="16"/>
      <c r="AC476" s="16"/>
      <c r="AD476" s="16"/>
      <c r="AE476" s="16"/>
      <c r="AF476" s="16"/>
      <c r="AG476" s="16"/>
      <c r="AH476" s="16"/>
      <c r="AI476" s="16"/>
      <c r="AJ476" s="16"/>
      <c r="AK476" s="16"/>
      <c r="AL476" s="16"/>
      <c r="AM476" s="16"/>
    </row>
    <row r="477" spans="1:39" hidden="1" x14ac:dyDescent="0.3">
      <c r="B477" s="15" t="s">
        <v>48</v>
      </c>
      <c r="C477" s="57" t="s">
        <v>50</v>
      </c>
      <c r="D477" s="15" t="s">
        <v>54</v>
      </c>
      <c r="E477" s="44" t="s">
        <v>317</v>
      </c>
      <c r="F477" s="15" t="s">
        <v>312</v>
      </c>
      <c r="G477" s="16"/>
      <c r="H477" s="16"/>
      <c r="I477" s="16"/>
      <c r="J477" s="16"/>
      <c r="K477" s="16"/>
      <c r="L477" s="16"/>
      <c r="M477" s="16"/>
      <c r="N477" s="16"/>
      <c r="O477" s="16"/>
      <c r="P477" s="16"/>
      <c r="Q477" s="16"/>
      <c r="R477" s="16"/>
      <c r="S477" s="16"/>
      <c r="T477" s="16"/>
      <c r="U477" s="16"/>
      <c r="V477" s="16"/>
      <c r="W477" s="16"/>
      <c r="X477" s="16"/>
      <c r="Y477" s="16"/>
      <c r="Z477" s="16"/>
      <c r="AA477" s="16"/>
      <c r="AB477" s="16"/>
      <c r="AC477" s="16"/>
      <c r="AD477" s="16"/>
      <c r="AE477" s="16"/>
      <c r="AF477" s="16"/>
      <c r="AG477" s="16"/>
      <c r="AH477" s="16"/>
      <c r="AI477" s="16"/>
      <c r="AJ477" s="16"/>
      <c r="AK477" s="16"/>
      <c r="AL477" s="16"/>
      <c r="AM477" s="16"/>
    </row>
    <row r="478" spans="1:39" hidden="1" x14ac:dyDescent="0.3">
      <c r="B478" s="15" t="s">
        <v>48</v>
      </c>
      <c r="C478" s="57" t="s">
        <v>50</v>
      </c>
      <c r="D478" s="15" t="s">
        <v>54</v>
      </c>
      <c r="E478" s="44" t="s">
        <v>316</v>
      </c>
      <c r="F478" s="15" t="s">
        <v>312</v>
      </c>
      <c r="G478" s="16"/>
      <c r="H478" s="16"/>
      <c r="I478" s="16"/>
      <c r="J478" s="16"/>
      <c r="K478" s="16"/>
      <c r="L478" s="16"/>
      <c r="M478" s="16"/>
      <c r="N478" s="16"/>
      <c r="O478" s="16"/>
      <c r="P478" s="16"/>
      <c r="Q478" s="16"/>
      <c r="R478" s="16"/>
      <c r="S478" s="16"/>
      <c r="T478" s="16"/>
      <c r="U478" s="16"/>
      <c r="V478" s="16"/>
      <c r="W478" s="16"/>
      <c r="X478" s="16"/>
      <c r="Y478" s="16"/>
      <c r="Z478" s="16"/>
      <c r="AA478" s="16"/>
      <c r="AB478" s="16"/>
      <c r="AC478" s="16"/>
      <c r="AD478" s="16"/>
      <c r="AE478" s="16"/>
      <c r="AF478" s="16"/>
      <c r="AG478" s="16"/>
      <c r="AH478" s="16"/>
      <c r="AI478" s="16"/>
      <c r="AJ478" s="16"/>
      <c r="AK478" s="16"/>
      <c r="AL478" s="16"/>
      <c r="AM478" s="16"/>
    </row>
    <row r="479" spans="1:39" hidden="1" x14ac:dyDescent="0.3">
      <c r="B479" s="15" t="s">
        <v>48</v>
      </c>
      <c r="C479" s="57" t="s">
        <v>49</v>
      </c>
      <c r="D479" s="15" t="s">
        <v>54</v>
      </c>
      <c r="E479" s="15" t="s">
        <v>313</v>
      </c>
      <c r="F479" s="44" t="s">
        <v>315</v>
      </c>
      <c r="G479" s="16"/>
      <c r="H479" s="16"/>
      <c r="I479" s="16"/>
      <c r="J479" s="16"/>
      <c r="K479" s="16"/>
      <c r="L479" s="16"/>
      <c r="M479" s="16"/>
      <c r="N479" s="16"/>
      <c r="O479" s="16"/>
      <c r="P479" s="16"/>
      <c r="Q479" s="16"/>
      <c r="R479" s="16"/>
      <c r="S479" s="16"/>
      <c r="T479" s="16"/>
      <c r="U479" s="16"/>
      <c r="V479" s="16"/>
      <c r="W479" s="16"/>
      <c r="X479" s="16"/>
      <c r="Y479" s="16"/>
      <c r="Z479" s="16"/>
      <c r="AA479" s="16"/>
      <c r="AB479" s="16"/>
      <c r="AC479" s="16"/>
      <c r="AD479" s="16"/>
      <c r="AE479" s="16"/>
      <c r="AF479" s="16"/>
      <c r="AG479" s="16"/>
      <c r="AH479" s="16"/>
      <c r="AI479" s="16"/>
      <c r="AJ479" s="16"/>
      <c r="AK479" s="16"/>
      <c r="AL479" s="16"/>
      <c r="AM479" s="16"/>
    </row>
    <row r="480" spans="1:39" hidden="1" x14ac:dyDescent="0.3">
      <c r="B480" s="15" t="s">
        <v>48</v>
      </c>
      <c r="C480" s="57" t="s">
        <v>49</v>
      </c>
      <c r="D480" s="15" t="s">
        <v>54</v>
      </c>
      <c r="E480" s="15" t="s">
        <v>313</v>
      </c>
      <c r="F480" s="44" t="s">
        <v>314</v>
      </c>
      <c r="G480" s="16"/>
      <c r="H480" s="16"/>
      <c r="I480" s="16"/>
      <c r="J480" s="16"/>
      <c r="K480" s="16"/>
      <c r="L480" s="16"/>
      <c r="M480" s="16"/>
      <c r="N480" s="16"/>
      <c r="O480" s="16"/>
      <c r="P480" s="16"/>
      <c r="Q480" s="16"/>
      <c r="R480" s="16"/>
      <c r="S480" s="16"/>
      <c r="T480" s="16"/>
      <c r="U480" s="16"/>
      <c r="V480" s="16"/>
      <c r="W480" s="16"/>
      <c r="X480" s="16"/>
      <c r="Y480" s="16"/>
      <c r="Z480" s="16"/>
      <c r="AA480" s="16"/>
      <c r="AB480" s="16"/>
      <c r="AC480" s="16"/>
      <c r="AD480" s="16"/>
      <c r="AE480" s="16"/>
      <c r="AF480" s="16"/>
      <c r="AG480" s="16"/>
      <c r="AH480" s="16"/>
      <c r="AI480" s="16"/>
      <c r="AJ480" s="16"/>
      <c r="AK480" s="16"/>
      <c r="AL480" s="16"/>
      <c r="AM480" s="16"/>
    </row>
    <row r="481" spans="2:39" hidden="1" x14ac:dyDescent="0.3">
      <c r="B481" s="15" t="s">
        <v>48</v>
      </c>
      <c r="C481" s="57" t="s">
        <v>50</v>
      </c>
      <c r="D481" s="15" t="s">
        <v>54</v>
      </c>
      <c r="E481" s="15" t="s">
        <v>313</v>
      </c>
      <c r="F481" s="44" t="s">
        <v>315</v>
      </c>
      <c r="G481" s="16"/>
      <c r="H481" s="16"/>
      <c r="I481" s="16"/>
      <c r="J481" s="16"/>
      <c r="K481" s="16"/>
      <c r="L481" s="16"/>
      <c r="M481" s="16"/>
      <c r="N481" s="16"/>
      <c r="O481" s="16"/>
      <c r="P481" s="16"/>
      <c r="Q481" s="16"/>
      <c r="R481" s="16"/>
      <c r="S481" s="16"/>
      <c r="T481" s="16"/>
      <c r="U481" s="16"/>
      <c r="V481" s="16"/>
      <c r="W481" s="16"/>
      <c r="X481" s="16"/>
      <c r="Y481" s="16"/>
      <c r="Z481" s="16"/>
      <c r="AA481" s="16"/>
      <c r="AB481" s="16"/>
      <c r="AC481" s="16"/>
      <c r="AD481" s="16"/>
      <c r="AE481" s="16"/>
      <c r="AF481" s="16"/>
      <c r="AG481" s="16"/>
      <c r="AH481" s="16"/>
      <c r="AI481" s="16"/>
      <c r="AJ481" s="16"/>
      <c r="AK481" s="16"/>
      <c r="AL481" s="16"/>
      <c r="AM481" s="16"/>
    </row>
    <row r="482" spans="2:39" hidden="1" x14ac:dyDescent="0.3">
      <c r="B482" s="15" t="s">
        <v>48</v>
      </c>
      <c r="C482" s="57" t="s">
        <v>50</v>
      </c>
      <c r="D482" s="15" t="s">
        <v>54</v>
      </c>
      <c r="E482" s="15" t="s">
        <v>313</v>
      </c>
      <c r="F482" s="44" t="s">
        <v>314</v>
      </c>
      <c r="G482" s="16"/>
      <c r="H482" s="16"/>
      <c r="I482" s="16"/>
      <c r="J482" s="16"/>
      <c r="K482" s="16"/>
      <c r="L482" s="16"/>
      <c r="M482" s="16"/>
      <c r="N482" s="16"/>
      <c r="O482" s="16"/>
      <c r="P482" s="16"/>
      <c r="Q482" s="16"/>
      <c r="R482" s="16"/>
      <c r="S482" s="16"/>
      <c r="T482" s="16"/>
      <c r="U482" s="16"/>
      <c r="V482" s="16"/>
      <c r="W482" s="16"/>
      <c r="X482" s="16"/>
      <c r="Y482" s="16"/>
      <c r="Z482" s="16"/>
      <c r="AA482" s="16"/>
      <c r="AB482" s="16"/>
      <c r="AC482" s="16"/>
      <c r="AD482" s="16"/>
      <c r="AE482" s="16"/>
      <c r="AF482" s="16"/>
      <c r="AG482" s="16"/>
      <c r="AH482" s="16"/>
      <c r="AI482" s="16"/>
      <c r="AJ482" s="16"/>
      <c r="AK482" s="16"/>
      <c r="AL482" s="16"/>
      <c r="AM482" s="16"/>
    </row>
    <row r="483" spans="2:39" hidden="1" x14ac:dyDescent="0.3">
      <c r="B483" s="15" t="s">
        <v>48</v>
      </c>
      <c r="C483" s="196" t="s">
        <v>44</v>
      </c>
      <c r="D483" s="16" t="s">
        <v>82</v>
      </c>
      <c r="E483" s="44" t="s">
        <v>320</v>
      </c>
      <c r="F483" s="15" t="s">
        <v>312</v>
      </c>
      <c r="G483" s="16"/>
      <c r="H483" s="16"/>
      <c r="I483" s="16"/>
      <c r="J483" s="16"/>
      <c r="K483" s="16"/>
      <c r="L483" s="16"/>
      <c r="M483" s="16"/>
      <c r="N483" s="16"/>
      <c r="O483" s="16"/>
      <c r="P483" s="16"/>
      <c r="Q483" s="16"/>
      <c r="R483" s="16"/>
      <c r="S483" s="16"/>
      <c r="T483" s="16"/>
      <c r="U483" s="16"/>
      <c r="V483" s="16"/>
      <c r="W483" s="16"/>
      <c r="X483" s="16"/>
      <c r="Y483" s="16"/>
      <c r="Z483" s="16"/>
      <c r="AA483" s="16"/>
      <c r="AB483" s="16"/>
      <c r="AC483" s="16"/>
      <c r="AD483" s="16"/>
      <c r="AE483" s="16"/>
      <c r="AF483" s="16"/>
      <c r="AG483" s="16"/>
      <c r="AH483" s="16"/>
      <c r="AI483" s="16"/>
      <c r="AJ483" s="16"/>
      <c r="AK483" s="16"/>
      <c r="AL483" s="16"/>
      <c r="AM483" s="16"/>
    </row>
    <row r="484" spans="2:39" hidden="1" x14ac:dyDescent="0.3">
      <c r="B484" s="15" t="s">
        <v>48</v>
      </c>
      <c r="C484" s="196" t="s">
        <v>44</v>
      </c>
      <c r="D484" s="16" t="s">
        <v>82</v>
      </c>
      <c r="E484" s="44" t="s">
        <v>319</v>
      </c>
      <c r="F484" s="15" t="s">
        <v>312</v>
      </c>
      <c r="G484" s="16"/>
      <c r="H484" s="16"/>
      <c r="I484" s="16"/>
      <c r="J484" s="16"/>
      <c r="K484" s="16"/>
      <c r="L484" s="16"/>
      <c r="M484" s="16"/>
      <c r="N484" s="16"/>
      <c r="O484" s="16"/>
      <c r="P484" s="16"/>
      <c r="Q484" s="16"/>
      <c r="R484" s="16"/>
      <c r="S484" s="16"/>
      <c r="T484" s="16"/>
      <c r="U484" s="16"/>
      <c r="V484" s="16"/>
      <c r="W484" s="16"/>
      <c r="X484" s="16"/>
      <c r="Y484" s="16"/>
      <c r="Z484" s="16"/>
      <c r="AA484" s="16"/>
      <c r="AB484" s="16"/>
      <c r="AC484" s="16"/>
      <c r="AD484" s="16"/>
      <c r="AE484" s="16"/>
      <c r="AF484" s="16"/>
      <c r="AG484" s="16"/>
      <c r="AH484" s="16"/>
      <c r="AI484" s="16"/>
      <c r="AJ484" s="16"/>
      <c r="AK484" s="16"/>
      <c r="AL484" s="16"/>
      <c r="AM484" s="16"/>
    </row>
    <row r="485" spans="2:39" hidden="1" x14ac:dyDescent="0.3">
      <c r="B485" s="15" t="s">
        <v>48</v>
      </c>
      <c r="C485" s="196" t="s">
        <v>44</v>
      </c>
      <c r="D485" s="16" t="s">
        <v>82</v>
      </c>
      <c r="E485" s="44" t="s">
        <v>318</v>
      </c>
      <c r="F485" s="15" t="s">
        <v>312</v>
      </c>
      <c r="G485" s="16"/>
      <c r="H485" s="16"/>
      <c r="I485" s="16"/>
      <c r="J485" s="16"/>
      <c r="K485" s="16"/>
      <c r="L485" s="16"/>
      <c r="M485" s="16"/>
      <c r="N485" s="16"/>
      <c r="O485" s="16"/>
      <c r="P485" s="16"/>
      <c r="Q485" s="16"/>
      <c r="R485" s="16"/>
      <c r="S485" s="16"/>
      <c r="T485" s="16"/>
      <c r="U485" s="16"/>
      <c r="V485" s="16"/>
      <c r="W485" s="16"/>
      <c r="X485" s="16"/>
      <c r="Y485" s="16"/>
      <c r="Z485" s="16"/>
      <c r="AA485" s="16"/>
      <c r="AB485" s="16"/>
      <c r="AC485" s="16"/>
      <c r="AD485" s="16"/>
      <c r="AE485" s="16"/>
      <c r="AF485" s="16"/>
      <c r="AG485" s="16"/>
      <c r="AH485" s="16"/>
      <c r="AI485" s="16"/>
      <c r="AJ485" s="16"/>
      <c r="AK485" s="16"/>
      <c r="AL485" s="16"/>
      <c r="AM485" s="16"/>
    </row>
    <row r="486" spans="2:39" hidden="1" x14ac:dyDescent="0.3">
      <c r="B486" s="15" t="s">
        <v>48</v>
      </c>
      <c r="C486" s="196" t="s">
        <v>44</v>
      </c>
      <c r="D486" s="16" t="s">
        <v>82</v>
      </c>
      <c r="E486" s="44" t="s">
        <v>317</v>
      </c>
      <c r="F486" s="15" t="s">
        <v>312</v>
      </c>
      <c r="G486" s="16"/>
      <c r="H486" s="16"/>
      <c r="I486" s="16"/>
      <c r="J486" s="16"/>
      <c r="K486" s="16"/>
      <c r="L486" s="16"/>
      <c r="M486" s="16"/>
      <c r="N486" s="16"/>
      <c r="O486" s="16"/>
      <c r="P486" s="16"/>
      <c r="Q486" s="16"/>
      <c r="R486" s="16"/>
      <c r="S486" s="16"/>
      <c r="T486" s="16"/>
      <c r="U486" s="16"/>
      <c r="V486" s="16"/>
      <c r="W486" s="16"/>
      <c r="X486" s="16"/>
      <c r="Y486" s="16"/>
      <c r="Z486" s="16"/>
      <c r="AA486" s="16"/>
      <c r="AB486" s="16"/>
      <c r="AC486" s="16"/>
      <c r="AD486" s="16"/>
      <c r="AE486" s="16"/>
      <c r="AF486" s="16"/>
      <c r="AG486" s="16"/>
      <c r="AH486" s="16"/>
      <c r="AI486" s="16"/>
      <c r="AJ486" s="16"/>
      <c r="AK486" s="16"/>
      <c r="AL486" s="16"/>
      <c r="AM486" s="16"/>
    </row>
    <row r="487" spans="2:39" hidden="1" x14ac:dyDescent="0.3">
      <c r="B487" s="15" t="s">
        <v>48</v>
      </c>
      <c r="C487" s="196" t="s">
        <v>44</v>
      </c>
      <c r="D487" s="16" t="s">
        <v>82</v>
      </c>
      <c r="E487" s="44" t="s">
        <v>316</v>
      </c>
      <c r="F487" s="15" t="s">
        <v>312</v>
      </c>
      <c r="G487" s="16"/>
      <c r="H487" s="16"/>
      <c r="I487" s="16"/>
      <c r="J487" s="16"/>
      <c r="K487" s="16"/>
      <c r="L487" s="16"/>
      <c r="M487" s="16"/>
      <c r="N487" s="16"/>
      <c r="O487" s="16"/>
      <c r="P487" s="16"/>
      <c r="Q487" s="16"/>
      <c r="R487" s="16"/>
      <c r="S487" s="16"/>
      <c r="T487" s="16"/>
      <c r="U487" s="16"/>
      <c r="V487" s="16"/>
      <c r="W487" s="16"/>
      <c r="X487" s="16"/>
      <c r="Y487" s="16"/>
      <c r="Z487" s="16"/>
      <c r="AA487" s="16"/>
      <c r="AB487" s="16"/>
      <c r="AC487" s="16"/>
      <c r="AD487" s="16"/>
      <c r="AE487" s="16"/>
      <c r="AF487" s="16"/>
      <c r="AG487" s="16"/>
      <c r="AH487" s="16"/>
      <c r="AI487" s="16"/>
      <c r="AJ487" s="16"/>
      <c r="AK487" s="16"/>
      <c r="AL487" s="16"/>
      <c r="AM487" s="16"/>
    </row>
    <row r="488" spans="2:39" hidden="1" x14ac:dyDescent="0.3">
      <c r="B488" s="15" t="s">
        <v>48</v>
      </c>
      <c r="C488" s="196" t="s">
        <v>44</v>
      </c>
      <c r="D488" s="16" t="s">
        <v>327</v>
      </c>
      <c r="E488" s="44" t="s">
        <v>320</v>
      </c>
      <c r="F488" s="15" t="s">
        <v>312</v>
      </c>
      <c r="G488" s="16"/>
      <c r="H488" s="16"/>
      <c r="I488" s="16"/>
      <c r="J488" s="16"/>
      <c r="K488" s="16"/>
      <c r="L488" s="16"/>
      <c r="M488" s="16"/>
      <c r="N488" s="16"/>
      <c r="O488" s="16"/>
      <c r="P488" s="16"/>
      <c r="Q488" s="16"/>
      <c r="R488" s="16"/>
      <c r="S488" s="16"/>
      <c r="T488" s="16"/>
      <c r="U488" s="16"/>
      <c r="V488" s="16"/>
      <c r="W488" s="16"/>
      <c r="X488" s="16"/>
      <c r="Y488" s="16"/>
      <c r="Z488" s="16"/>
      <c r="AA488" s="16"/>
      <c r="AB488" s="16"/>
      <c r="AC488" s="16"/>
      <c r="AD488" s="16"/>
      <c r="AE488" s="16"/>
      <c r="AF488" s="16"/>
      <c r="AG488" s="16"/>
      <c r="AH488" s="16"/>
      <c r="AI488" s="16"/>
      <c r="AJ488" s="16"/>
      <c r="AK488" s="16"/>
      <c r="AL488" s="16"/>
      <c r="AM488" s="16"/>
    </row>
    <row r="489" spans="2:39" hidden="1" x14ac:dyDescent="0.3">
      <c r="B489" s="15" t="s">
        <v>48</v>
      </c>
      <c r="C489" s="196" t="s">
        <v>44</v>
      </c>
      <c r="D489" s="16" t="s">
        <v>327</v>
      </c>
      <c r="E489" s="44" t="s">
        <v>319</v>
      </c>
      <c r="F489" s="15" t="s">
        <v>312</v>
      </c>
      <c r="G489" s="16"/>
      <c r="H489" s="16"/>
      <c r="I489" s="16"/>
      <c r="J489" s="16"/>
      <c r="K489" s="16"/>
      <c r="L489" s="16"/>
      <c r="M489" s="16"/>
      <c r="N489" s="16"/>
      <c r="O489" s="16"/>
      <c r="P489" s="16"/>
      <c r="Q489" s="16"/>
      <c r="R489" s="16"/>
      <c r="S489" s="16"/>
      <c r="T489" s="16"/>
      <c r="U489" s="16"/>
      <c r="V489" s="16"/>
      <c r="W489" s="16"/>
      <c r="X489" s="16"/>
      <c r="Y489" s="16"/>
      <c r="Z489" s="16"/>
      <c r="AA489" s="16"/>
      <c r="AB489" s="16"/>
      <c r="AC489" s="16"/>
      <c r="AD489" s="16"/>
      <c r="AE489" s="16"/>
      <c r="AF489" s="16"/>
      <c r="AG489" s="16"/>
      <c r="AH489" s="16"/>
      <c r="AI489" s="16"/>
      <c r="AJ489" s="16"/>
      <c r="AK489" s="16"/>
      <c r="AL489" s="16"/>
      <c r="AM489" s="16"/>
    </row>
    <row r="490" spans="2:39" hidden="1" x14ac:dyDescent="0.3">
      <c r="B490" s="15" t="s">
        <v>48</v>
      </c>
      <c r="C490" s="196" t="s">
        <v>44</v>
      </c>
      <c r="D490" s="16" t="s">
        <v>327</v>
      </c>
      <c r="E490" s="44" t="s">
        <v>318</v>
      </c>
      <c r="F490" s="15" t="s">
        <v>312</v>
      </c>
      <c r="G490" s="16"/>
      <c r="H490" s="16"/>
      <c r="I490" s="16"/>
      <c r="J490" s="16"/>
      <c r="K490" s="16"/>
      <c r="L490" s="16"/>
      <c r="M490" s="16"/>
      <c r="N490" s="16"/>
      <c r="O490" s="16"/>
      <c r="P490" s="16"/>
      <c r="Q490" s="16"/>
      <c r="R490" s="16"/>
      <c r="S490" s="16"/>
      <c r="T490" s="16"/>
      <c r="U490" s="16"/>
      <c r="V490" s="16"/>
      <c r="W490" s="16"/>
      <c r="X490" s="16"/>
      <c r="Y490" s="16"/>
      <c r="Z490" s="16"/>
      <c r="AA490" s="16"/>
      <c r="AB490" s="16"/>
      <c r="AC490" s="16"/>
      <c r="AD490" s="16"/>
      <c r="AE490" s="16"/>
      <c r="AF490" s="16"/>
      <c r="AG490" s="16"/>
      <c r="AH490" s="16"/>
      <c r="AI490" s="16"/>
      <c r="AJ490" s="16"/>
      <c r="AK490" s="16"/>
      <c r="AL490" s="16"/>
      <c r="AM490" s="16"/>
    </row>
    <row r="491" spans="2:39" hidden="1" x14ac:dyDescent="0.3">
      <c r="B491" s="15" t="s">
        <v>48</v>
      </c>
      <c r="C491" s="196" t="s">
        <v>44</v>
      </c>
      <c r="D491" s="16" t="s">
        <v>327</v>
      </c>
      <c r="E491" s="44" t="s">
        <v>317</v>
      </c>
      <c r="F491" s="15" t="s">
        <v>312</v>
      </c>
      <c r="G491" s="16"/>
      <c r="H491" s="16"/>
      <c r="I491" s="16"/>
      <c r="J491" s="16"/>
      <c r="K491" s="16"/>
      <c r="L491" s="16"/>
      <c r="M491" s="16"/>
      <c r="N491" s="16"/>
      <c r="O491" s="16"/>
      <c r="P491" s="16"/>
      <c r="Q491" s="16"/>
      <c r="R491" s="16"/>
      <c r="S491" s="16"/>
      <c r="T491" s="16"/>
      <c r="U491" s="16"/>
      <c r="V491" s="16"/>
      <c r="W491" s="16"/>
      <c r="X491" s="16"/>
      <c r="Y491" s="16"/>
      <c r="Z491" s="16"/>
      <c r="AA491" s="16"/>
      <c r="AB491" s="16"/>
      <c r="AC491" s="16"/>
      <c r="AD491" s="16"/>
      <c r="AE491" s="16"/>
      <c r="AF491" s="16"/>
      <c r="AG491" s="16"/>
      <c r="AH491" s="16"/>
      <c r="AI491" s="16"/>
      <c r="AJ491" s="16"/>
      <c r="AK491" s="16"/>
      <c r="AL491" s="16"/>
      <c r="AM491" s="16"/>
    </row>
    <row r="492" spans="2:39" hidden="1" x14ac:dyDescent="0.3">
      <c r="B492" s="15" t="s">
        <v>48</v>
      </c>
      <c r="C492" s="196" t="s">
        <v>44</v>
      </c>
      <c r="D492" s="16" t="s">
        <v>327</v>
      </c>
      <c r="E492" s="44" t="s">
        <v>316</v>
      </c>
      <c r="F492" s="15" t="s">
        <v>312</v>
      </c>
      <c r="G492" s="16"/>
      <c r="H492" s="16"/>
      <c r="I492" s="16"/>
      <c r="J492" s="16"/>
      <c r="K492" s="16"/>
      <c r="L492" s="16"/>
      <c r="M492" s="16"/>
      <c r="N492" s="16"/>
      <c r="O492" s="16"/>
      <c r="P492" s="16"/>
      <c r="Q492" s="16"/>
      <c r="R492" s="16"/>
      <c r="S492" s="16"/>
      <c r="T492" s="16"/>
      <c r="U492" s="16"/>
      <c r="V492" s="16"/>
      <c r="W492" s="16"/>
      <c r="X492" s="16"/>
      <c r="Y492" s="16"/>
      <c r="Z492" s="16"/>
      <c r="AA492" s="16"/>
      <c r="AB492" s="16"/>
      <c r="AC492" s="16"/>
      <c r="AD492" s="16"/>
      <c r="AE492" s="16"/>
      <c r="AF492" s="16"/>
      <c r="AG492" s="16"/>
      <c r="AH492" s="16"/>
      <c r="AI492" s="16"/>
      <c r="AJ492" s="16"/>
      <c r="AK492" s="16"/>
      <c r="AL492" s="16"/>
      <c r="AM492" s="16"/>
    </row>
    <row r="493" spans="2:39" hidden="1" x14ac:dyDescent="0.3">
      <c r="B493" s="15" t="s">
        <v>48</v>
      </c>
      <c r="C493" s="196" t="s">
        <v>44</v>
      </c>
      <c r="D493" s="16" t="s">
        <v>82</v>
      </c>
      <c r="E493" s="15" t="s">
        <v>313</v>
      </c>
      <c r="F493" s="44" t="s">
        <v>315</v>
      </c>
      <c r="G493" s="16"/>
      <c r="H493" s="16"/>
      <c r="I493" s="16"/>
      <c r="J493" s="16"/>
      <c r="K493" s="16"/>
      <c r="L493" s="16"/>
      <c r="M493" s="16"/>
      <c r="N493" s="16"/>
      <c r="O493" s="16"/>
      <c r="P493" s="16"/>
      <c r="Q493" s="16"/>
      <c r="R493" s="16"/>
      <c r="S493" s="16"/>
      <c r="T493" s="16"/>
      <c r="U493" s="16"/>
      <c r="V493" s="16"/>
      <c r="W493" s="16"/>
      <c r="X493" s="16"/>
      <c r="Y493" s="16"/>
      <c r="Z493" s="16"/>
      <c r="AA493" s="16"/>
      <c r="AB493" s="16"/>
      <c r="AC493" s="16"/>
      <c r="AD493" s="16"/>
      <c r="AE493" s="16"/>
      <c r="AF493" s="16"/>
      <c r="AG493" s="16"/>
      <c r="AH493" s="16"/>
      <c r="AI493" s="16"/>
      <c r="AJ493" s="16"/>
      <c r="AK493" s="16"/>
      <c r="AL493" s="16"/>
      <c r="AM493" s="16"/>
    </row>
    <row r="494" spans="2:39" hidden="1" x14ac:dyDescent="0.3">
      <c r="B494" s="15" t="s">
        <v>48</v>
      </c>
      <c r="C494" s="196" t="s">
        <v>44</v>
      </c>
      <c r="D494" s="16" t="s">
        <v>82</v>
      </c>
      <c r="E494" s="15" t="s">
        <v>313</v>
      </c>
      <c r="F494" s="44" t="s">
        <v>314</v>
      </c>
      <c r="G494" s="16"/>
      <c r="H494" s="16"/>
      <c r="I494" s="16"/>
      <c r="J494" s="16"/>
      <c r="K494" s="16"/>
      <c r="L494" s="16"/>
      <c r="M494" s="16"/>
      <c r="N494" s="16"/>
      <c r="O494" s="16"/>
      <c r="P494" s="16"/>
      <c r="Q494" s="16"/>
      <c r="R494" s="16"/>
      <c r="S494" s="16"/>
      <c r="T494" s="16"/>
      <c r="U494" s="16"/>
      <c r="V494" s="16"/>
      <c r="W494" s="16"/>
      <c r="X494" s="16"/>
      <c r="Y494" s="16"/>
      <c r="Z494" s="16"/>
      <c r="AA494" s="16"/>
      <c r="AB494" s="16"/>
      <c r="AC494" s="16"/>
      <c r="AD494" s="16"/>
      <c r="AE494" s="16"/>
      <c r="AF494" s="16"/>
      <c r="AG494" s="16"/>
      <c r="AH494" s="16"/>
      <c r="AI494" s="16"/>
      <c r="AJ494" s="16"/>
      <c r="AK494" s="16"/>
      <c r="AL494" s="16"/>
      <c r="AM494" s="16"/>
    </row>
    <row r="495" spans="2:39" hidden="1" x14ac:dyDescent="0.3">
      <c r="B495" s="15" t="s">
        <v>48</v>
      </c>
      <c r="C495" s="196" t="s">
        <v>44</v>
      </c>
      <c r="D495" s="16" t="s">
        <v>327</v>
      </c>
      <c r="E495" s="15" t="s">
        <v>313</v>
      </c>
      <c r="F495" s="44" t="s">
        <v>315</v>
      </c>
      <c r="G495" s="16"/>
      <c r="H495" s="16"/>
      <c r="I495" s="16"/>
      <c r="J495" s="16"/>
      <c r="K495" s="16"/>
      <c r="L495" s="16"/>
      <c r="M495" s="16"/>
      <c r="N495" s="16"/>
      <c r="O495" s="16"/>
      <c r="P495" s="16"/>
      <c r="Q495" s="16"/>
      <c r="R495" s="16"/>
      <c r="S495" s="16"/>
      <c r="T495" s="16"/>
      <c r="U495" s="16"/>
      <c r="V495" s="16"/>
      <c r="W495" s="16"/>
      <c r="X495" s="16"/>
      <c r="Y495" s="16"/>
      <c r="Z495" s="16"/>
      <c r="AA495" s="16"/>
      <c r="AB495" s="16"/>
      <c r="AC495" s="16"/>
      <c r="AD495" s="16"/>
      <c r="AE495" s="16"/>
      <c r="AF495" s="16"/>
      <c r="AG495" s="16"/>
      <c r="AH495" s="16"/>
      <c r="AI495" s="16"/>
      <c r="AJ495" s="16"/>
      <c r="AK495" s="16"/>
      <c r="AL495" s="16"/>
      <c r="AM495" s="16"/>
    </row>
    <row r="496" spans="2:39" hidden="1" x14ac:dyDescent="0.3">
      <c r="B496" s="15" t="s">
        <v>48</v>
      </c>
      <c r="C496" s="196" t="s">
        <v>44</v>
      </c>
      <c r="D496" s="16" t="s">
        <v>327</v>
      </c>
      <c r="E496" s="15" t="s">
        <v>313</v>
      </c>
      <c r="F496" s="44" t="s">
        <v>314</v>
      </c>
      <c r="G496" s="16"/>
      <c r="H496" s="16"/>
      <c r="I496" s="16"/>
      <c r="J496" s="16"/>
      <c r="K496" s="16"/>
      <c r="L496" s="16"/>
      <c r="M496" s="16"/>
      <c r="N496" s="16"/>
      <c r="O496" s="16"/>
      <c r="P496" s="16"/>
      <c r="Q496" s="16"/>
      <c r="R496" s="16"/>
      <c r="S496" s="16"/>
      <c r="T496" s="16"/>
      <c r="U496" s="16"/>
      <c r="V496" s="16"/>
      <c r="W496" s="16"/>
      <c r="X496" s="16"/>
      <c r="Y496" s="16"/>
      <c r="Z496" s="16"/>
      <c r="AA496" s="16"/>
      <c r="AB496" s="16"/>
      <c r="AC496" s="16"/>
      <c r="AD496" s="16"/>
      <c r="AE496" s="16"/>
      <c r="AF496" s="16"/>
      <c r="AG496" s="16"/>
      <c r="AH496" s="16"/>
      <c r="AI496" s="16"/>
      <c r="AJ496" s="16"/>
      <c r="AK496" s="16"/>
      <c r="AL496" s="16"/>
      <c r="AM496" s="16"/>
    </row>
    <row r="497" spans="1:39" hidden="1" x14ac:dyDescent="0.3">
      <c r="B497" s="15" t="s">
        <v>48</v>
      </c>
      <c r="C497" s="196" t="s">
        <v>44</v>
      </c>
      <c r="D497" s="15" t="s">
        <v>54</v>
      </c>
      <c r="E497" s="16" t="s">
        <v>326</v>
      </c>
      <c r="F497" s="44" t="s">
        <v>315</v>
      </c>
      <c r="G497" s="16"/>
      <c r="H497" s="16"/>
      <c r="I497" s="16"/>
      <c r="J497" s="16"/>
      <c r="K497" s="16"/>
      <c r="L497" s="16"/>
      <c r="M497" s="16"/>
      <c r="N497" s="16"/>
      <c r="O497" s="16"/>
      <c r="P497" s="16"/>
      <c r="Q497" s="16"/>
      <c r="R497" s="16"/>
      <c r="S497" s="16"/>
      <c r="T497" s="16"/>
      <c r="U497" s="16"/>
      <c r="V497" s="16"/>
      <c r="W497" s="16"/>
      <c r="X497" s="16"/>
      <c r="Y497" s="16"/>
      <c r="Z497" s="16"/>
      <c r="AA497" s="16"/>
      <c r="AB497" s="16"/>
      <c r="AC497" s="16"/>
      <c r="AD497" s="16"/>
      <c r="AE497" s="16"/>
      <c r="AF497" s="16"/>
      <c r="AG497" s="16"/>
      <c r="AH497" s="16"/>
      <c r="AI497" s="16"/>
      <c r="AJ497" s="16"/>
      <c r="AK497" s="16"/>
      <c r="AL497" s="16"/>
      <c r="AM497" s="16"/>
    </row>
    <row r="498" spans="1:39" hidden="1" x14ac:dyDescent="0.3">
      <c r="B498" s="15" t="s">
        <v>48</v>
      </c>
      <c r="C498" s="196" t="s">
        <v>44</v>
      </c>
      <c r="D498" s="15" t="s">
        <v>54</v>
      </c>
      <c r="E498" s="16" t="s">
        <v>325</v>
      </c>
      <c r="F498" s="44" t="s">
        <v>314</v>
      </c>
      <c r="G498" s="16"/>
      <c r="H498" s="16"/>
      <c r="I498" s="16"/>
      <c r="J498" s="16"/>
      <c r="K498" s="16"/>
      <c r="L498" s="16"/>
      <c r="M498" s="16"/>
      <c r="N498" s="16"/>
      <c r="O498" s="16"/>
      <c r="P498" s="16"/>
      <c r="Q498" s="16"/>
      <c r="R498" s="16"/>
      <c r="S498" s="16"/>
      <c r="T498" s="16"/>
      <c r="U498" s="16"/>
      <c r="V498" s="16"/>
      <c r="W498" s="16"/>
      <c r="X498" s="16"/>
      <c r="Y498" s="16"/>
      <c r="Z498" s="16"/>
      <c r="AA498" s="16"/>
      <c r="AB498" s="16"/>
      <c r="AC498" s="16"/>
      <c r="AD498" s="16"/>
      <c r="AE498" s="16"/>
      <c r="AF498" s="16"/>
      <c r="AG498" s="16"/>
      <c r="AH498" s="16"/>
      <c r="AI498" s="16"/>
      <c r="AJ498" s="16"/>
      <c r="AK498" s="16"/>
      <c r="AL498" s="16"/>
      <c r="AM498" s="16"/>
    </row>
    <row r="499" spans="1:39" hidden="1" x14ac:dyDescent="0.3">
      <c r="B499" s="15" t="s">
        <v>48</v>
      </c>
      <c r="C499" s="196" t="s">
        <v>44</v>
      </c>
      <c r="D499" s="15" t="s">
        <v>54</v>
      </c>
      <c r="E499" s="16" t="s">
        <v>324</v>
      </c>
      <c r="F499" s="44" t="s">
        <v>315</v>
      </c>
      <c r="G499" s="16"/>
      <c r="H499" s="16"/>
      <c r="I499" s="16"/>
      <c r="J499" s="16"/>
      <c r="K499" s="16"/>
      <c r="L499" s="16"/>
      <c r="M499" s="16"/>
      <c r="N499" s="16"/>
      <c r="O499" s="16"/>
      <c r="P499" s="16"/>
      <c r="Q499" s="16"/>
      <c r="R499" s="16"/>
      <c r="S499" s="16"/>
      <c r="T499" s="16"/>
      <c r="U499" s="16"/>
      <c r="V499" s="16"/>
      <c r="W499" s="16"/>
      <c r="X499" s="16"/>
      <c r="Y499" s="16"/>
      <c r="Z499" s="16"/>
      <c r="AA499" s="16"/>
      <c r="AB499" s="16"/>
      <c r="AC499" s="16"/>
      <c r="AD499" s="16"/>
      <c r="AE499" s="16"/>
      <c r="AF499" s="16"/>
      <c r="AG499" s="16"/>
      <c r="AH499" s="16"/>
      <c r="AI499" s="16"/>
      <c r="AJ499" s="16"/>
      <c r="AK499" s="16"/>
      <c r="AL499" s="16"/>
      <c r="AM499" s="16"/>
    </row>
    <row r="500" spans="1:39" hidden="1" x14ac:dyDescent="0.3">
      <c r="B500" s="15" t="s">
        <v>48</v>
      </c>
      <c r="C500" s="196" t="s">
        <v>44</v>
      </c>
      <c r="D500" s="15" t="s">
        <v>54</v>
      </c>
      <c r="E500" s="16" t="s">
        <v>324</v>
      </c>
      <c r="F500" s="44" t="s">
        <v>314</v>
      </c>
      <c r="G500" s="16"/>
      <c r="H500" s="16"/>
      <c r="I500" s="16"/>
      <c r="J500" s="16"/>
      <c r="K500" s="16"/>
      <c r="L500" s="16"/>
      <c r="M500" s="16"/>
      <c r="N500" s="16"/>
      <c r="O500" s="16"/>
      <c r="P500" s="16"/>
      <c r="Q500" s="16"/>
      <c r="R500" s="16"/>
      <c r="S500" s="16"/>
      <c r="T500" s="16"/>
      <c r="U500" s="16"/>
      <c r="V500" s="16"/>
      <c r="W500" s="16"/>
      <c r="X500" s="16"/>
      <c r="Y500" s="16"/>
      <c r="Z500" s="16"/>
      <c r="AA500" s="16"/>
      <c r="AB500" s="16"/>
      <c r="AC500" s="16"/>
      <c r="AD500" s="16"/>
      <c r="AE500" s="16"/>
      <c r="AF500" s="16"/>
      <c r="AG500" s="16"/>
      <c r="AH500" s="16"/>
      <c r="AI500" s="16"/>
      <c r="AJ500" s="16"/>
      <c r="AK500" s="16"/>
      <c r="AL500" s="16"/>
      <c r="AM500" s="16"/>
    </row>
    <row r="501" spans="1:39" hidden="1" x14ac:dyDescent="0.3">
      <c r="B501" s="15" t="s">
        <v>48</v>
      </c>
      <c r="C501" s="196" t="s">
        <v>44</v>
      </c>
      <c r="D501" s="15" t="s">
        <v>54</v>
      </c>
      <c r="E501" s="16" t="s">
        <v>323</v>
      </c>
      <c r="F501" s="44" t="s">
        <v>315</v>
      </c>
      <c r="G501" s="16"/>
      <c r="H501" s="16"/>
      <c r="I501" s="16"/>
      <c r="J501" s="16"/>
      <c r="K501" s="16"/>
      <c r="L501" s="16"/>
      <c r="M501" s="16"/>
      <c r="N501" s="16"/>
      <c r="O501" s="16"/>
      <c r="P501" s="16"/>
      <c r="Q501" s="16"/>
      <c r="R501" s="16"/>
      <c r="S501" s="16"/>
      <c r="T501" s="16"/>
      <c r="U501" s="16"/>
      <c r="V501" s="16"/>
      <c r="W501" s="16"/>
      <c r="X501" s="16"/>
      <c r="Y501" s="16"/>
      <c r="Z501" s="16"/>
      <c r="AA501" s="16"/>
      <c r="AB501" s="16"/>
      <c r="AC501" s="16"/>
      <c r="AD501" s="16"/>
      <c r="AE501" s="16"/>
      <c r="AF501" s="16"/>
      <c r="AG501" s="16"/>
      <c r="AH501" s="16"/>
      <c r="AI501" s="16"/>
      <c r="AJ501" s="16"/>
      <c r="AK501" s="16"/>
      <c r="AL501" s="16"/>
      <c r="AM501" s="16"/>
    </row>
    <row r="502" spans="1:39" hidden="1" x14ac:dyDescent="0.3">
      <c r="B502" s="15" t="s">
        <v>48</v>
      </c>
      <c r="C502" s="196" t="s">
        <v>44</v>
      </c>
      <c r="D502" s="15" t="s">
        <v>54</v>
      </c>
      <c r="E502" s="16" t="s">
        <v>323</v>
      </c>
      <c r="F502" s="44" t="s">
        <v>314</v>
      </c>
      <c r="G502" s="16"/>
      <c r="H502" s="16"/>
      <c r="I502" s="16"/>
      <c r="J502" s="16"/>
      <c r="K502" s="16"/>
      <c r="L502" s="16"/>
      <c r="M502" s="16"/>
      <c r="N502" s="16"/>
      <c r="O502" s="16"/>
      <c r="P502" s="16"/>
      <c r="Q502" s="16"/>
      <c r="R502" s="16"/>
      <c r="S502" s="16"/>
      <c r="T502" s="16"/>
      <c r="U502" s="16"/>
      <c r="V502" s="16"/>
      <c r="W502" s="16"/>
      <c r="X502" s="16"/>
      <c r="Y502" s="16"/>
      <c r="Z502" s="16"/>
      <c r="AA502" s="16"/>
      <c r="AB502" s="16"/>
      <c r="AC502" s="16"/>
      <c r="AD502" s="16"/>
      <c r="AE502" s="16"/>
      <c r="AF502" s="16"/>
      <c r="AG502" s="16"/>
      <c r="AH502" s="16"/>
      <c r="AI502" s="16"/>
      <c r="AJ502" s="16"/>
      <c r="AK502" s="16"/>
      <c r="AL502" s="16"/>
      <c r="AM502" s="16"/>
    </row>
    <row r="503" spans="1:39" hidden="1" x14ac:dyDescent="0.3">
      <c r="B503" s="15" t="s">
        <v>48</v>
      </c>
      <c r="C503" s="196" t="s">
        <v>44</v>
      </c>
      <c r="D503" s="15" t="s">
        <v>54</v>
      </c>
      <c r="E503" s="16" t="s">
        <v>322</v>
      </c>
      <c r="F503" s="44" t="s">
        <v>315</v>
      </c>
      <c r="G503" s="16"/>
      <c r="H503" s="16"/>
      <c r="I503" s="16"/>
      <c r="J503" s="16"/>
      <c r="K503" s="16"/>
      <c r="L503" s="16"/>
      <c r="M503" s="16"/>
      <c r="N503" s="16"/>
      <c r="O503" s="16"/>
      <c r="P503" s="16"/>
      <c r="Q503" s="16"/>
      <c r="R503" s="16"/>
      <c r="S503" s="16"/>
      <c r="T503" s="16"/>
      <c r="U503" s="16"/>
      <c r="V503" s="16"/>
      <c r="W503" s="16"/>
      <c r="X503" s="16"/>
      <c r="Y503" s="16"/>
      <c r="Z503" s="16"/>
      <c r="AA503" s="16"/>
      <c r="AB503" s="16"/>
      <c r="AC503" s="16"/>
      <c r="AD503" s="16"/>
      <c r="AE503" s="16"/>
      <c r="AF503" s="16"/>
      <c r="AG503" s="16"/>
      <c r="AH503" s="16"/>
      <c r="AI503" s="16"/>
      <c r="AJ503" s="16"/>
      <c r="AK503" s="16"/>
      <c r="AL503" s="16"/>
      <c r="AM503" s="16"/>
    </row>
    <row r="504" spans="1:39" hidden="1" x14ac:dyDescent="0.3">
      <c r="B504" s="15" t="s">
        <v>48</v>
      </c>
      <c r="C504" s="196" t="s">
        <v>44</v>
      </c>
      <c r="D504" s="15" t="s">
        <v>54</v>
      </c>
      <c r="E504" s="16" t="s">
        <v>322</v>
      </c>
      <c r="F504" s="44" t="s">
        <v>314</v>
      </c>
      <c r="G504" s="16"/>
      <c r="H504" s="16"/>
      <c r="I504" s="16"/>
      <c r="J504" s="16"/>
      <c r="K504" s="16"/>
      <c r="L504" s="16"/>
      <c r="M504" s="16"/>
      <c r="N504" s="16"/>
      <c r="O504" s="16"/>
      <c r="P504" s="16"/>
      <c r="Q504" s="16"/>
      <c r="R504" s="16"/>
      <c r="S504" s="16"/>
      <c r="T504" s="16"/>
      <c r="U504" s="16"/>
      <c r="V504" s="16"/>
      <c r="W504" s="16"/>
      <c r="X504" s="16"/>
      <c r="Y504" s="16"/>
      <c r="Z504" s="16"/>
      <c r="AA504" s="16"/>
      <c r="AB504" s="16"/>
      <c r="AC504" s="16"/>
      <c r="AD504" s="16"/>
      <c r="AE504" s="16"/>
      <c r="AF504" s="16"/>
      <c r="AG504" s="16"/>
      <c r="AH504" s="16"/>
      <c r="AI504" s="16"/>
      <c r="AJ504" s="16"/>
      <c r="AK504" s="16"/>
      <c r="AL504" s="16"/>
      <c r="AM504" s="16"/>
    </row>
    <row r="505" spans="1:39" hidden="1" x14ac:dyDescent="0.3">
      <c r="B505" s="15" t="s">
        <v>48</v>
      </c>
      <c r="C505" s="196" t="s">
        <v>44</v>
      </c>
      <c r="D505" s="15" t="s">
        <v>54</v>
      </c>
      <c r="E505" s="16" t="s">
        <v>321</v>
      </c>
      <c r="F505" s="44" t="s">
        <v>315</v>
      </c>
      <c r="G505" s="16"/>
      <c r="H505" s="16"/>
      <c r="I505" s="16"/>
      <c r="J505" s="16"/>
      <c r="K505" s="16"/>
      <c r="L505" s="16"/>
      <c r="M505" s="16"/>
      <c r="N505" s="16"/>
      <c r="O505" s="16"/>
      <c r="P505" s="16"/>
      <c r="Q505" s="16"/>
      <c r="R505" s="16"/>
      <c r="S505" s="16"/>
      <c r="T505" s="16"/>
      <c r="U505" s="16"/>
      <c r="V505" s="16"/>
      <c r="W505" s="16"/>
      <c r="X505" s="16"/>
      <c r="Y505" s="16"/>
      <c r="Z505" s="16"/>
      <c r="AA505" s="16"/>
      <c r="AB505" s="16"/>
      <c r="AC505" s="16"/>
      <c r="AD505" s="16"/>
      <c r="AE505" s="16"/>
      <c r="AF505" s="16"/>
      <c r="AG505" s="16"/>
      <c r="AH505" s="16"/>
      <c r="AI505" s="16"/>
      <c r="AJ505" s="16"/>
      <c r="AK505" s="16"/>
      <c r="AL505" s="16"/>
      <c r="AM505" s="16"/>
    </row>
    <row r="506" spans="1:39" hidden="1" x14ac:dyDescent="0.3">
      <c r="B506" s="15" t="s">
        <v>48</v>
      </c>
      <c r="C506" s="196" t="s">
        <v>44</v>
      </c>
      <c r="D506" s="15" t="s">
        <v>54</v>
      </c>
      <c r="E506" s="16" t="s">
        <v>321</v>
      </c>
      <c r="F506" s="44" t="s">
        <v>314</v>
      </c>
      <c r="G506" s="16"/>
      <c r="H506" s="16"/>
      <c r="I506" s="16"/>
      <c r="J506" s="16"/>
      <c r="K506" s="16"/>
      <c r="L506" s="16"/>
      <c r="M506" s="16"/>
      <c r="N506" s="16"/>
      <c r="O506" s="16"/>
      <c r="P506" s="16"/>
      <c r="Q506" s="16"/>
      <c r="R506" s="16"/>
      <c r="S506" s="16"/>
      <c r="T506" s="16"/>
      <c r="U506" s="16"/>
      <c r="V506" s="16"/>
      <c r="W506" s="16"/>
      <c r="X506" s="16"/>
      <c r="Y506" s="16"/>
      <c r="Z506" s="16"/>
      <c r="AA506" s="16"/>
      <c r="AB506" s="16"/>
      <c r="AC506" s="16"/>
      <c r="AD506" s="16"/>
      <c r="AE506" s="16"/>
      <c r="AF506" s="16"/>
      <c r="AG506" s="16"/>
      <c r="AH506" s="16"/>
      <c r="AI506" s="16"/>
      <c r="AJ506" s="16"/>
      <c r="AK506" s="16"/>
      <c r="AL506" s="16"/>
      <c r="AM506" s="16"/>
    </row>
    <row r="507" spans="1:39" s="232" customFormat="1" x14ac:dyDescent="0.3">
      <c r="A507" s="2"/>
      <c r="B507" s="50" t="s">
        <v>48</v>
      </c>
      <c r="C507" s="59" t="s">
        <v>53</v>
      </c>
      <c r="D507" s="50" t="s">
        <v>54</v>
      </c>
      <c r="E507" s="50" t="s">
        <v>313</v>
      </c>
      <c r="F507" s="50" t="s">
        <v>312</v>
      </c>
      <c r="G507" s="80">
        <v>102</v>
      </c>
      <c r="H507" s="80">
        <v>150925</v>
      </c>
      <c r="I507" s="240">
        <v>0.70014362481653813</v>
      </c>
      <c r="J507" s="80">
        <v>29338</v>
      </c>
      <c r="K507" s="80">
        <v>18552</v>
      </c>
      <c r="L507" s="193">
        <v>0.62274622263088364</v>
      </c>
      <c r="M507" s="195">
        <v>2.8298088295481108E-3</v>
      </c>
      <c r="N507" s="193">
        <v>0.61719979732496932</v>
      </c>
      <c r="O507" s="193">
        <v>0.62829264793679795</v>
      </c>
      <c r="P507" s="80">
        <v>35888</v>
      </c>
      <c r="Q507" s="80">
        <v>22936</v>
      </c>
      <c r="R507" s="193">
        <v>0.62924574792974497</v>
      </c>
      <c r="S507" s="195">
        <v>2.5496383735722204E-3</v>
      </c>
      <c r="T507" s="193">
        <v>0.62424845671754337</v>
      </c>
      <c r="U507" s="193">
        <v>0.63424303914194657</v>
      </c>
      <c r="V507" s="80"/>
      <c r="W507" s="80"/>
      <c r="X507" s="193"/>
      <c r="Y507" s="195"/>
      <c r="Z507" s="193"/>
      <c r="AA507" s="193"/>
      <c r="AB507" s="237"/>
      <c r="AC507" s="237"/>
      <c r="AD507" s="238"/>
      <c r="AE507" s="239"/>
      <c r="AF507" s="238"/>
      <c r="AG507" s="238"/>
      <c r="AH507" s="237"/>
      <c r="AI507" s="237"/>
      <c r="AJ507" s="237"/>
      <c r="AK507" s="237"/>
      <c r="AL507" s="237"/>
      <c r="AM507" s="237"/>
    </row>
    <row r="508" spans="1:39" s="232" customFormat="1" x14ac:dyDescent="0.3">
      <c r="A508" s="2"/>
      <c r="B508" s="50" t="s">
        <v>48</v>
      </c>
      <c r="C508" s="59" t="s">
        <v>55</v>
      </c>
      <c r="D508" s="50" t="s">
        <v>54</v>
      </c>
      <c r="E508" s="50" t="s">
        <v>313</v>
      </c>
      <c r="F508" s="50" t="s">
        <v>312</v>
      </c>
      <c r="G508" s="80">
        <v>28</v>
      </c>
      <c r="H508" s="80">
        <v>37184</v>
      </c>
      <c r="I508" s="240">
        <v>0.29985637518346209</v>
      </c>
      <c r="J508" s="80">
        <v>7708</v>
      </c>
      <c r="K508" s="80">
        <v>5308</v>
      </c>
      <c r="L508" s="193">
        <v>0.68770643158705491</v>
      </c>
      <c r="M508" s="195">
        <v>5.2785204700249114E-3</v>
      </c>
      <c r="N508" s="193">
        <v>0.6773605314658061</v>
      </c>
      <c r="O508" s="193">
        <v>0.69805233170830372</v>
      </c>
      <c r="P508" s="80">
        <v>9683</v>
      </c>
      <c r="Q508" s="80">
        <v>6796</v>
      </c>
      <c r="R508" s="193">
        <v>0.69676141167740757</v>
      </c>
      <c r="S508" s="195">
        <v>4.6712091437530164E-3</v>
      </c>
      <c r="T508" s="193">
        <v>0.68760584175565165</v>
      </c>
      <c r="U508" s="193">
        <v>0.7059169815991635</v>
      </c>
      <c r="V508" s="80"/>
      <c r="W508" s="80"/>
      <c r="X508" s="193"/>
      <c r="Y508" s="195"/>
      <c r="Z508" s="193"/>
      <c r="AA508" s="193"/>
      <c r="AB508" s="237"/>
      <c r="AC508" s="237"/>
      <c r="AD508" s="238"/>
      <c r="AE508" s="239"/>
      <c r="AF508" s="238"/>
      <c r="AG508" s="238"/>
      <c r="AH508" s="237"/>
      <c r="AI508" s="237"/>
      <c r="AJ508" s="237"/>
      <c r="AK508" s="237"/>
      <c r="AL508" s="237"/>
      <c r="AM508" s="237"/>
    </row>
    <row r="509" spans="1:39" s="232" customFormat="1" x14ac:dyDescent="0.3">
      <c r="A509" s="2"/>
      <c r="B509" s="50" t="s">
        <v>48</v>
      </c>
      <c r="C509" s="49" t="s">
        <v>44</v>
      </c>
      <c r="D509" s="60" t="s">
        <v>45</v>
      </c>
      <c r="E509" s="50" t="s">
        <v>313</v>
      </c>
      <c r="F509" s="50" t="s">
        <v>312</v>
      </c>
      <c r="G509" s="80">
        <v>130</v>
      </c>
      <c r="H509" s="80">
        <v>154651</v>
      </c>
      <c r="I509" s="240">
        <v>0.80549076059184321</v>
      </c>
      <c r="J509" s="80">
        <v>29054</v>
      </c>
      <c r="K509" s="80">
        <v>20826</v>
      </c>
      <c r="L509" s="193">
        <v>0.70991663158116003</v>
      </c>
      <c r="M509" s="195">
        <v>2.6623314601680408E-3</v>
      </c>
      <c r="N509" s="193">
        <v>0.70469846191923069</v>
      </c>
      <c r="O509" s="193">
        <v>0.71513480124308937</v>
      </c>
      <c r="P509" s="80">
        <v>36388</v>
      </c>
      <c r="Q509" s="80">
        <v>26292</v>
      </c>
      <c r="R509" s="193">
        <v>0.71833486243866163</v>
      </c>
      <c r="S509" s="195">
        <v>2.3580386942463447E-3</v>
      </c>
      <c r="T509" s="193">
        <v>0.71371310659793874</v>
      </c>
      <c r="U509" s="193">
        <v>0.72295661827938451</v>
      </c>
      <c r="V509" s="80">
        <v>1910</v>
      </c>
      <c r="W509" s="80">
        <v>1087</v>
      </c>
      <c r="X509" s="193">
        <v>0.5576676019845328</v>
      </c>
      <c r="Y509" s="195">
        <v>1.1364370879534846E-2</v>
      </c>
      <c r="Z509" s="193">
        <v>0.53539343506064452</v>
      </c>
      <c r="AA509" s="193">
        <v>0.57994176890842108</v>
      </c>
      <c r="AB509" s="237">
        <v>38298</v>
      </c>
      <c r="AC509" s="237">
        <v>27379</v>
      </c>
      <c r="AD509" s="238">
        <v>0.71082554157910127</v>
      </c>
      <c r="AE509" s="239">
        <v>2.3167193728666768E-3</v>
      </c>
      <c r="AF509" s="238">
        <v>0.70628477160828262</v>
      </c>
      <c r="AG509" s="238">
        <v>0.71536631154991992</v>
      </c>
      <c r="AH509" s="237">
        <v>378</v>
      </c>
      <c r="AI509" s="237">
        <v>322</v>
      </c>
      <c r="AJ509" s="237"/>
      <c r="AK509" s="237"/>
      <c r="AL509" s="237"/>
      <c r="AM509" s="237"/>
    </row>
    <row r="510" spans="1:39" s="232" customFormat="1" x14ac:dyDescent="0.3">
      <c r="A510" s="2"/>
      <c r="B510" s="50" t="s">
        <v>48</v>
      </c>
      <c r="C510" s="49" t="s">
        <v>44</v>
      </c>
      <c r="D510" s="60" t="s">
        <v>52</v>
      </c>
      <c r="E510" s="50" t="s">
        <v>313</v>
      </c>
      <c r="F510" s="50" t="s">
        <v>312</v>
      </c>
      <c r="G510" s="80">
        <v>130</v>
      </c>
      <c r="H510" s="80">
        <v>33458</v>
      </c>
      <c r="I510" s="240">
        <v>0.19450923940815651</v>
      </c>
      <c r="J510" s="80">
        <v>7992</v>
      </c>
      <c r="K510" s="80">
        <v>3034</v>
      </c>
      <c r="L510" s="193">
        <v>0.36190398001001661</v>
      </c>
      <c r="M510" s="195">
        <v>5.3754145178864926E-3</v>
      </c>
      <c r="N510" s="193">
        <v>0.35136816755495909</v>
      </c>
      <c r="O510" s="193">
        <v>0.37243979246507414</v>
      </c>
      <c r="P510" s="80">
        <v>9183</v>
      </c>
      <c r="Q510" s="80">
        <v>3440</v>
      </c>
      <c r="R510" s="193">
        <v>0.36469371165179065</v>
      </c>
      <c r="S510" s="195">
        <v>5.0230028240599396E-3</v>
      </c>
      <c r="T510" s="193">
        <v>0.35484862611663315</v>
      </c>
      <c r="U510" s="193">
        <v>0.37453879718694816</v>
      </c>
      <c r="V510" s="80"/>
      <c r="W510" s="80"/>
      <c r="X510" s="193"/>
      <c r="Y510" s="195"/>
      <c r="Z510" s="193"/>
      <c r="AA510" s="193"/>
      <c r="AB510" s="237"/>
      <c r="AC510" s="237"/>
      <c r="AD510" s="238"/>
      <c r="AE510" s="239"/>
      <c r="AF510" s="238"/>
      <c r="AG510" s="238"/>
      <c r="AH510" s="237"/>
      <c r="AI510" s="237"/>
      <c r="AJ510" s="237"/>
      <c r="AK510" s="237"/>
      <c r="AL510" s="237"/>
      <c r="AM510" s="237"/>
    </row>
    <row r="511" spans="1:39" hidden="1" x14ac:dyDescent="0.3">
      <c r="B511" s="50" t="s">
        <v>48</v>
      </c>
      <c r="C511" s="49" t="s">
        <v>44</v>
      </c>
      <c r="D511" s="80" t="s">
        <v>54</v>
      </c>
      <c r="E511" s="60" t="s">
        <v>320</v>
      </c>
      <c r="F511" s="50" t="s">
        <v>312</v>
      </c>
      <c r="G511" s="80"/>
      <c r="H511" s="80"/>
      <c r="I511" s="80"/>
      <c r="J511" s="80"/>
      <c r="K511" s="80"/>
      <c r="L511" s="80"/>
      <c r="M511" s="80"/>
      <c r="N511" s="80"/>
      <c r="O511" s="80"/>
      <c r="P511" s="80"/>
      <c r="Q511" s="80"/>
      <c r="R511" s="80"/>
      <c r="S511" s="80"/>
      <c r="T511" s="80"/>
      <c r="U511" s="80"/>
      <c r="V511" s="80"/>
      <c r="W511" s="80"/>
      <c r="X511" s="80"/>
      <c r="Y511" s="80"/>
      <c r="Z511" s="80"/>
      <c r="AA511" s="80"/>
      <c r="AB511" s="80"/>
      <c r="AC511" s="80"/>
      <c r="AD511" s="80"/>
      <c r="AE511" s="80"/>
      <c r="AF511" s="80"/>
      <c r="AG511" s="80"/>
      <c r="AH511" s="80"/>
      <c r="AI511" s="80"/>
      <c r="AJ511" s="80"/>
      <c r="AK511" s="80"/>
      <c r="AL511" s="80"/>
      <c r="AM511" s="80"/>
    </row>
    <row r="512" spans="1:39" hidden="1" x14ac:dyDescent="0.3">
      <c r="B512" s="50" t="s">
        <v>48</v>
      </c>
      <c r="C512" s="49" t="s">
        <v>44</v>
      </c>
      <c r="D512" s="80" t="s">
        <v>54</v>
      </c>
      <c r="E512" s="60" t="s">
        <v>319</v>
      </c>
      <c r="F512" s="50" t="s">
        <v>312</v>
      </c>
      <c r="G512" s="80"/>
      <c r="H512" s="80"/>
      <c r="I512" s="80"/>
      <c r="J512" s="80"/>
      <c r="K512" s="80"/>
      <c r="L512" s="80"/>
      <c r="M512" s="80"/>
      <c r="N512" s="80"/>
      <c r="O512" s="80"/>
      <c r="P512" s="80"/>
      <c r="Q512" s="80"/>
      <c r="R512" s="80"/>
      <c r="S512" s="80"/>
      <c r="T512" s="80"/>
      <c r="U512" s="80"/>
      <c r="V512" s="80"/>
      <c r="W512" s="80"/>
      <c r="X512" s="80"/>
      <c r="Y512" s="80"/>
      <c r="Z512" s="80"/>
      <c r="AA512" s="80"/>
      <c r="AB512" s="80"/>
      <c r="AC512" s="80"/>
      <c r="AD512" s="80"/>
      <c r="AE512" s="80"/>
      <c r="AF512" s="80"/>
      <c r="AG512" s="80"/>
      <c r="AH512" s="80"/>
      <c r="AI512" s="80"/>
      <c r="AJ512" s="80"/>
      <c r="AK512" s="80"/>
      <c r="AL512" s="80"/>
      <c r="AM512" s="80"/>
    </row>
    <row r="513" spans="1:39" hidden="1" x14ac:dyDescent="0.3">
      <c r="B513" s="50" t="s">
        <v>48</v>
      </c>
      <c r="C513" s="49" t="s">
        <v>44</v>
      </c>
      <c r="D513" s="80" t="s">
        <v>54</v>
      </c>
      <c r="E513" s="60" t="s">
        <v>318</v>
      </c>
      <c r="F513" s="50" t="s">
        <v>312</v>
      </c>
      <c r="G513" s="80"/>
      <c r="H513" s="80"/>
      <c r="I513" s="80"/>
      <c r="J513" s="80"/>
      <c r="K513" s="80"/>
      <c r="L513" s="80"/>
      <c r="M513" s="80"/>
      <c r="N513" s="80"/>
      <c r="O513" s="80"/>
      <c r="P513" s="80"/>
      <c r="Q513" s="80"/>
      <c r="R513" s="80"/>
      <c r="S513" s="80"/>
      <c r="T513" s="80"/>
      <c r="U513" s="80"/>
      <c r="V513" s="80"/>
      <c r="W513" s="80"/>
      <c r="X513" s="80"/>
      <c r="Y513" s="80"/>
      <c r="Z513" s="80"/>
      <c r="AA513" s="80"/>
      <c r="AB513" s="80"/>
      <c r="AC513" s="80"/>
      <c r="AD513" s="80"/>
      <c r="AE513" s="80"/>
      <c r="AF513" s="80"/>
      <c r="AG513" s="80"/>
      <c r="AH513" s="80"/>
      <c r="AI513" s="80"/>
      <c r="AJ513" s="80"/>
      <c r="AK513" s="80"/>
      <c r="AL513" s="80"/>
      <c r="AM513" s="80"/>
    </row>
    <row r="514" spans="1:39" hidden="1" x14ac:dyDescent="0.3">
      <c r="B514" s="50" t="s">
        <v>48</v>
      </c>
      <c r="C514" s="49" t="s">
        <v>44</v>
      </c>
      <c r="D514" s="80" t="s">
        <v>54</v>
      </c>
      <c r="E514" s="60" t="s">
        <v>317</v>
      </c>
      <c r="F514" s="50" t="s">
        <v>312</v>
      </c>
      <c r="G514" s="80"/>
      <c r="H514" s="80"/>
      <c r="I514" s="80"/>
      <c r="J514" s="80"/>
      <c r="K514" s="80"/>
      <c r="L514" s="80"/>
      <c r="M514" s="80"/>
      <c r="N514" s="80"/>
      <c r="O514" s="80"/>
      <c r="P514" s="80"/>
      <c r="Q514" s="80"/>
      <c r="R514" s="80"/>
      <c r="S514" s="80"/>
      <c r="T514" s="80"/>
      <c r="U514" s="80"/>
      <c r="V514" s="80"/>
      <c r="W514" s="80"/>
      <c r="X514" s="80"/>
      <c r="Y514" s="80"/>
      <c r="Z514" s="80"/>
      <c r="AA514" s="80"/>
      <c r="AB514" s="80"/>
      <c r="AC514" s="80"/>
      <c r="AD514" s="80"/>
      <c r="AE514" s="80"/>
      <c r="AF514" s="80"/>
      <c r="AG514" s="80"/>
      <c r="AH514" s="80"/>
      <c r="AI514" s="80"/>
      <c r="AJ514" s="80"/>
      <c r="AK514" s="80"/>
      <c r="AL514" s="80"/>
      <c r="AM514" s="80"/>
    </row>
    <row r="515" spans="1:39" hidden="1" x14ac:dyDescent="0.3">
      <c r="B515" s="50" t="s">
        <v>48</v>
      </c>
      <c r="C515" s="49" t="s">
        <v>44</v>
      </c>
      <c r="D515" s="80" t="s">
        <v>54</v>
      </c>
      <c r="E515" s="60" t="s">
        <v>316</v>
      </c>
      <c r="F515" s="50" t="s">
        <v>312</v>
      </c>
      <c r="G515" s="80"/>
      <c r="H515" s="80"/>
      <c r="I515" s="80"/>
      <c r="J515" s="80"/>
      <c r="K515" s="80"/>
      <c r="L515" s="80"/>
      <c r="M515" s="80"/>
      <c r="N515" s="80"/>
      <c r="O515" s="80"/>
      <c r="P515" s="80"/>
      <c r="Q515" s="80"/>
      <c r="R515" s="80"/>
      <c r="S515" s="80"/>
      <c r="T515" s="80"/>
      <c r="U515" s="80"/>
      <c r="V515" s="80"/>
      <c r="W515" s="80"/>
      <c r="X515" s="80"/>
      <c r="Y515" s="80"/>
      <c r="Z515" s="80"/>
      <c r="AA515" s="80"/>
      <c r="AB515" s="80"/>
      <c r="AC515" s="80"/>
      <c r="AD515" s="80"/>
      <c r="AE515" s="80"/>
      <c r="AF515" s="80"/>
      <c r="AG515" s="80"/>
      <c r="AH515" s="80"/>
      <c r="AI515" s="80"/>
      <c r="AJ515" s="80"/>
      <c r="AK515" s="80"/>
      <c r="AL515" s="80"/>
      <c r="AM515" s="80"/>
    </row>
    <row r="516" spans="1:39" hidden="1" x14ac:dyDescent="0.3">
      <c r="B516" s="50" t="s">
        <v>48</v>
      </c>
      <c r="C516" s="49" t="s">
        <v>44</v>
      </c>
      <c r="D516" s="80" t="s">
        <v>54</v>
      </c>
      <c r="E516" s="50" t="s">
        <v>313</v>
      </c>
      <c r="F516" s="60" t="s">
        <v>315</v>
      </c>
      <c r="G516" s="80"/>
      <c r="H516" s="80"/>
      <c r="I516" s="80"/>
      <c r="J516" s="80"/>
      <c r="K516" s="80"/>
      <c r="L516" s="80"/>
      <c r="M516" s="80"/>
      <c r="N516" s="80"/>
      <c r="O516" s="80"/>
      <c r="P516" s="80"/>
      <c r="Q516" s="80"/>
      <c r="R516" s="80"/>
      <c r="S516" s="80"/>
      <c r="T516" s="80"/>
      <c r="U516" s="80"/>
      <c r="V516" s="80"/>
      <c r="W516" s="80"/>
      <c r="X516" s="80"/>
      <c r="Y516" s="80"/>
      <c r="Z516" s="80"/>
      <c r="AA516" s="80"/>
      <c r="AB516" s="80"/>
      <c r="AC516" s="80"/>
      <c r="AD516" s="80"/>
      <c r="AE516" s="80"/>
      <c r="AF516" s="80"/>
      <c r="AG516" s="80"/>
      <c r="AH516" s="80"/>
      <c r="AI516" s="80"/>
      <c r="AJ516" s="80"/>
      <c r="AK516" s="80"/>
      <c r="AL516" s="80"/>
      <c r="AM516" s="80"/>
    </row>
    <row r="517" spans="1:39" hidden="1" x14ac:dyDescent="0.3">
      <c r="B517" s="50" t="s">
        <v>48</v>
      </c>
      <c r="C517" s="49" t="s">
        <v>44</v>
      </c>
      <c r="D517" s="80" t="s">
        <v>54</v>
      </c>
      <c r="E517" s="50" t="s">
        <v>313</v>
      </c>
      <c r="F517" s="60" t="s">
        <v>314</v>
      </c>
      <c r="G517" s="80"/>
      <c r="H517" s="80"/>
      <c r="I517" s="80"/>
      <c r="J517" s="80"/>
      <c r="K517" s="80"/>
      <c r="L517" s="80"/>
      <c r="M517" s="80"/>
      <c r="N517" s="80"/>
      <c r="O517" s="80"/>
      <c r="P517" s="80"/>
      <c r="Q517" s="80"/>
      <c r="R517" s="80"/>
      <c r="S517" s="80"/>
      <c r="T517" s="80"/>
      <c r="U517" s="80"/>
      <c r="V517" s="80"/>
      <c r="W517" s="80"/>
      <c r="X517" s="80"/>
      <c r="Y517" s="80"/>
      <c r="Z517" s="80"/>
      <c r="AA517" s="80"/>
      <c r="AB517" s="80"/>
      <c r="AC517" s="80"/>
      <c r="AD517" s="80"/>
      <c r="AE517" s="80"/>
      <c r="AF517" s="80"/>
      <c r="AG517" s="80"/>
      <c r="AH517" s="80"/>
      <c r="AI517" s="80"/>
      <c r="AJ517" s="80"/>
      <c r="AK517" s="80"/>
      <c r="AL517" s="80"/>
      <c r="AM517" s="80"/>
    </row>
    <row r="518" spans="1:39" s="232" customFormat="1" x14ac:dyDescent="0.3">
      <c r="A518" s="2"/>
      <c r="B518" s="81" t="s">
        <v>48</v>
      </c>
      <c r="C518" s="192" t="s">
        <v>44</v>
      </c>
      <c r="D518" s="190" t="s">
        <v>54</v>
      </c>
      <c r="E518" s="81" t="s">
        <v>313</v>
      </c>
      <c r="F518" s="81" t="s">
        <v>312</v>
      </c>
      <c r="G518" s="190">
        <v>130</v>
      </c>
      <c r="H518" s="190">
        <v>188109</v>
      </c>
      <c r="I518" s="236">
        <v>1</v>
      </c>
      <c r="J518" s="190">
        <v>37046</v>
      </c>
      <c r="K518" s="190">
        <v>23860</v>
      </c>
      <c r="L518" s="188">
        <v>0.6422249554196412</v>
      </c>
      <c r="M518" s="191">
        <v>2.4904507038063274E-3</v>
      </c>
      <c r="N518" s="188">
        <v>0.63734367204018083</v>
      </c>
      <c r="O518" s="188">
        <v>0.64710623879910156</v>
      </c>
      <c r="P518" s="190">
        <v>45571</v>
      </c>
      <c r="Q518" s="190">
        <v>29732</v>
      </c>
      <c r="R518" s="188">
        <v>0.64948634007467121</v>
      </c>
      <c r="S518" s="191">
        <v>2.2350806832017842E-3</v>
      </c>
      <c r="T518" s="188">
        <v>0.64510558193559575</v>
      </c>
      <c r="U518" s="188">
        <v>0.65386709821374667</v>
      </c>
      <c r="V518" s="190"/>
      <c r="W518" s="190"/>
      <c r="X518" s="188"/>
      <c r="Y518" s="191"/>
      <c r="Z518" s="188"/>
      <c r="AA518" s="188"/>
      <c r="AB518" s="233"/>
      <c r="AC518" s="233"/>
      <c r="AD518" s="234"/>
      <c r="AE518" s="235"/>
      <c r="AF518" s="234"/>
      <c r="AG518" s="234"/>
      <c r="AH518" s="233"/>
      <c r="AI518" s="233"/>
      <c r="AJ518" s="233"/>
      <c r="AK518" s="233"/>
      <c r="AL518" s="233"/>
      <c r="AM518" s="233"/>
    </row>
    <row r="519" spans="1:39" x14ac:dyDescent="0.3">
      <c r="D519" s="76"/>
      <c r="E519" s="70"/>
      <c r="F519" s="70"/>
    </row>
    <row r="520" spans="1:39" x14ac:dyDescent="0.3">
      <c r="B520" s="67" t="s">
        <v>59</v>
      </c>
      <c r="C520" s="68"/>
      <c r="D520" s="69"/>
      <c r="E520" s="70"/>
      <c r="F520" s="70"/>
      <c r="H520" s="231"/>
      <c r="I520" s="231"/>
    </row>
    <row r="521" spans="1:39" x14ac:dyDescent="0.3">
      <c r="B521" s="71"/>
      <c r="C521" s="68" t="s">
        <v>60</v>
      </c>
      <c r="D521" s="72" t="s">
        <v>61</v>
      </c>
      <c r="I521" s="231"/>
    </row>
    <row r="522" spans="1:39" x14ac:dyDescent="0.3">
      <c r="B522" s="73"/>
      <c r="C522" s="68" t="s">
        <v>62</v>
      </c>
      <c r="D522" s="72" t="s">
        <v>63</v>
      </c>
    </row>
    <row r="523" spans="1:39" x14ac:dyDescent="0.3">
      <c r="B523" s="74"/>
      <c r="C523" s="68" t="s">
        <v>64</v>
      </c>
      <c r="D523" s="72" t="s">
        <v>65</v>
      </c>
      <c r="I523" s="231"/>
    </row>
    <row r="524" spans="1:39" x14ac:dyDescent="0.3">
      <c r="B524" s="75"/>
      <c r="C524" s="68" t="s">
        <v>66</v>
      </c>
      <c r="D524" s="72" t="s">
        <v>67</v>
      </c>
      <c r="I524" s="231"/>
    </row>
    <row r="525" spans="1:39" x14ac:dyDescent="0.3">
      <c r="B525" s="187"/>
      <c r="C525" s="68" t="s">
        <v>311</v>
      </c>
      <c r="D525" s="72" t="s">
        <v>310</v>
      </c>
    </row>
    <row r="526" spans="1:39" x14ac:dyDescent="0.3">
      <c r="B526" s="186"/>
      <c r="C526" s="68" t="s">
        <v>309</v>
      </c>
      <c r="D526" s="68" t="s">
        <v>308</v>
      </c>
    </row>
    <row r="527" spans="1:39" x14ac:dyDescent="0.3">
      <c r="D527" s="76"/>
      <c r="E527" s="70"/>
      <c r="F527" s="70"/>
    </row>
    <row r="528" spans="1:39" x14ac:dyDescent="0.3">
      <c r="B528" s="68" t="s">
        <v>68</v>
      </c>
      <c r="C528" s="68" t="s">
        <v>69</v>
      </c>
    </row>
    <row r="529" spans="2:10" x14ac:dyDescent="0.3">
      <c r="B529" s="68" t="s">
        <v>70</v>
      </c>
      <c r="C529" s="68" t="s">
        <v>71</v>
      </c>
      <c r="D529" s="76"/>
      <c r="E529" s="70"/>
      <c r="F529" s="70"/>
    </row>
    <row r="530" spans="2:10" x14ac:dyDescent="0.3">
      <c r="B530" s="68" t="s">
        <v>72</v>
      </c>
      <c r="C530" s="68" t="s">
        <v>73</v>
      </c>
      <c r="D530" s="76"/>
      <c r="E530" s="70"/>
      <c r="F530" s="70"/>
    </row>
    <row r="531" spans="2:10" x14ac:dyDescent="0.3">
      <c r="B531" s="68" t="s">
        <v>74</v>
      </c>
      <c r="C531" s="68" t="s">
        <v>75</v>
      </c>
      <c r="E531" s="77"/>
      <c r="F531" s="77"/>
      <c r="G531" s="77"/>
      <c r="H531" s="77"/>
      <c r="I531" s="77"/>
      <c r="J531" s="77"/>
    </row>
    <row r="532" spans="2:10" x14ac:dyDescent="0.3">
      <c r="B532" s="68" t="s">
        <v>76</v>
      </c>
      <c r="C532" s="68" t="s">
        <v>77</v>
      </c>
    </row>
  </sheetData>
  <autoFilter ref="B3:AM518" xr:uid="{00000000-0009-0000-0000-000002000000}">
    <filterColumn colId="3">
      <filters>
        <filter val="(all ages)"/>
      </filters>
    </filterColumn>
    <filterColumn colId="4">
      <filters>
        <filter val="(both genders)"/>
      </filters>
    </filterColumn>
  </autoFilter>
  <pageMargins left="0.7" right="0.7" top="0.75" bottom="0.75" header="0.3" footer="0.3"/>
  <pageSetup paperSize="9" orientation="portrait"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BE2AA-7B5F-4393-8ECE-B2574226A04B}">
  <sheetPr>
    <tabColor theme="9"/>
  </sheetPr>
  <dimension ref="A1"/>
  <sheetViews>
    <sheetView workbookViewId="0">
      <selection activeCell="K21" sqref="K21"/>
    </sheetView>
  </sheetViews>
  <sheetFormatPr defaultRowHeight="14.4" x14ac:dyDescent="0.3"/>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4816B-CC2A-421F-9CC4-E03AEACD96CD}">
  <dimension ref="B2:F130"/>
  <sheetViews>
    <sheetView zoomScale="70" zoomScaleNormal="70" workbookViewId="0"/>
  </sheetViews>
  <sheetFormatPr defaultColWidth="8.88671875" defaultRowHeight="15.6" x14ac:dyDescent="0.3"/>
  <cols>
    <col min="1" max="1" width="5.6640625" style="2" customWidth="1"/>
    <col min="2" max="2" width="62.5546875" style="255" customWidth="1"/>
    <col min="3" max="3" width="44.5546875" style="2" customWidth="1"/>
    <col min="4" max="4" width="28" style="2" customWidth="1"/>
    <col min="5" max="5" width="43.21875" style="2" customWidth="1"/>
    <col min="6" max="6" width="18" style="2" customWidth="1"/>
    <col min="7" max="16384" width="8.88671875" style="2"/>
  </cols>
  <sheetData>
    <row r="2" spans="2:6" ht="20.399999999999999" x14ac:dyDescent="0.35">
      <c r="B2" s="269"/>
      <c r="C2" s="268" t="s">
        <v>87</v>
      </c>
      <c r="D2" s="267"/>
      <c r="E2" s="268" t="s">
        <v>516</v>
      </c>
      <c r="F2" s="267"/>
    </row>
    <row r="3" spans="2:6" x14ac:dyDescent="0.3">
      <c r="B3" s="258" t="s">
        <v>95</v>
      </c>
      <c r="C3" s="266"/>
      <c r="D3" s="265" t="s">
        <v>96</v>
      </c>
      <c r="E3" s="266"/>
      <c r="F3" s="265" t="s">
        <v>96</v>
      </c>
    </row>
    <row r="4" spans="2:6" ht="73.8" customHeight="1" x14ac:dyDescent="0.3">
      <c r="B4" s="256" t="s">
        <v>515</v>
      </c>
      <c r="C4" s="261" t="s">
        <v>514</v>
      </c>
      <c r="D4" s="261" t="s">
        <v>513</v>
      </c>
      <c r="E4" s="261" t="s">
        <v>512</v>
      </c>
      <c r="F4" s="261" t="s">
        <v>511</v>
      </c>
    </row>
    <row r="5" spans="2:6" ht="57" customHeight="1" x14ac:dyDescent="0.3">
      <c r="B5" s="256" t="s">
        <v>102</v>
      </c>
      <c r="C5" s="257" t="s">
        <v>105</v>
      </c>
      <c r="D5" s="257"/>
      <c r="E5" s="257" t="s">
        <v>105</v>
      </c>
      <c r="F5" s="257" t="s">
        <v>510</v>
      </c>
    </row>
    <row r="6" spans="2:6" x14ac:dyDescent="0.3">
      <c r="B6" s="256" t="s">
        <v>108</v>
      </c>
      <c r="C6" s="95"/>
      <c r="D6" s="95"/>
      <c r="E6" s="95"/>
      <c r="F6" s="95"/>
    </row>
    <row r="7" spans="2:6" ht="31.2" x14ac:dyDescent="0.3">
      <c r="B7" s="260" t="s">
        <v>47</v>
      </c>
      <c r="C7" s="257" t="s">
        <v>109</v>
      </c>
      <c r="D7" s="257"/>
      <c r="E7" s="257" t="s">
        <v>109</v>
      </c>
      <c r="F7" s="103"/>
    </row>
    <row r="8" spans="2:6" ht="31.2" x14ac:dyDescent="0.3">
      <c r="B8" s="260" t="s">
        <v>46</v>
      </c>
      <c r="C8" s="257" t="s">
        <v>509</v>
      </c>
      <c r="D8" s="257"/>
      <c r="E8" s="257" t="s">
        <v>509</v>
      </c>
      <c r="F8" s="103"/>
    </row>
    <row r="9" spans="2:6" ht="183.6" customHeight="1" x14ac:dyDescent="0.3">
      <c r="B9" s="260" t="s">
        <v>43</v>
      </c>
      <c r="C9" s="257" t="s">
        <v>508</v>
      </c>
      <c r="D9" s="257"/>
      <c r="E9" s="257" t="s">
        <v>508</v>
      </c>
      <c r="F9" s="103"/>
    </row>
    <row r="10" spans="2:6" x14ac:dyDescent="0.3">
      <c r="B10" s="262" t="s">
        <v>129</v>
      </c>
      <c r="C10" s="95"/>
      <c r="D10" s="95"/>
      <c r="E10" s="95"/>
      <c r="F10" s="95"/>
    </row>
    <row r="11" spans="2:6" ht="7.5" customHeight="1" x14ac:dyDescent="0.3">
      <c r="B11" s="256"/>
      <c r="C11" s="4"/>
      <c r="D11" s="4"/>
      <c r="E11" s="4"/>
      <c r="F11" s="4"/>
    </row>
    <row r="12" spans="2:6" x14ac:dyDescent="0.3">
      <c r="B12" s="258" t="s">
        <v>138</v>
      </c>
      <c r="C12" s="266"/>
      <c r="D12" s="265" t="s">
        <v>96</v>
      </c>
      <c r="E12" s="266"/>
      <c r="F12" s="265" t="s">
        <v>96</v>
      </c>
    </row>
    <row r="13" spans="2:6" x14ac:dyDescent="0.3">
      <c r="B13" s="256" t="s">
        <v>139</v>
      </c>
      <c r="C13" s="4" t="s">
        <v>140</v>
      </c>
      <c r="D13" s="4"/>
      <c r="E13" s="4" t="s">
        <v>140</v>
      </c>
      <c r="F13" s="4"/>
    </row>
    <row r="14" spans="2:6" x14ac:dyDescent="0.3">
      <c r="B14" s="256" t="s">
        <v>144</v>
      </c>
      <c r="C14" s="4" t="s">
        <v>145</v>
      </c>
      <c r="D14" s="4"/>
      <c r="E14" s="4" t="s">
        <v>145</v>
      </c>
      <c r="F14" s="4"/>
    </row>
    <row r="15" spans="2:6" ht="31.2" x14ac:dyDescent="0.3">
      <c r="B15" s="257" t="s">
        <v>507</v>
      </c>
      <c r="C15" s="95"/>
      <c r="D15" s="95"/>
      <c r="E15" s="103"/>
      <c r="F15" s="103"/>
    </row>
    <row r="16" spans="2:6" x14ac:dyDescent="0.3">
      <c r="B16" s="256" t="s">
        <v>147</v>
      </c>
      <c r="C16" s="103">
        <v>3515</v>
      </c>
      <c r="D16" s="103"/>
      <c r="E16" s="103">
        <v>3515</v>
      </c>
      <c r="F16" s="103"/>
    </row>
    <row r="17" spans="2:6" ht="31.2" x14ac:dyDescent="0.3">
      <c r="B17" s="256" t="s">
        <v>153</v>
      </c>
      <c r="C17" s="103" t="s">
        <v>506</v>
      </c>
      <c r="D17" s="103"/>
      <c r="E17" s="103" t="s">
        <v>505</v>
      </c>
      <c r="F17" s="103"/>
    </row>
    <row r="18" spans="2:6" ht="7.5" customHeight="1" x14ac:dyDescent="0.3">
      <c r="B18" s="256"/>
      <c r="C18" s="4"/>
      <c r="D18" s="4"/>
      <c r="E18" s="4"/>
      <c r="F18" s="4"/>
    </row>
    <row r="19" spans="2:6" x14ac:dyDescent="0.3">
      <c r="B19" s="258" t="s">
        <v>178</v>
      </c>
      <c r="C19" s="266"/>
      <c r="D19" s="265" t="s">
        <v>96</v>
      </c>
      <c r="E19" s="266"/>
      <c r="F19" s="265" t="s">
        <v>96</v>
      </c>
    </row>
    <row r="20" spans="2:6" x14ac:dyDescent="0.3">
      <c r="B20" s="256" t="s">
        <v>504</v>
      </c>
      <c r="C20" s="95"/>
      <c r="D20" s="95"/>
      <c r="E20" s="95"/>
      <c r="F20" s="95"/>
    </row>
    <row r="21" spans="2:6" ht="171.6" x14ac:dyDescent="0.3">
      <c r="B21" s="260" t="s">
        <v>503</v>
      </c>
      <c r="C21" s="103" t="s">
        <v>502</v>
      </c>
      <c r="D21" s="103" t="s">
        <v>501</v>
      </c>
      <c r="E21" s="103" t="s">
        <v>502</v>
      </c>
      <c r="F21" s="103" t="s">
        <v>501</v>
      </c>
    </row>
    <row r="22" spans="2:6" x14ac:dyDescent="0.3">
      <c r="B22" s="260" t="s">
        <v>500</v>
      </c>
      <c r="C22" s="103" t="s">
        <v>499</v>
      </c>
      <c r="D22" s="103"/>
      <c r="E22" s="103" t="s">
        <v>499</v>
      </c>
      <c r="F22" s="103"/>
    </row>
    <row r="23" spans="2:6" x14ac:dyDescent="0.3">
      <c r="B23" s="256" t="s">
        <v>498</v>
      </c>
      <c r="C23" s="95"/>
      <c r="D23" s="95"/>
      <c r="E23" s="95"/>
      <c r="F23" s="95"/>
    </row>
    <row r="24" spans="2:6" x14ac:dyDescent="0.3">
      <c r="B24" s="260" t="s">
        <v>47</v>
      </c>
      <c r="C24" s="103">
        <v>10</v>
      </c>
      <c r="D24" s="103"/>
      <c r="E24" s="103">
        <v>10</v>
      </c>
      <c r="F24" s="103"/>
    </row>
    <row r="25" spans="2:6" x14ac:dyDescent="0.3">
      <c r="B25" s="260" t="s">
        <v>46</v>
      </c>
      <c r="C25" s="103">
        <v>10</v>
      </c>
      <c r="D25" s="103"/>
      <c r="E25" s="103">
        <v>10</v>
      </c>
      <c r="F25" s="103"/>
    </row>
    <row r="26" spans="2:6" x14ac:dyDescent="0.3">
      <c r="B26" s="260" t="s">
        <v>43</v>
      </c>
      <c r="C26" s="103">
        <v>10</v>
      </c>
      <c r="D26" s="103"/>
      <c r="E26" s="103">
        <v>10</v>
      </c>
      <c r="F26" s="103"/>
    </row>
    <row r="27" spans="2:6" x14ac:dyDescent="0.3">
      <c r="B27" s="256" t="s">
        <v>497</v>
      </c>
      <c r="C27" s="103" t="s">
        <v>496</v>
      </c>
      <c r="D27" s="103"/>
      <c r="E27" s="103" t="s">
        <v>496</v>
      </c>
      <c r="F27" s="103"/>
    </row>
    <row r="28" spans="2:6" x14ac:dyDescent="0.3">
      <c r="B28" s="256" t="s">
        <v>495</v>
      </c>
      <c r="C28" s="95"/>
      <c r="D28" s="95"/>
      <c r="E28" s="103">
        <v>0</v>
      </c>
      <c r="F28" s="103"/>
    </row>
    <row r="29" spans="2:6" x14ac:dyDescent="0.3">
      <c r="B29" s="256" t="s">
        <v>196</v>
      </c>
      <c r="C29" s="103" t="s">
        <v>133</v>
      </c>
      <c r="D29" s="103"/>
      <c r="E29" s="103" t="s">
        <v>133</v>
      </c>
      <c r="F29" s="103"/>
    </row>
    <row r="30" spans="2:6" ht="140.4" x14ac:dyDescent="0.3">
      <c r="B30" s="262" t="s">
        <v>494</v>
      </c>
      <c r="C30" s="103" t="s">
        <v>205</v>
      </c>
      <c r="D30" s="257" t="s">
        <v>493</v>
      </c>
      <c r="E30" s="103" t="s">
        <v>205</v>
      </c>
      <c r="F30" s="257" t="s">
        <v>493</v>
      </c>
    </row>
    <row r="31" spans="2:6" ht="46.2" customHeight="1" x14ac:dyDescent="0.3">
      <c r="B31" s="256" t="s">
        <v>492</v>
      </c>
      <c r="C31" s="103"/>
      <c r="D31" s="103" t="s">
        <v>491</v>
      </c>
      <c r="E31" s="103"/>
      <c r="F31" s="103" t="s">
        <v>491</v>
      </c>
    </row>
    <row r="32" spans="2:6" ht="29.25" customHeight="1" x14ac:dyDescent="0.3">
      <c r="B32" s="256" t="s">
        <v>490</v>
      </c>
      <c r="C32" s="103" t="s">
        <v>489</v>
      </c>
      <c r="D32" s="103"/>
      <c r="E32" s="103" t="s">
        <v>489</v>
      </c>
      <c r="F32" s="103"/>
    </row>
    <row r="33" spans="2:6" ht="37.200000000000003" customHeight="1" x14ac:dyDescent="0.3">
      <c r="B33" s="256" t="s">
        <v>488</v>
      </c>
      <c r="C33" s="257" t="s">
        <v>487</v>
      </c>
      <c r="D33" s="103"/>
      <c r="E33" s="257" t="s">
        <v>487</v>
      </c>
      <c r="F33" s="103"/>
    </row>
    <row r="34" spans="2:6" ht="7.5" customHeight="1" x14ac:dyDescent="0.3">
      <c r="B34" s="256"/>
      <c r="C34" s="4"/>
      <c r="D34" s="4"/>
      <c r="E34" s="4"/>
      <c r="F34" s="4"/>
    </row>
    <row r="35" spans="2:6" x14ac:dyDescent="0.3">
      <c r="B35" s="258" t="s">
        <v>222</v>
      </c>
      <c r="C35" s="266"/>
      <c r="D35" s="265" t="s">
        <v>96</v>
      </c>
      <c r="E35" s="266"/>
      <c r="F35" s="265" t="s">
        <v>96</v>
      </c>
    </row>
    <row r="36" spans="2:6" x14ac:dyDescent="0.3">
      <c r="B36" s="256" t="s">
        <v>223</v>
      </c>
      <c r="C36" s="103" t="s">
        <v>486</v>
      </c>
      <c r="D36" s="103"/>
      <c r="E36" s="103" t="s">
        <v>486</v>
      </c>
      <c r="F36" s="103"/>
    </row>
    <row r="37" spans="2:6" x14ac:dyDescent="0.3">
      <c r="B37" s="256" t="s">
        <v>485</v>
      </c>
      <c r="C37" s="103" t="s">
        <v>484</v>
      </c>
      <c r="D37" s="103"/>
      <c r="E37" s="103" t="s">
        <v>484</v>
      </c>
      <c r="F37" s="103"/>
    </row>
    <row r="38" spans="2:6" ht="219.6" customHeight="1" x14ac:dyDescent="0.3">
      <c r="B38" s="262" t="s">
        <v>235</v>
      </c>
      <c r="C38" s="103" t="s">
        <v>483</v>
      </c>
      <c r="D38" s="103"/>
      <c r="E38" s="103" t="s">
        <v>483</v>
      </c>
      <c r="F38" s="103"/>
    </row>
    <row r="39" spans="2:6" ht="7.5" customHeight="1" x14ac:dyDescent="0.3">
      <c r="B39" s="256"/>
      <c r="C39" s="4"/>
      <c r="D39" s="4"/>
      <c r="E39" s="4"/>
      <c r="F39" s="4"/>
    </row>
    <row r="40" spans="2:6" x14ac:dyDescent="0.3">
      <c r="B40" s="258" t="s">
        <v>242</v>
      </c>
      <c r="C40" s="266"/>
      <c r="D40" s="265" t="s">
        <v>96</v>
      </c>
      <c r="E40" s="266"/>
      <c r="F40" s="265" t="s">
        <v>96</v>
      </c>
    </row>
    <row r="41" spans="2:6" ht="272.39999999999998" customHeight="1" x14ac:dyDescent="0.3">
      <c r="B41" s="256" t="s">
        <v>482</v>
      </c>
      <c r="C41" s="257" t="s">
        <v>481</v>
      </c>
      <c r="D41" s="103"/>
      <c r="E41" s="257" t="s">
        <v>480</v>
      </c>
      <c r="F41" s="103"/>
    </row>
    <row r="43" spans="2:6" ht="20.399999999999999" x14ac:dyDescent="0.3">
      <c r="B43" s="263" t="s">
        <v>268</v>
      </c>
    </row>
    <row r="44" spans="2:6" x14ac:dyDescent="0.3">
      <c r="B44" s="264" t="s">
        <v>267</v>
      </c>
    </row>
    <row r="45" spans="2:6" x14ac:dyDescent="0.3">
      <c r="B45" s="256" t="s">
        <v>266</v>
      </c>
    </row>
    <row r="46" spans="2:6" x14ac:dyDescent="0.3">
      <c r="B46" s="256" t="s">
        <v>265</v>
      </c>
    </row>
    <row r="47" spans="2:6" x14ac:dyDescent="0.3">
      <c r="B47" s="256" t="s">
        <v>102</v>
      </c>
    </row>
    <row r="48" spans="2:6" ht="7.5" customHeight="1" x14ac:dyDescent="0.3">
      <c r="B48" s="256"/>
    </row>
    <row r="49" spans="2:2" x14ac:dyDescent="0.3">
      <c r="B49" s="258" t="s">
        <v>264</v>
      </c>
    </row>
    <row r="50" spans="2:2" x14ac:dyDescent="0.3">
      <c r="B50" s="256" t="s">
        <v>263</v>
      </c>
    </row>
    <row r="51" spans="2:2" x14ac:dyDescent="0.3">
      <c r="B51" s="262" t="s">
        <v>262</v>
      </c>
    </row>
    <row r="52" spans="2:2" ht="31.2" x14ac:dyDescent="0.3">
      <c r="B52" s="261" t="s">
        <v>261</v>
      </c>
    </row>
    <row r="53" spans="2:2" ht="30.75" customHeight="1" x14ac:dyDescent="0.3">
      <c r="B53" s="261" t="s">
        <v>260</v>
      </c>
    </row>
    <row r="54" spans="2:2" x14ac:dyDescent="0.3">
      <c r="B54" s="262" t="s">
        <v>259</v>
      </c>
    </row>
    <row r="55" spans="2:2" ht="8.25" customHeight="1" x14ac:dyDescent="0.3">
      <c r="B55" s="256"/>
    </row>
    <row r="56" spans="2:2" x14ac:dyDescent="0.3">
      <c r="B56" s="258" t="s">
        <v>383</v>
      </c>
    </row>
    <row r="57" spans="2:2" x14ac:dyDescent="0.3">
      <c r="B57" s="256" t="s">
        <v>263</v>
      </c>
    </row>
    <row r="58" spans="2:2" x14ac:dyDescent="0.3">
      <c r="B58" s="262" t="s">
        <v>262</v>
      </c>
    </row>
    <row r="59" spans="2:2" x14ac:dyDescent="0.3">
      <c r="B59" s="256" t="s">
        <v>382</v>
      </c>
    </row>
    <row r="60" spans="2:2" x14ac:dyDescent="0.3">
      <c r="B60" s="256" t="s">
        <v>381</v>
      </c>
    </row>
    <row r="61" spans="2:2" x14ac:dyDescent="0.3">
      <c r="B61" s="256" t="s">
        <v>380</v>
      </c>
    </row>
    <row r="62" spans="2:2" ht="15" customHeight="1" x14ac:dyDescent="0.3">
      <c r="B62" s="257" t="s">
        <v>379</v>
      </c>
    </row>
    <row r="63" spans="2:2" x14ac:dyDescent="0.3">
      <c r="B63" s="256" t="s">
        <v>378</v>
      </c>
    </row>
    <row r="65" spans="2:2" ht="20.399999999999999" x14ac:dyDescent="0.3">
      <c r="B65" s="263" t="s">
        <v>377</v>
      </c>
    </row>
    <row r="66" spans="2:2" x14ac:dyDescent="0.3">
      <c r="B66" s="264" t="s">
        <v>267</v>
      </c>
    </row>
    <row r="67" spans="2:2" x14ac:dyDescent="0.3">
      <c r="B67" s="256" t="s">
        <v>479</v>
      </c>
    </row>
    <row r="68" spans="2:2" x14ac:dyDescent="0.3">
      <c r="B68" s="256" t="s">
        <v>265</v>
      </c>
    </row>
    <row r="69" spans="2:2" x14ac:dyDescent="0.3">
      <c r="B69" s="256" t="s">
        <v>102</v>
      </c>
    </row>
    <row r="70" spans="2:2" x14ac:dyDescent="0.3">
      <c r="B70" s="256" t="s">
        <v>375</v>
      </c>
    </row>
    <row r="71" spans="2:2" x14ac:dyDescent="0.3">
      <c r="B71" s="256" t="s">
        <v>374</v>
      </c>
    </row>
    <row r="72" spans="2:2" x14ac:dyDescent="0.3">
      <c r="B72" s="256" t="s">
        <v>373</v>
      </c>
    </row>
    <row r="73" spans="2:2" x14ac:dyDescent="0.3">
      <c r="B73" s="256" t="s">
        <v>478</v>
      </c>
    </row>
    <row r="74" spans="2:2" x14ac:dyDescent="0.3">
      <c r="B74" s="256" t="s">
        <v>372</v>
      </c>
    </row>
    <row r="75" spans="2:2" ht="7.5" customHeight="1" x14ac:dyDescent="0.3">
      <c r="B75" s="256"/>
    </row>
    <row r="76" spans="2:2" x14ac:dyDescent="0.3">
      <c r="B76" s="258" t="s">
        <v>371</v>
      </c>
    </row>
    <row r="77" spans="2:2" x14ac:dyDescent="0.3">
      <c r="B77" s="256" t="s">
        <v>370</v>
      </c>
    </row>
    <row r="78" spans="2:2" x14ac:dyDescent="0.3">
      <c r="B78" s="256" t="s">
        <v>369</v>
      </c>
    </row>
    <row r="79" spans="2:2" x14ac:dyDescent="0.3">
      <c r="B79" s="256" t="s">
        <v>368</v>
      </c>
    </row>
    <row r="80" spans="2:2" x14ac:dyDescent="0.3">
      <c r="B80" s="256" t="s">
        <v>367</v>
      </c>
    </row>
    <row r="81" spans="2:2" x14ac:dyDescent="0.3">
      <c r="B81" s="256" t="s">
        <v>477</v>
      </c>
    </row>
    <row r="82" spans="2:2" x14ac:dyDescent="0.3">
      <c r="B82" s="262" t="s">
        <v>359</v>
      </c>
    </row>
    <row r="83" spans="2:2" ht="7.5" customHeight="1" x14ac:dyDescent="0.3">
      <c r="B83" s="256"/>
    </row>
    <row r="84" spans="2:2" x14ac:dyDescent="0.3">
      <c r="B84" s="258" t="s">
        <v>476</v>
      </c>
    </row>
    <row r="85" spans="2:2" x14ac:dyDescent="0.3">
      <c r="B85" s="256" t="s">
        <v>364</v>
      </c>
    </row>
    <row r="86" spans="2:2" ht="15.75" customHeight="1" x14ac:dyDescent="0.3">
      <c r="B86" s="261" t="s">
        <v>475</v>
      </c>
    </row>
    <row r="88" spans="2:2" ht="20.399999999999999" x14ac:dyDescent="0.3">
      <c r="B88" s="263" t="s">
        <v>362</v>
      </c>
    </row>
    <row r="89" spans="2:2" x14ac:dyDescent="0.3">
      <c r="B89" s="258" t="s">
        <v>361</v>
      </c>
    </row>
    <row r="90" spans="2:2" x14ac:dyDescent="0.3">
      <c r="B90" s="256" t="s">
        <v>102</v>
      </c>
    </row>
    <row r="91" spans="2:2" x14ac:dyDescent="0.3">
      <c r="B91" s="256" t="s">
        <v>263</v>
      </c>
    </row>
    <row r="92" spans="2:2" x14ac:dyDescent="0.3">
      <c r="B92" s="262" t="s">
        <v>360</v>
      </c>
    </row>
    <row r="93" spans="2:2" x14ac:dyDescent="0.3">
      <c r="B93" s="256" t="s">
        <v>265</v>
      </c>
    </row>
    <row r="94" spans="2:2" x14ac:dyDescent="0.3">
      <c r="B94" s="262" t="s">
        <v>359</v>
      </c>
    </row>
    <row r="95" spans="2:2" x14ac:dyDescent="0.3">
      <c r="B95" s="262" t="s">
        <v>358</v>
      </c>
    </row>
    <row r="96" spans="2:2" x14ac:dyDescent="0.3">
      <c r="B96" s="261" t="s">
        <v>357</v>
      </c>
    </row>
    <row r="97" spans="2:2" x14ac:dyDescent="0.3">
      <c r="B97" s="256" t="s">
        <v>356</v>
      </c>
    </row>
    <row r="98" spans="2:2" x14ac:dyDescent="0.3">
      <c r="B98" s="260" t="s">
        <v>47</v>
      </c>
    </row>
    <row r="99" spans="2:2" x14ac:dyDescent="0.3">
      <c r="B99" s="260" t="s">
        <v>46</v>
      </c>
    </row>
    <row r="100" spans="2:2" x14ac:dyDescent="0.3">
      <c r="B100" s="260" t="s">
        <v>43</v>
      </c>
    </row>
    <row r="101" spans="2:2" ht="7.5" customHeight="1" x14ac:dyDescent="0.3">
      <c r="B101" s="256"/>
    </row>
    <row r="102" spans="2:2" x14ac:dyDescent="0.3">
      <c r="B102" s="258" t="s">
        <v>138</v>
      </c>
    </row>
    <row r="103" spans="2:2" x14ac:dyDescent="0.3">
      <c r="B103" s="256" t="s">
        <v>139</v>
      </c>
    </row>
    <row r="104" spans="2:2" x14ac:dyDescent="0.3">
      <c r="B104" s="256" t="s">
        <v>351</v>
      </c>
    </row>
    <row r="105" spans="2:2" x14ac:dyDescent="0.3">
      <c r="B105" s="256" t="s">
        <v>147</v>
      </c>
    </row>
    <row r="106" spans="2:2" x14ac:dyDescent="0.3">
      <c r="B106" s="256" t="s">
        <v>153</v>
      </c>
    </row>
    <row r="107" spans="2:2" x14ac:dyDescent="0.3">
      <c r="B107" s="256" t="s">
        <v>350</v>
      </c>
    </row>
    <row r="108" spans="2:2" ht="7.5" customHeight="1" x14ac:dyDescent="0.3">
      <c r="B108" s="256"/>
    </row>
    <row r="109" spans="2:2" x14ac:dyDescent="0.3">
      <c r="B109" s="258" t="s">
        <v>349</v>
      </c>
    </row>
    <row r="110" spans="2:2" x14ac:dyDescent="0.3">
      <c r="B110" s="256" t="s">
        <v>348</v>
      </c>
    </row>
    <row r="111" spans="2:2" x14ac:dyDescent="0.3">
      <c r="B111" s="256" t="s">
        <v>347</v>
      </c>
    </row>
    <row r="112" spans="2:2" x14ac:dyDescent="0.3">
      <c r="B112" s="256" t="s">
        <v>346</v>
      </c>
    </row>
    <row r="113" spans="2:2" x14ac:dyDescent="0.3">
      <c r="B113" s="256" t="s">
        <v>345</v>
      </c>
    </row>
    <row r="114" spans="2:2" ht="7.5" customHeight="1" x14ac:dyDescent="0.3">
      <c r="B114" s="256"/>
    </row>
    <row r="115" spans="2:2" x14ac:dyDescent="0.3">
      <c r="B115" s="258" t="s">
        <v>222</v>
      </c>
    </row>
    <row r="116" spans="2:2" x14ac:dyDescent="0.3">
      <c r="B116" s="256" t="s">
        <v>235</v>
      </c>
    </row>
    <row r="117" spans="2:2" ht="31.2" x14ac:dyDescent="0.3">
      <c r="B117" s="257" t="s">
        <v>344</v>
      </c>
    </row>
    <row r="118" spans="2:2" x14ac:dyDescent="0.3">
      <c r="B118" s="256" t="s">
        <v>343</v>
      </c>
    </row>
    <row r="119" spans="2:2" x14ac:dyDescent="0.3">
      <c r="B119" s="259" t="s">
        <v>342</v>
      </c>
    </row>
    <row r="120" spans="2:2" ht="7.5" customHeight="1" x14ac:dyDescent="0.3">
      <c r="B120" s="256"/>
    </row>
    <row r="121" spans="2:2" x14ac:dyDescent="0.3">
      <c r="B121" s="258" t="s">
        <v>341</v>
      </c>
    </row>
    <row r="122" spans="2:2" x14ac:dyDescent="0.3">
      <c r="B122" s="256" t="s">
        <v>340</v>
      </c>
    </row>
    <row r="123" spans="2:2" x14ac:dyDescent="0.3">
      <c r="B123" s="256" t="s">
        <v>339</v>
      </c>
    </row>
    <row r="124" spans="2:2" x14ac:dyDescent="0.3">
      <c r="B124" s="256" t="s">
        <v>338</v>
      </c>
    </row>
    <row r="125" spans="2:2" x14ac:dyDescent="0.3">
      <c r="B125" s="256" t="s">
        <v>337</v>
      </c>
    </row>
    <row r="126" spans="2:2" x14ac:dyDescent="0.3">
      <c r="B126" s="256" t="s">
        <v>336</v>
      </c>
    </row>
    <row r="127" spans="2:2" ht="31.2" x14ac:dyDescent="0.3">
      <c r="B127" s="257" t="s">
        <v>335</v>
      </c>
    </row>
    <row r="128" spans="2:2" ht="18" customHeight="1" x14ac:dyDescent="0.3">
      <c r="B128" s="257" t="s">
        <v>334</v>
      </c>
    </row>
    <row r="129" spans="2:2" ht="31.2" x14ac:dyDescent="0.3">
      <c r="B129" s="257" t="s">
        <v>333</v>
      </c>
    </row>
    <row r="130" spans="2:2" x14ac:dyDescent="0.3">
      <c r="B130" s="256" t="s">
        <v>332</v>
      </c>
    </row>
  </sheetData>
  <dataValidations count="4">
    <dataValidation type="list" allowBlank="1" showInputMessage="1" showErrorMessage="1" sqref="C30 E30" xr:uid="{00000000-0002-0000-0B00-000004000000}">
      <formula1>"Please select, National mobility survey, Traffic counts during measurements, Other (please specify)"</formula1>
    </dataValidation>
    <dataValidation type="list" allowBlank="1" showInputMessage="1" showErrorMessage="1" sqref="C5 E5" xr:uid="{00000000-0002-0000-0B00-000003000000}">
      <formula1>"Please select, Roadside observations by researchers, Automated measurements, Self-reported behaviour, Observations/measurements by the police, Analysis of video images, Analysis of existing databases, Other (please specify)"</formula1>
    </dataValidation>
    <dataValidation type="list" allowBlank="1" showInputMessage="1" showErrorMessage="1" sqref="C13 E13" xr:uid="{00000000-0002-0000-0B00-000001000000}">
      <formula1>"Please select, Vehicle, Driver, Occupant, Rider, Passenger, Other (please specify)"</formula1>
    </dataValidation>
    <dataValidation type="list" allowBlank="1" showInputMessage="1" showErrorMessage="1" sqref="C14 E14" xr:uid="{00000000-0002-0000-0B00-000000000000}">
      <formula1>"Please select, Simple random, Stratified random, Other (please specify)"</formula1>
    </dataValidation>
  </dataValidation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1AD87-931E-45B4-890C-1A6BE4F7EE14}">
  <dimension ref="B1:AQ324"/>
  <sheetViews>
    <sheetView zoomScale="90" zoomScaleNormal="90" workbookViewId="0">
      <pane xSplit="6" ySplit="3" topLeftCell="G4" activePane="bottomRight" state="frozen"/>
      <selection pane="topRight" activeCell="G1" sqref="G1"/>
      <selection pane="bottomLeft" activeCell="A4" sqref="A4"/>
      <selection pane="bottomRight" activeCell="G4" sqref="G4"/>
    </sheetView>
  </sheetViews>
  <sheetFormatPr defaultColWidth="8.88671875" defaultRowHeight="15.6" x14ac:dyDescent="0.3"/>
  <cols>
    <col min="1" max="1" width="5.6640625" style="2" customWidth="1"/>
    <col min="2" max="2" width="18.33203125" style="2" customWidth="1"/>
    <col min="3" max="3" width="19.44140625" style="2" bestFit="1" customWidth="1"/>
    <col min="4" max="4" width="21" style="2" bestFit="1" customWidth="1"/>
    <col min="5" max="5" width="14.88671875" style="2" customWidth="1"/>
    <col min="6" max="6" width="14.5546875" style="2" customWidth="1"/>
    <col min="7" max="8" width="22.5546875" style="2" customWidth="1"/>
    <col min="9" max="9" width="15.44140625" style="2" customWidth="1"/>
    <col min="10" max="10" width="20" style="2" customWidth="1"/>
    <col min="11" max="11" width="17.109375" style="2" customWidth="1"/>
    <col min="12" max="12" width="12.109375" style="2" customWidth="1"/>
    <col min="13" max="13" width="14.5546875" style="2" customWidth="1"/>
    <col min="14" max="14" width="8.33203125" style="2" customWidth="1"/>
    <col min="15" max="15" width="9" style="2" customWidth="1"/>
    <col min="16" max="16" width="14.44140625" style="2" customWidth="1"/>
    <col min="17" max="17" width="18.88671875" style="2" customWidth="1"/>
    <col min="18" max="18" width="16" style="2" customWidth="1"/>
    <col min="19" max="19" width="12.109375" style="2" customWidth="1"/>
    <col min="20" max="20" width="14.5546875" style="2" customWidth="1"/>
    <col min="21" max="21" width="8.33203125" style="2" customWidth="1"/>
    <col min="22" max="22" width="9" style="2" customWidth="1"/>
    <col min="23" max="23" width="13.5546875" style="2" customWidth="1"/>
    <col min="24" max="24" width="18.109375" style="2" customWidth="1"/>
    <col min="25" max="25" width="15.33203125" style="2" customWidth="1"/>
    <col min="26" max="26" width="12.109375" style="2" customWidth="1"/>
    <col min="27" max="27" width="14.5546875" style="2" customWidth="1"/>
    <col min="28" max="28" width="8.33203125" style="2" customWidth="1"/>
    <col min="29" max="29" width="9" style="2" customWidth="1"/>
    <col min="30" max="30" width="13.44140625" style="2" customWidth="1"/>
    <col min="31" max="31" width="18.5546875" style="2" customWidth="1"/>
    <col min="32" max="32" width="15.6640625" style="2" customWidth="1"/>
    <col min="33" max="33" width="12.109375" style="2" customWidth="1"/>
    <col min="34" max="34" width="14.5546875" style="2" customWidth="1"/>
    <col min="35" max="35" width="8.33203125" style="2" customWidth="1"/>
    <col min="36" max="36" width="9" style="2" customWidth="1"/>
    <col min="37" max="37" width="17.6640625" style="2" customWidth="1"/>
    <col min="38" max="38" width="18.5546875" style="2" customWidth="1"/>
    <col min="39" max="39" width="15.6640625" style="2" customWidth="1"/>
    <col min="40" max="40" width="12.109375" style="2" customWidth="1"/>
    <col min="41" max="41" width="14.5546875" style="2" customWidth="1"/>
    <col min="42" max="42" width="8.33203125" style="2" customWidth="1"/>
    <col min="43" max="43" width="9" style="2" customWidth="1"/>
    <col min="44" max="44" width="7.33203125" style="2" customWidth="1"/>
    <col min="45" max="16384" width="8.88671875" style="2"/>
  </cols>
  <sheetData>
    <row r="1" spans="2:43" ht="20.399999999999999" x14ac:dyDescent="0.35">
      <c r="B1" s="1" t="s">
        <v>0</v>
      </c>
    </row>
    <row r="2" spans="2:43" x14ac:dyDescent="0.3">
      <c r="B2" s="4"/>
      <c r="C2" s="4"/>
      <c r="D2" s="4"/>
      <c r="E2" s="4"/>
      <c r="F2" s="4"/>
      <c r="G2" s="4"/>
      <c r="H2" s="4"/>
      <c r="I2" s="214" t="s">
        <v>143</v>
      </c>
      <c r="J2" s="214"/>
      <c r="K2" s="214"/>
      <c r="L2" s="214"/>
      <c r="M2" s="214"/>
      <c r="N2" s="214"/>
      <c r="O2" s="214"/>
      <c r="P2" s="214"/>
      <c r="Q2" s="214" t="s">
        <v>474</v>
      </c>
      <c r="R2" s="214"/>
      <c r="S2" s="214"/>
      <c r="T2" s="214"/>
      <c r="U2" s="214"/>
      <c r="V2" s="214"/>
      <c r="W2" s="214" t="s">
        <v>4</v>
      </c>
      <c r="X2" s="214"/>
      <c r="Y2" s="214"/>
      <c r="Z2" s="214"/>
      <c r="AA2" s="214"/>
      <c r="AB2" s="214"/>
      <c r="AC2" s="214"/>
      <c r="AD2" s="214" t="s">
        <v>5</v>
      </c>
      <c r="AE2" s="214"/>
      <c r="AF2" s="214"/>
      <c r="AG2" s="214"/>
      <c r="AH2" s="214"/>
      <c r="AI2" s="214"/>
      <c r="AJ2" s="214"/>
      <c r="AK2" s="214" t="s">
        <v>6</v>
      </c>
      <c r="AL2" s="214"/>
      <c r="AM2" s="214"/>
      <c r="AN2" s="214"/>
      <c r="AO2" s="214"/>
      <c r="AP2" s="214"/>
      <c r="AQ2" s="214"/>
    </row>
    <row r="3" spans="2:43" x14ac:dyDescent="0.3">
      <c r="B3" s="34" t="s">
        <v>7</v>
      </c>
      <c r="C3" s="34" t="s">
        <v>8</v>
      </c>
      <c r="D3" s="34" t="s">
        <v>9</v>
      </c>
      <c r="E3" s="34" t="s">
        <v>331</v>
      </c>
      <c r="F3" s="34" t="s">
        <v>330</v>
      </c>
      <c r="G3" s="212" t="s">
        <v>10</v>
      </c>
      <c r="H3" s="212" t="s">
        <v>473</v>
      </c>
      <c r="I3" s="212" t="s">
        <v>13</v>
      </c>
      <c r="J3" s="212" t="s">
        <v>14</v>
      </c>
      <c r="K3" s="212" t="s">
        <v>15</v>
      </c>
      <c r="L3" s="212" t="s">
        <v>74</v>
      </c>
      <c r="M3" s="212" t="s">
        <v>472</v>
      </c>
      <c r="N3" s="214" t="s">
        <v>471</v>
      </c>
      <c r="O3" s="254"/>
      <c r="P3" s="212" t="s">
        <v>19</v>
      </c>
      <c r="Q3" s="212" t="s">
        <v>20</v>
      </c>
      <c r="R3" s="212" t="s">
        <v>21</v>
      </c>
      <c r="S3" s="212" t="s">
        <v>74</v>
      </c>
      <c r="T3" s="212" t="s">
        <v>472</v>
      </c>
      <c r="U3" s="214" t="s">
        <v>471</v>
      </c>
      <c r="V3" s="254"/>
      <c r="W3" s="212" t="s">
        <v>25</v>
      </c>
      <c r="X3" s="212" t="s">
        <v>26</v>
      </c>
      <c r="Y3" s="212" t="s">
        <v>27</v>
      </c>
      <c r="Z3" s="212" t="s">
        <v>74</v>
      </c>
      <c r="AA3" s="212" t="s">
        <v>472</v>
      </c>
      <c r="AB3" s="214" t="s">
        <v>471</v>
      </c>
      <c r="AC3" s="254"/>
      <c r="AD3" s="212" t="s">
        <v>31</v>
      </c>
      <c r="AE3" s="212" t="s">
        <v>32</v>
      </c>
      <c r="AF3" s="212" t="s">
        <v>33</v>
      </c>
      <c r="AG3" s="212" t="s">
        <v>74</v>
      </c>
      <c r="AH3" s="212" t="s">
        <v>472</v>
      </c>
      <c r="AI3" s="214" t="s">
        <v>471</v>
      </c>
      <c r="AJ3" s="254"/>
      <c r="AK3" s="212" t="s">
        <v>37</v>
      </c>
      <c r="AL3" s="212" t="s">
        <v>38</v>
      </c>
      <c r="AM3" s="212" t="s">
        <v>39</v>
      </c>
      <c r="AN3" s="212" t="s">
        <v>74</v>
      </c>
      <c r="AO3" s="212" t="s">
        <v>472</v>
      </c>
      <c r="AP3" s="214" t="s">
        <v>471</v>
      </c>
      <c r="AQ3" s="254"/>
    </row>
    <row r="4" spans="2:43" x14ac:dyDescent="0.3">
      <c r="B4" s="209" t="s">
        <v>43</v>
      </c>
      <c r="C4" s="209" t="s">
        <v>469</v>
      </c>
      <c r="D4" s="209" t="s">
        <v>82</v>
      </c>
      <c r="E4" s="209" t="s">
        <v>326</v>
      </c>
      <c r="F4" s="209" t="s">
        <v>329</v>
      </c>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c r="AN4" s="209"/>
      <c r="AO4" s="209"/>
      <c r="AP4" s="209"/>
      <c r="AQ4" s="209"/>
    </row>
    <row r="5" spans="2:43" x14ac:dyDescent="0.3">
      <c r="B5" s="209" t="s">
        <v>43</v>
      </c>
      <c r="C5" s="209" t="s">
        <v>469</v>
      </c>
      <c r="D5" s="209" t="s">
        <v>82</v>
      </c>
      <c r="E5" s="209" t="s">
        <v>326</v>
      </c>
      <c r="F5" s="209" t="s">
        <v>328</v>
      </c>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c r="AL5" s="209"/>
      <c r="AM5" s="209"/>
      <c r="AN5" s="209"/>
      <c r="AO5" s="209"/>
      <c r="AP5" s="209"/>
      <c r="AQ5" s="209"/>
    </row>
    <row r="6" spans="2:43" x14ac:dyDescent="0.3">
      <c r="B6" s="209" t="s">
        <v>43</v>
      </c>
      <c r="C6" s="209" t="s">
        <v>469</v>
      </c>
      <c r="D6" s="209" t="s">
        <v>82</v>
      </c>
      <c r="E6" s="209" t="s">
        <v>470</v>
      </c>
      <c r="F6" s="209" t="s">
        <v>329</v>
      </c>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09"/>
      <c r="AK6" s="209"/>
      <c r="AL6" s="209"/>
      <c r="AM6" s="209"/>
      <c r="AN6" s="209"/>
      <c r="AO6" s="209"/>
      <c r="AP6" s="209"/>
      <c r="AQ6" s="209"/>
    </row>
    <row r="7" spans="2:43" x14ac:dyDescent="0.3">
      <c r="B7" s="209" t="s">
        <v>43</v>
      </c>
      <c r="C7" s="209" t="s">
        <v>469</v>
      </c>
      <c r="D7" s="209" t="s">
        <v>82</v>
      </c>
      <c r="E7" s="209" t="s">
        <v>470</v>
      </c>
      <c r="F7" s="209" t="s">
        <v>328</v>
      </c>
      <c r="G7" s="209"/>
      <c r="H7" s="209"/>
      <c r="I7" s="209"/>
      <c r="J7" s="209"/>
      <c r="K7" s="209"/>
      <c r="L7" s="209"/>
      <c r="M7" s="209"/>
      <c r="N7" s="209"/>
      <c r="O7" s="209"/>
      <c r="P7" s="209"/>
      <c r="Q7" s="209"/>
      <c r="R7" s="209"/>
      <c r="S7" s="209"/>
      <c r="T7" s="209"/>
      <c r="U7" s="209"/>
      <c r="V7" s="209"/>
      <c r="W7" s="209"/>
      <c r="X7" s="209"/>
      <c r="Y7" s="209"/>
      <c r="Z7" s="209"/>
      <c r="AA7" s="209"/>
      <c r="AB7" s="209"/>
      <c r="AC7" s="209"/>
      <c r="AD7" s="209"/>
      <c r="AE7" s="209"/>
      <c r="AF7" s="209"/>
      <c r="AG7" s="209"/>
      <c r="AH7" s="209"/>
      <c r="AI7" s="209"/>
      <c r="AJ7" s="209"/>
      <c r="AK7" s="209"/>
      <c r="AL7" s="209"/>
      <c r="AM7" s="209"/>
      <c r="AN7" s="209"/>
      <c r="AO7" s="209"/>
      <c r="AP7" s="209"/>
      <c r="AQ7" s="209"/>
    </row>
    <row r="8" spans="2:43" x14ac:dyDescent="0.3">
      <c r="B8" s="209" t="s">
        <v>43</v>
      </c>
      <c r="C8" s="209" t="s">
        <v>469</v>
      </c>
      <c r="D8" s="209" t="s">
        <v>82</v>
      </c>
      <c r="E8" s="209" t="s">
        <v>323</v>
      </c>
      <c r="F8" s="209" t="s">
        <v>329</v>
      </c>
      <c r="G8" s="209"/>
      <c r="H8" s="209"/>
      <c r="I8" s="209"/>
      <c r="J8" s="209"/>
      <c r="K8" s="209"/>
      <c r="L8" s="209"/>
      <c r="M8" s="209"/>
      <c r="N8" s="209"/>
      <c r="O8" s="209"/>
      <c r="P8" s="209"/>
      <c r="Q8" s="209"/>
      <c r="R8" s="209"/>
      <c r="S8" s="209"/>
      <c r="T8" s="209"/>
      <c r="U8" s="209"/>
      <c r="V8" s="209"/>
      <c r="W8" s="209"/>
      <c r="X8" s="209"/>
      <c r="Y8" s="209"/>
      <c r="Z8" s="209"/>
      <c r="AA8" s="209"/>
      <c r="AB8" s="209"/>
      <c r="AC8" s="209"/>
      <c r="AD8" s="209"/>
      <c r="AE8" s="209"/>
      <c r="AF8" s="209"/>
      <c r="AG8" s="209"/>
      <c r="AH8" s="209"/>
      <c r="AI8" s="209"/>
      <c r="AJ8" s="209"/>
      <c r="AK8" s="209"/>
      <c r="AL8" s="209"/>
      <c r="AM8" s="209"/>
      <c r="AN8" s="209"/>
      <c r="AO8" s="209"/>
      <c r="AP8" s="209"/>
      <c r="AQ8" s="209"/>
    </row>
    <row r="9" spans="2:43" x14ac:dyDescent="0.3">
      <c r="B9" s="209" t="s">
        <v>43</v>
      </c>
      <c r="C9" s="209" t="s">
        <v>469</v>
      </c>
      <c r="D9" s="209" t="s">
        <v>82</v>
      </c>
      <c r="E9" s="209" t="s">
        <v>323</v>
      </c>
      <c r="F9" s="209" t="s">
        <v>328</v>
      </c>
      <c r="G9" s="209"/>
      <c r="H9" s="209"/>
      <c r="I9" s="209"/>
      <c r="J9" s="209"/>
      <c r="K9" s="209"/>
      <c r="L9" s="209"/>
      <c r="M9" s="209"/>
      <c r="N9" s="209"/>
      <c r="O9" s="209"/>
      <c r="P9" s="209"/>
      <c r="Q9" s="209"/>
      <c r="R9" s="209"/>
      <c r="S9" s="209"/>
      <c r="T9" s="209"/>
      <c r="U9" s="209"/>
      <c r="V9" s="209"/>
      <c r="W9" s="209"/>
      <c r="X9" s="209"/>
      <c r="Y9" s="209"/>
      <c r="Z9" s="209"/>
      <c r="AA9" s="209"/>
      <c r="AB9" s="209"/>
      <c r="AC9" s="209"/>
      <c r="AD9" s="209"/>
      <c r="AE9" s="209"/>
      <c r="AF9" s="209"/>
      <c r="AG9" s="209"/>
      <c r="AH9" s="209"/>
      <c r="AI9" s="209"/>
      <c r="AJ9" s="209"/>
      <c r="AK9" s="209"/>
      <c r="AL9" s="209"/>
      <c r="AM9" s="209"/>
      <c r="AN9" s="209"/>
      <c r="AO9" s="209"/>
      <c r="AP9" s="209"/>
      <c r="AQ9" s="209"/>
    </row>
    <row r="10" spans="2:43" x14ac:dyDescent="0.3">
      <c r="B10" s="209" t="s">
        <v>43</v>
      </c>
      <c r="C10" s="209" t="s">
        <v>469</v>
      </c>
      <c r="D10" s="209" t="s">
        <v>82</v>
      </c>
      <c r="E10" s="209" t="s">
        <v>322</v>
      </c>
      <c r="F10" s="209" t="s">
        <v>329</v>
      </c>
      <c r="G10" s="209"/>
      <c r="H10" s="209"/>
      <c r="I10" s="209"/>
      <c r="J10" s="209"/>
      <c r="K10" s="209"/>
      <c r="L10" s="209"/>
      <c r="M10" s="209"/>
      <c r="N10" s="209"/>
      <c r="O10" s="209"/>
      <c r="P10" s="209"/>
      <c r="Q10" s="209"/>
      <c r="R10" s="209"/>
      <c r="S10" s="209"/>
      <c r="T10" s="209"/>
      <c r="U10" s="209"/>
      <c r="V10" s="209"/>
      <c r="W10" s="209"/>
      <c r="X10" s="209"/>
      <c r="Y10" s="209"/>
      <c r="Z10" s="209"/>
      <c r="AA10" s="209"/>
      <c r="AB10" s="209"/>
      <c r="AC10" s="209"/>
      <c r="AD10" s="209"/>
      <c r="AE10" s="209"/>
      <c r="AF10" s="209"/>
      <c r="AG10" s="209"/>
      <c r="AH10" s="209"/>
      <c r="AI10" s="209"/>
      <c r="AJ10" s="209"/>
      <c r="AK10" s="209"/>
      <c r="AL10" s="209"/>
      <c r="AM10" s="209"/>
      <c r="AN10" s="209"/>
      <c r="AO10" s="209"/>
      <c r="AP10" s="209"/>
      <c r="AQ10" s="209"/>
    </row>
    <row r="11" spans="2:43" x14ac:dyDescent="0.3">
      <c r="B11" s="209" t="s">
        <v>43</v>
      </c>
      <c r="C11" s="209" t="s">
        <v>469</v>
      </c>
      <c r="D11" s="209" t="s">
        <v>82</v>
      </c>
      <c r="E11" s="209" t="s">
        <v>322</v>
      </c>
      <c r="F11" s="209" t="s">
        <v>328</v>
      </c>
      <c r="G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209"/>
      <c r="AI11" s="209"/>
      <c r="AJ11" s="209"/>
      <c r="AK11" s="209"/>
      <c r="AL11" s="209"/>
      <c r="AM11" s="209"/>
      <c r="AN11" s="209"/>
      <c r="AO11" s="209"/>
      <c r="AP11" s="209"/>
      <c r="AQ11" s="209"/>
    </row>
    <row r="12" spans="2:43" x14ac:dyDescent="0.3">
      <c r="B12" s="209" t="s">
        <v>43</v>
      </c>
      <c r="C12" s="209" t="s">
        <v>469</v>
      </c>
      <c r="D12" s="209" t="s">
        <v>82</v>
      </c>
      <c r="E12" s="209" t="s">
        <v>321</v>
      </c>
      <c r="F12" s="209" t="s">
        <v>329</v>
      </c>
      <c r="G12" s="209"/>
      <c r="H12" s="209"/>
      <c r="I12" s="209"/>
      <c r="J12" s="209"/>
      <c r="K12" s="209"/>
      <c r="L12" s="209"/>
      <c r="M12" s="209"/>
      <c r="N12" s="209"/>
      <c r="O12" s="209"/>
      <c r="P12" s="209"/>
      <c r="Q12" s="209"/>
      <c r="R12" s="209"/>
      <c r="S12" s="209"/>
      <c r="T12" s="209"/>
      <c r="U12" s="209"/>
      <c r="V12" s="209"/>
      <c r="W12" s="209"/>
      <c r="X12" s="209"/>
      <c r="Y12" s="209"/>
      <c r="Z12" s="209"/>
      <c r="AA12" s="209"/>
      <c r="AB12" s="209"/>
      <c r="AC12" s="209"/>
      <c r="AD12" s="209"/>
      <c r="AE12" s="209"/>
      <c r="AF12" s="209"/>
      <c r="AG12" s="209"/>
      <c r="AH12" s="209"/>
      <c r="AI12" s="209"/>
      <c r="AJ12" s="209"/>
      <c r="AK12" s="209"/>
      <c r="AL12" s="209"/>
      <c r="AM12" s="209"/>
      <c r="AN12" s="209"/>
      <c r="AO12" s="209"/>
      <c r="AP12" s="209"/>
      <c r="AQ12" s="209"/>
    </row>
    <row r="13" spans="2:43" x14ac:dyDescent="0.3">
      <c r="B13" s="209" t="s">
        <v>43</v>
      </c>
      <c r="C13" s="209" t="s">
        <v>469</v>
      </c>
      <c r="D13" s="209" t="s">
        <v>82</v>
      </c>
      <c r="E13" s="209" t="s">
        <v>321</v>
      </c>
      <c r="F13" s="209" t="s">
        <v>328</v>
      </c>
      <c r="G13" s="209"/>
      <c r="H13" s="209"/>
      <c r="I13" s="209"/>
      <c r="J13" s="209"/>
      <c r="K13" s="209"/>
      <c r="L13" s="209"/>
      <c r="M13" s="209"/>
      <c r="N13" s="209"/>
      <c r="O13" s="209"/>
      <c r="P13" s="209"/>
      <c r="Q13" s="209"/>
      <c r="R13" s="209"/>
      <c r="S13" s="209"/>
      <c r="T13" s="209"/>
      <c r="U13" s="209"/>
      <c r="V13" s="209"/>
      <c r="W13" s="209"/>
      <c r="X13" s="209"/>
      <c r="Y13" s="209"/>
      <c r="Z13" s="209"/>
      <c r="AA13" s="209"/>
      <c r="AB13" s="209"/>
      <c r="AC13" s="209"/>
      <c r="AD13" s="209"/>
      <c r="AE13" s="209"/>
      <c r="AF13" s="209"/>
      <c r="AG13" s="209"/>
      <c r="AH13" s="209"/>
      <c r="AI13" s="209"/>
      <c r="AJ13" s="209"/>
      <c r="AK13" s="209"/>
      <c r="AL13" s="209"/>
      <c r="AM13" s="209"/>
      <c r="AN13" s="209"/>
      <c r="AO13" s="209"/>
      <c r="AP13" s="209"/>
      <c r="AQ13" s="209"/>
    </row>
    <row r="14" spans="2:43" x14ac:dyDescent="0.3">
      <c r="B14" s="250" t="s">
        <v>43</v>
      </c>
      <c r="C14" s="250" t="s">
        <v>469</v>
      </c>
      <c r="D14" s="250" t="s">
        <v>82</v>
      </c>
      <c r="E14" s="251" t="s">
        <v>313</v>
      </c>
      <c r="F14" s="252" t="s">
        <v>315</v>
      </c>
      <c r="G14" s="250"/>
      <c r="H14" s="250"/>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0"/>
      <c r="AM14" s="250"/>
      <c r="AN14" s="250"/>
      <c r="AO14" s="250"/>
      <c r="AP14" s="250"/>
      <c r="AQ14" s="250"/>
    </row>
    <row r="15" spans="2:43" x14ac:dyDescent="0.3">
      <c r="B15" s="250" t="s">
        <v>43</v>
      </c>
      <c r="C15" s="250" t="s">
        <v>469</v>
      </c>
      <c r="D15" s="250" t="s">
        <v>82</v>
      </c>
      <c r="E15" s="251" t="s">
        <v>313</v>
      </c>
      <c r="F15" s="252" t="s">
        <v>314</v>
      </c>
      <c r="G15" s="250"/>
      <c r="H15" s="250"/>
      <c r="I15" s="250"/>
      <c r="J15" s="250"/>
      <c r="K15" s="250"/>
      <c r="L15" s="250"/>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0"/>
      <c r="AM15" s="250"/>
      <c r="AN15" s="250"/>
      <c r="AO15" s="250"/>
      <c r="AP15" s="250"/>
      <c r="AQ15" s="250"/>
    </row>
    <row r="16" spans="2:43" x14ac:dyDescent="0.3">
      <c r="B16" s="250" t="s">
        <v>43</v>
      </c>
      <c r="C16" s="250" t="s">
        <v>469</v>
      </c>
      <c r="D16" s="250" t="s">
        <v>82</v>
      </c>
      <c r="E16" s="252" t="s">
        <v>320</v>
      </c>
      <c r="F16" s="251" t="s">
        <v>312</v>
      </c>
      <c r="G16" s="250"/>
      <c r="H16" s="250"/>
      <c r="I16" s="250"/>
      <c r="J16" s="250"/>
      <c r="K16" s="250"/>
      <c r="L16" s="250"/>
      <c r="M16" s="250"/>
      <c r="N16" s="250"/>
      <c r="O16" s="250"/>
      <c r="P16" s="250"/>
      <c r="Q16" s="250"/>
      <c r="R16" s="250"/>
      <c r="S16" s="250"/>
      <c r="T16" s="250"/>
      <c r="U16" s="250"/>
      <c r="V16" s="250"/>
      <c r="W16" s="250"/>
      <c r="X16" s="250"/>
      <c r="Y16" s="250"/>
      <c r="Z16" s="250"/>
      <c r="AA16" s="250"/>
      <c r="AB16" s="250"/>
      <c r="AC16" s="250"/>
      <c r="AD16" s="250"/>
      <c r="AE16" s="250"/>
      <c r="AF16" s="250"/>
      <c r="AG16" s="250"/>
      <c r="AH16" s="250"/>
      <c r="AI16" s="250"/>
      <c r="AJ16" s="250"/>
      <c r="AK16" s="250"/>
      <c r="AL16" s="250"/>
      <c r="AM16" s="250"/>
      <c r="AN16" s="250"/>
      <c r="AO16" s="250"/>
      <c r="AP16" s="250"/>
      <c r="AQ16" s="250"/>
    </row>
    <row r="17" spans="2:43" x14ac:dyDescent="0.3">
      <c r="B17" s="250" t="s">
        <v>43</v>
      </c>
      <c r="C17" s="250" t="s">
        <v>469</v>
      </c>
      <c r="D17" s="250" t="s">
        <v>82</v>
      </c>
      <c r="E17" s="252" t="s">
        <v>465</v>
      </c>
      <c r="F17" s="251" t="s">
        <v>312</v>
      </c>
      <c r="G17" s="250"/>
      <c r="H17" s="250"/>
      <c r="I17" s="250"/>
      <c r="J17" s="250"/>
      <c r="K17" s="250"/>
      <c r="L17" s="250"/>
      <c r="M17" s="250"/>
      <c r="N17" s="250"/>
      <c r="O17" s="250"/>
      <c r="P17" s="250"/>
      <c r="Q17" s="250"/>
      <c r="R17" s="250"/>
      <c r="S17" s="250"/>
      <c r="T17" s="250"/>
      <c r="U17" s="250"/>
      <c r="V17" s="250"/>
      <c r="W17" s="250"/>
      <c r="X17" s="250"/>
      <c r="Y17" s="250"/>
      <c r="Z17" s="250"/>
      <c r="AA17" s="250"/>
      <c r="AB17" s="250"/>
      <c r="AC17" s="250"/>
      <c r="AD17" s="250"/>
      <c r="AE17" s="250"/>
      <c r="AF17" s="250"/>
      <c r="AG17" s="250"/>
      <c r="AH17" s="250"/>
      <c r="AI17" s="250"/>
      <c r="AJ17" s="250"/>
      <c r="AK17" s="250"/>
      <c r="AL17" s="250"/>
      <c r="AM17" s="250"/>
      <c r="AN17" s="250"/>
      <c r="AO17" s="250"/>
      <c r="AP17" s="250"/>
      <c r="AQ17" s="250"/>
    </row>
    <row r="18" spans="2:43" x14ac:dyDescent="0.3">
      <c r="B18" s="250" t="s">
        <v>43</v>
      </c>
      <c r="C18" s="250" t="s">
        <v>469</v>
      </c>
      <c r="D18" s="250" t="s">
        <v>82</v>
      </c>
      <c r="E18" s="252" t="s">
        <v>318</v>
      </c>
      <c r="F18" s="251" t="s">
        <v>312</v>
      </c>
      <c r="G18" s="250"/>
      <c r="H18" s="250"/>
      <c r="I18" s="250"/>
      <c r="J18" s="250"/>
      <c r="K18" s="250"/>
      <c r="L18" s="250"/>
      <c r="M18" s="250"/>
      <c r="N18" s="250"/>
      <c r="O18" s="250"/>
      <c r="P18" s="250"/>
      <c r="Q18" s="250"/>
      <c r="R18" s="250"/>
      <c r="S18" s="250"/>
      <c r="T18" s="250"/>
      <c r="U18" s="250"/>
      <c r="V18" s="250"/>
      <c r="W18" s="250"/>
      <c r="X18" s="250"/>
      <c r="Y18" s="250"/>
      <c r="Z18" s="250"/>
      <c r="AA18" s="250"/>
      <c r="AB18" s="250"/>
      <c r="AC18" s="250"/>
      <c r="AD18" s="250"/>
      <c r="AE18" s="250"/>
      <c r="AF18" s="250"/>
      <c r="AG18" s="250"/>
      <c r="AH18" s="250"/>
      <c r="AI18" s="250"/>
      <c r="AJ18" s="250"/>
      <c r="AK18" s="250"/>
      <c r="AL18" s="250"/>
      <c r="AM18" s="250"/>
      <c r="AN18" s="250"/>
      <c r="AO18" s="250"/>
      <c r="AP18" s="250"/>
      <c r="AQ18" s="250"/>
    </row>
    <row r="19" spans="2:43" x14ac:dyDescent="0.3">
      <c r="B19" s="250" t="s">
        <v>43</v>
      </c>
      <c r="C19" s="250" t="s">
        <v>469</v>
      </c>
      <c r="D19" s="250" t="s">
        <v>82</v>
      </c>
      <c r="E19" s="252" t="s">
        <v>317</v>
      </c>
      <c r="F19" s="251" t="s">
        <v>312</v>
      </c>
      <c r="G19" s="250"/>
      <c r="H19" s="250"/>
      <c r="I19" s="250"/>
      <c r="J19" s="250"/>
      <c r="K19" s="250"/>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0"/>
      <c r="AK19" s="250"/>
      <c r="AL19" s="250"/>
      <c r="AM19" s="250"/>
      <c r="AN19" s="250"/>
      <c r="AO19" s="250"/>
      <c r="AP19" s="250"/>
      <c r="AQ19" s="250"/>
    </row>
    <row r="20" spans="2:43" x14ac:dyDescent="0.3">
      <c r="B20" s="250" t="s">
        <v>43</v>
      </c>
      <c r="C20" s="250" t="s">
        <v>469</v>
      </c>
      <c r="D20" s="250" t="s">
        <v>82</v>
      </c>
      <c r="E20" s="252" t="s">
        <v>316</v>
      </c>
      <c r="F20" s="251" t="s">
        <v>312</v>
      </c>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0"/>
      <c r="AK20" s="250"/>
      <c r="AL20" s="250"/>
      <c r="AM20" s="250"/>
      <c r="AN20" s="250"/>
      <c r="AO20" s="250"/>
      <c r="AP20" s="250"/>
      <c r="AQ20" s="250"/>
    </row>
    <row r="21" spans="2:43" x14ac:dyDescent="0.3">
      <c r="B21" s="201" t="s">
        <v>43</v>
      </c>
      <c r="C21" s="201" t="s">
        <v>469</v>
      </c>
      <c r="D21" s="202" t="s">
        <v>45</v>
      </c>
      <c r="E21" s="204" t="s">
        <v>313</v>
      </c>
      <c r="F21" s="204" t="s">
        <v>312</v>
      </c>
      <c r="G21" s="201">
        <v>6</v>
      </c>
      <c r="H21" s="201">
        <v>795</v>
      </c>
      <c r="I21" s="201">
        <v>675</v>
      </c>
      <c r="J21" s="201">
        <v>628</v>
      </c>
      <c r="K21" s="201">
        <f>J21/I21</f>
        <v>0.9303703703703704</v>
      </c>
      <c r="L21" s="201"/>
      <c r="M21" s="201">
        <v>0.122822772686509</v>
      </c>
      <c r="N21" s="201">
        <v>0.90849999999999997</v>
      </c>
      <c r="O21" s="201">
        <v>0.94840000000000002</v>
      </c>
      <c r="P21" s="201">
        <v>241</v>
      </c>
      <c r="Q21" s="201">
        <v>219</v>
      </c>
      <c r="R21" s="201">
        <f>Q21/P21</f>
        <v>0.90871369294605808</v>
      </c>
      <c r="S21" s="201"/>
      <c r="T21" s="201">
        <v>0.122822772686509</v>
      </c>
      <c r="U21" s="201">
        <v>0.86509999999999998</v>
      </c>
      <c r="V21" s="201">
        <v>0.94189999999999996</v>
      </c>
      <c r="W21" s="201">
        <v>64</v>
      </c>
      <c r="X21" s="201">
        <v>38</v>
      </c>
      <c r="Y21" s="201">
        <f>X21/W21</f>
        <v>0.59375</v>
      </c>
      <c r="Z21" s="201"/>
      <c r="AA21" s="201">
        <v>0.122822772686509</v>
      </c>
      <c r="AB21" s="201">
        <v>0.4637</v>
      </c>
      <c r="AC21" s="201">
        <v>0.71489999999999998</v>
      </c>
      <c r="AD21" s="201">
        <f>I21+P21+W21</f>
        <v>980</v>
      </c>
      <c r="AE21" s="201">
        <f>SUM(J21,Q21,X21)</f>
        <v>885</v>
      </c>
      <c r="AF21" s="201">
        <f>AE21/AD21</f>
        <v>0.90306122448979587</v>
      </c>
      <c r="AG21" s="201"/>
      <c r="AH21" s="201">
        <v>0.122822772686509</v>
      </c>
      <c r="AI21" s="201">
        <v>0.88280000000000003</v>
      </c>
      <c r="AJ21" s="201">
        <v>0.92090000000000005</v>
      </c>
      <c r="AK21" s="201">
        <v>60</v>
      </c>
      <c r="AL21" s="201">
        <v>39</v>
      </c>
      <c r="AM21" s="201">
        <f>AL21/AK21</f>
        <v>0.65</v>
      </c>
      <c r="AN21" s="201"/>
      <c r="AO21" s="201">
        <v>0.122822772686509</v>
      </c>
      <c r="AP21" s="201">
        <v>0.51600000000000001</v>
      </c>
      <c r="AQ21" s="201">
        <v>0.76870000000000005</v>
      </c>
    </row>
    <row r="22" spans="2:43" x14ac:dyDescent="0.3">
      <c r="B22" s="209" t="s">
        <v>43</v>
      </c>
      <c r="C22" s="209" t="s">
        <v>469</v>
      </c>
      <c r="D22" s="209" t="s">
        <v>327</v>
      </c>
      <c r="E22" s="209" t="s">
        <v>326</v>
      </c>
      <c r="F22" s="209" t="s">
        <v>329</v>
      </c>
      <c r="G22" s="209"/>
      <c r="H22" s="209"/>
      <c r="I22" s="209"/>
      <c r="J22" s="209"/>
      <c r="K22" s="209"/>
      <c r="L22" s="209"/>
      <c r="M22" s="209"/>
      <c r="N22" s="209"/>
      <c r="O22" s="209"/>
      <c r="P22" s="209"/>
      <c r="Q22" s="209"/>
      <c r="R22" s="209"/>
      <c r="S22" s="209"/>
      <c r="T22" s="209"/>
      <c r="U22" s="209"/>
      <c r="V22" s="209"/>
      <c r="W22" s="209"/>
      <c r="X22" s="209"/>
      <c r="Y22" s="209"/>
      <c r="Z22" s="209"/>
      <c r="AA22" s="209"/>
      <c r="AB22" s="209"/>
      <c r="AC22" s="209"/>
      <c r="AD22" s="209"/>
      <c r="AE22" s="209"/>
      <c r="AF22" s="209"/>
      <c r="AG22" s="209"/>
      <c r="AH22" s="209"/>
      <c r="AI22" s="209"/>
      <c r="AJ22" s="209"/>
      <c r="AK22" s="209"/>
      <c r="AL22" s="209"/>
      <c r="AM22" s="209"/>
      <c r="AN22" s="209"/>
      <c r="AO22" s="209"/>
      <c r="AP22" s="209"/>
      <c r="AQ22" s="209"/>
    </row>
    <row r="23" spans="2:43" x14ac:dyDescent="0.3">
      <c r="B23" s="209" t="s">
        <v>43</v>
      </c>
      <c r="C23" s="209" t="s">
        <v>469</v>
      </c>
      <c r="D23" s="209" t="s">
        <v>327</v>
      </c>
      <c r="E23" s="209" t="s">
        <v>326</v>
      </c>
      <c r="F23" s="209" t="s">
        <v>328</v>
      </c>
      <c r="G23" s="209"/>
      <c r="H23" s="209"/>
      <c r="I23" s="209"/>
      <c r="J23" s="209"/>
      <c r="K23" s="209"/>
      <c r="L23" s="209"/>
      <c r="M23" s="209"/>
      <c r="N23" s="209"/>
      <c r="O23" s="209"/>
      <c r="P23" s="209"/>
      <c r="Q23" s="209"/>
      <c r="R23" s="209"/>
      <c r="S23" s="209"/>
      <c r="T23" s="209"/>
      <c r="U23" s="209"/>
      <c r="V23" s="209"/>
      <c r="W23" s="209"/>
      <c r="X23" s="209"/>
      <c r="Y23" s="209"/>
      <c r="Z23" s="209"/>
      <c r="AA23" s="209"/>
      <c r="AB23" s="209"/>
      <c r="AC23" s="209"/>
      <c r="AD23" s="209"/>
      <c r="AE23" s="209"/>
      <c r="AF23" s="209"/>
      <c r="AG23" s="209"/>
      <c r="AH23" s="209"/>
      <c r="AI23" s="209"/>
      <c r="AJ23" s="209"/>
      <c r="AK23" s="209"/>
      <c r="AL23" s="209"/>
      <c r="AM23" s="209"/>
      <c r="AN23" s="209"/>
      <c r="AO23" s="209"/>
      <c r="AP23" s="209"/>
      <c r="AQ23" s="209"/>
    </row>
    <row r="24" spans="2:43" x14ac:dyDescent="0.3">
      <c r="B24" s="209" t="s">
        <v>43</v>
      </c>
      <c r="C24" s="209" t="s">
        <v>469</v>
      </c>
      <c r="D24" s="209" t="s">
        <v>327</v>
      </c>
      <c r="E24" s="209" t="s">
        <v>470</v>
      </c>
      <c r="F24" s="209" t="s">
        <v>329</v>
      </c>
      <c r="G24" s="209"/>
      <c r="H24" s="209"/>
      <c r="I24" s="209"/>
      <c r="J24" s="209"/>
      <c r="K24" s="209"/>
      <c r="L24" s="209"/>
      <c r="M24" s="209"/>
      <c r="N24" s="209"/>
      <c r="O24" s="209"/>
      <c r="P24" s="209"/>
      <c r="Q24" s="209"/>
      <c r="R24" s="209"/>
      <c r="S24" s="209"/>
      <c r="T24" s="209"/>
      <c r="U24" s="209"/>
      <c r="V24" s="209"/>
      <c r="W24" s="209"/>
      <c r="X24" s="209"/>
      <c r="Y24" s="209"/>
      <c r="Z24" s="209"/>
      <c r="AA24" s="209"/>
      <c r="AB24" s="209"/>
      <c r="AC24" s="209"/>
      <c r="AD24" s="209"/>
      <c r="AE24" s="209"/>
      <c r="AF24" s="209"/>
      <c r="AG24" s="209"/>
      <c r="AH24" s="209"/>
      <c r="AI24" s="209"/>
      <c r="AJ24" s="209"/>
      <c r="AK24" s="209"/>
      <c r="AL24" s="209"/>
      <c r="AM24" s="209"/>
      <c r="AN24" s="209"/>
      <c r="AO24" s="209"/>
      <c r="AP24" s="209"/>
      <c r="AQ24" s="209"/>
    </row>
    <row r="25" spans="2:43" x14ac:dyDescent="0.3">
      <c r="B25" s="209" t="s">
        <v>43</v>
      </c>
      <c r="C25" s="209" t="s">
        <v>469</v>
      </c>
      <c r="D25" s="209" t="s">
        <v>327</v>
      </c>
      <c r="E25" s="209" t="s">
        <v>470</v>
      </c>
      <c r="F25" s="209" t="s">
        <v>328</v>
      </c>
      <c r="G25" s="209"/>
      <c r="H25" s="209"/>
      <c r="I25" s="209"/>
      <c r="J25" s="209"/>
      <c r="K25" s="209"/>
      <c r="L25" s="209"/>
      <c r="M25" s="209"/>
      <c r="N25" s="209"/>
      <c r="O25" s="209"/>
      <c r="P25" s="209"/>
      <c r="Q25" s="209"/>
      <c r="R25" s="209"/>
      <c r="S25" s="209"/>
      <c r="T25" s="209"/>
      <c r="U25" s="209"/>
      <c r="V25" s="209"/>
      <c r="W25" s="209"/>
      <c r="X25" s="209"/>
      <c r="Y25" s="209"/>
      <c r="Z25" s="209"/>
      <c r="AA25" s="209"/>
      <c r="AB25" s="209"/>
      <c r="AC25" s="209"/>
      <c r="AD25" s="209"/>
      <c r="AE25" s="209"/>
      <c r="AF25" s="209"/>
      <c r="AG25" s="209"/>
      <c r="AH25" s="209"/>
      <c r="AI25" s="209"/>
      <c r="AJ25" s="209"/>
      <c r="AK25" s="209"/>
      <c r="AL25" s="209"/>
      <c r="AM25" s="209"/>
      <c r="AN25" s="209"/>
      <c r="AO25" s="209"/>
      <c r="AP25" s="209"/>
      <c r="AQ25" s="209"/>
    </row>
    <row r="26" spans="2:43" x14ac:dyDescent="0.3">
      <c r="B26" s="209" t="s">
        <v>43</v>
      </c>
      <c r="C26" s="209" t="s">
        <v>469</v>
      </c>
      <c r="D26" s="209" t="s">
        <v>327</v>
      </c>
      <c r="E26" s="209" t="s">
        <v>323</v>
      </c>
      <c r="F26" s="209" t="s">
        <v>329</v>
      </c>
      <c r="G26" s="209"/>
      <c r="H26" s="209"/>
      <c r="I26" s="209"/>
      <c r="J26" s="209"/>
      <c r="K26" s="209"/>
      <c r="L26" s="209"/>
      <c r="M26" s="209"/>
      <c r="N26" s="209"/>
      <c r="O26" s="209"/>
      <c r="P26" s="209"/>
      <c r="Q26" s="209"/>
      <c r="R26" s="209"/>
      <c r="S26" s="209"/>
      <c r="T26" s="209"/>
      <c r="U26" s="209"/>
      <c r="V26" s="209"/>
      <c r="W26" s="209"/>
      <c r="X26" s="209"/>
      <c r="Y26" s="209"/>
      <c r="Z26" s="209"/>
      <c r="AA26" s="209"/>
      <c r="AB26" s="209"/>
      <c r="AC26" s="209"/>
      <c r="AD26" s="209"/>
      <c r="AE26" s="209"/>
      <c r="AF26" s="209"/>
      <c r="AG26" s="209"/>
      <c r="AH26" s="209"/>
      <c r="AI26" s="209"/>
      <c r="AJ26" s="209"/>
      <c r="AK26" s="209"/>
      <c r="AL26" s="209"/>
      <c r="AM26" s="209"/>
      <c r="AN26" s="209"/>
      <c r="AO26" s="209"/>
      <c r="AP26" s="209"/>
      <c r="AQ26" s="209"/>
    </row>
    <row r="27" spans="2:43" x14ac:dyDescent="0.3">
      <c r="B27" s="209" t="s">
        <v>43</v>
      </c>
      <c r="C27" s="209" t="s">
        <v>469</v>
      </c>
      <c r="D27" s="209" t="s">
        <v>327</v>
      </c>
      <c r="E27" s="209" t="s">
        <v>323</v>
      </c>
      <c r="F27" s="209" t="s">
        <v>328</v>
      </c>
      <c r="G27" s="209"/>
      <c r="H27" s="209"/>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09"/>
      <c r="AM27" s="209"/>
      <c r="AN27" s="209"/>
      <c r="AO27" s="209"/>
      <c r="AP27" s="209"/>
      <c r="AQ27" s="209"/>
    </row>
    <row r="28" spans="2:43" x14ac:dyDescent="0.3">
      <c r="B28" s="209" t="s">
        <v>43</v>
      </c>
      <c r="C28" s="209" t="s">
        <v>469</v>
      </c>
      <c r="D28" s="209" t="s">
        <v>327</v>
      </c>
      <c r="E28" s="209" t="s">
        <v>322</v>
      </c>
      <c r="F28" s="209" t="s">
        <v>329</v>
      </c>
      <c r="G28" s="209"/>
      <c r="H28" s="209"/>
      <c r="I28" s="209"/>
      <c r="J28" s="209"/>
      <c r="K28" s="209"/>
      <c r="L28" s="209"/>
      <c r="M28" s="209"/>
      <c r="N28" s="209"/>
      <c r="O28" s="209"/>
      <c r="P28" s="209"/>
      <c r="Q28" s="209"/>
      <c r="R28" s="209"/>
      <c r="S28" s="209"/>
      <c r="T28" s="209"/>
      <c r="U28" s="209"/>
      <c r="V28" s="209"/>
      <c r="W28" s="209"/>
      <c r="X28" s="209"/>
      <c r="Y28" s="209"/>
      <c r="Z28" s="209"/>
      <c r="AA28" s="209"/>
      <c r="AB28" s="209"/>
      <c r="AC28" s="209"/>
      <c r="AD28" s="209"/>
      <c r="AE28" s="209"/>
      <c r="AF28" s="209"/>
      <c r="AG28" s="209"/>
      <c r="AH28" s="209"/>
      <c r="AI28" s="209"/>
      <c r="AJ28" s="209"/>
      <c r="AK28" s="209"/>
      <c r="AL28" s="209"/>
      <c r="AM28" s="209"/>
      <c r="AN28" s="209"/>
      <c r="AO28" s="209"/>
      <c r="AP28" s="209"/>
      <c r="AQ28" s="209"/>
    </row>
    <row r="29" spans="2:43" x14ac:dyDescent="0.3">
      <c r="B29" s="209" t="s">
        <v>43</v>
      </c>
      <c r="C29" s="209" t="s">
        <v>469</v>
      </c>
      <c r="D29" s="209" t="s">
        <v>327</v>
      </c>
      <c r="E29" s="209" t="s">
        <v>322</v>
      </c>
      <c r="F29" s="209" t="s">
        <v>328</v>
      </c>
      <c r="G29" s="209"/>
      <c r="H29" s="209"/>
      <c r="I29" s="209"/>
      <c r="J29" s="209"/>
      <c r="K29" s="209"/>
      <c r="L29" s="209"/>
      <c r="M29" s="209"/>
      <c r="N29" s="209"/>
      <c r="O29" s="209"/>
      <c r="P29" s="209"/>
      <c r="Q29" s="209"/>
      <c r="R29" s="209"/>
      <c r="S29" s="209"/>
      <c r="T29" s="209"/>
      <c r="U29" s="209"/>
      <c r="V29" s="209"/>
      <c r="W29" s="209"/>
      <c r="X29" s="209"/>
      <c r="Y29" s="209"/>
      <c r="Z29" s="209"/>
      <c r="AA29" s="209"/>
      <c r="AB29" s="209"/>
      <c r="AC29" s="209"/>
      <c r="AD29" s="209"/>
      <c r="AE29" s="209"/>
      <c r="AF29" s="209"/>
      <c r="AG29" s="209"/>
      <c r="AH29" s="209"/>
      <c r="AI29" s="209"/>
      <c r="AJ29" s="209"/>
      <c r="AK29" s="209"/>
      <c r="AL29" s="209"/>
      <c r="AM29" s="209"/>
      <c r="AN29" s="209"/>
      <c r="AO29" s="209"/>
      <c r="AP29" s="209"/>
      <c r="AQ29" s="209"/>
    </row>
    <row r="30" spans="2:43" x14ac:dyDescent="0.3">
      <c r="B30" s="209" t="s">
        <v>43</v>
      </c>
      <c r="C30" s="209" t="s">
        <v>469</v>
      </c>
      <c r="D30" s="209" t="s">
        <v>327</v>
      </c>
      <c r="E30" s="209" t="s">
        <v>321</v>
      </c>
      <c r="F30" s="209" t="s">
        <v>329</v>
      </c>
      <c r="G30" s="209"/>
      <c r="H30" s="209"/>
      <c r="I30" s="209"/>
      <c r="J30" s="209"/>
      <c r="K30" s="209"/>
      <c r="L30" s="209"/>
      <c r="M30" s="209"/>
      <c r="N30" s="209"/>
      <c r="O30" s="209"/>
      <c r="P30" s="209"/>
      <c r="Q30" s="209"/>
      <c r="R30" s="209"/>
      <c r="S30" s="209"/>
      <c r="T30" s="209"/>
      <c r="U30" s="209"/>
      <c r="V30" s="209"/>
      <c r="W30" s="209"/>
      <c r="X30" s="209"/>
      <c r="Y30" s="209"/>
      <c r="Z30" s="209"/>
      <c r="AA30" s="209"/>
      <c r="AB30" s="209"/>
      <c r="AC30" s="209"/>
      <c r="AD30" s="209"/>
      <c r="AE30" s="209"/>
      <c r="AF30" s="209"/>
      <c r="AG30" s="209"/>
      <c r="AH30" s="209"/>
      <c r="AI30" s="209"/>
      <c r="AJ30" s="209"/>
      <c r="AK30" s="209"/>
      <c r="AL30" s="209"/>
      <c r="AM30" s="209"/>
      <c r="AN30" s="209"/>
      <c r="AO30" s="209"/>
      <c r="AP30" s="209"/>
      <c r="AQ30" s="209"/>
    </row>
    <row r="31" spans="2:43" x14ac:dyDescent="0.3">
      <c r="B31" s="209" t="s">
        <v>43</v>
      </c>
      <c r="C31" s="209" t="s">
        <v>469</v>
      </c>
      <c r="D31" s="209" t="s">
        <v>327</v>
      </c>
      <c r="E31" s="209" t="s">
        <v>321</v>
      </c>
      <c r="F31" s="209" t="s">
        <v>328</v>
      </c>
      <c r="G31" s="209"/>
      <c r="H31" s="209"/>
      <c r="I31" s="209"/>
      <c r="J31" s="209"/>
      <c r="K31" s="209"/>
      <c r="L31" s="209"/>
      <c r="M31" s="209"/>
      <c r="N31" s="209"/>
      <c r="O31" s="209"/>
      <c r="P31" s="209"/>
      <c r="Q31" s="209"/>
      <c r="R31" s="209"/>
      <c r="S31" s="209"/>
      <c r="T31" s="209"/>
      <c r="U31" s="209"/>
      <c r="V31" s="209"/>
      <c r="W31" s="209"/>
      <c r="X31" s="209"/>
      <c r="Y31" s="209"/>
      <c r="Z31" s="209"/>
      <c r="AA31" s="209"/>
      <c r="AB31" s="209"/>
      <c r="AC31" s="209"/>
      <c r="AD31" s="209"/>
      <c r="AE31" s="209"/>
      <c r="AF31" s="209"/>
      <c r="AG31" s="209"/>
      <c r="AH31" s="209"/>
      <c r="AI31" s="209"/>
      <c r="AJ31" s="209"/>
      <c r="AK31" s="209"/>
      <c r="AL31" s="209"/>
      <c r="AM31" s="209"/>
      <c r="AN31" s="209"/>
      <c r="AO31" s="209"/>
      <c r="AP31" s="209"/>
      <c r="AQ31" s="209"/>
    </row>
    <row r="32" spans="2:43" x14ac:dyDescent="0.3">
      <c r="B32" s="250" t="s">
        <v>43</v>
      </c>
      <c r="C32" s="250" t="s">
        <v>469</v>
      </c>
      <c r="D32" s="250" t="s">
        <v>327</v>
      </c>
      <c r="E32" s="251" t="s">
        <v>313</v>
      </c>
      <c r="F32" s="252" t="s">
        <v>315</v>
      </c>
      <c r="G32" s="250"/>
      <c r="H32" s="250"/>
      <c r="I32" s="250"/>
      <c r="J32" s="250"/>
      <c r="K32" s="250"/>
      <c r="L32" s="250"/>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250"/>
      <c r="AL32" s="250"/>
      <c r="AM32" s="250"/>
      <c r="AN32" s="250"/>
      <c r="AO32" s="250"/>
      <c r="AP32" s="250"/>
      <c r="AQ32" s="250"/>
    </row>
    <row r="33" spans="2:43" x14ac:dyDescent="0.3">
      <c r="B33" s="250" t="s">
        <v>43</v>
      </c>
      <c r="C33" s="250" t="s">
        <v>469</v>
      </c>
      <c r="D33" s="250" t="s">
        <v>327</v>
      </c>
      <c r="E33" s="251" t="s">
        <v>313</v>
      </c>
      <c r="F33" s="252" t="s">
        <v>314</v>
      </c>
      <c r="G33" s="250"/>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0"/>
      <c r="AK33" s="250"/>
      <c r="AL33" s="250"/>
      <c r="AM33" s="250"/>
      <c r="AN33" s="250"/>
      <c r="AO33" s="250"/>
      <c r="AP33" s="250"/>
      <c r="AQ33" s="250"/>
    </row>
    <row r="34" spans="2:43" x14ac:dyDescent="0.3">
      <c r="B34" s="250" t="s">
        <v>43</v>
      </c>
      <c r="C34" s="250" t="s">
        <v>469</v>
      </c>
      <c r="D34" s="250" t="s">
        <v>327</v>
      </c>
      <c r="E34" s="252" t="s">
        <v>320</v>
      </c>
      <c r="F34" s="251" t="s">
        <v>312</v>
      </c>
      <c r="G34" s="250"/>
      <c r="H34" s="250"/>
      <c r="I34" s="250"/>
      <c r="J34" s="250"/>
      <c r="K34" s="250"/>
      <c r="L34" s="250"/>
      <c r="M34" s="250"/>
      <c r="N34" s="250"/>
      <c r="O34" s="250"/>
      <c r="P34" s="250"/>
      <c r="Q34" s="250"/>
      <c r="R34" s="250"/>
      <c r="S34" s="250"/>
      <c r="T34" s="250"/>
      <c r="U34" s="250"/>
      <c r="V34" s="250"/>
      <c r="W34" s="250"/>
      <c r="X34" s="250"/>
      <c r="Y34" s="250"/>
      <c r="Z34" s="250"/>
      <c r="AA34" s="250"/>
      <c r="AB34" s="250"/>
      <c r="AC34" s="250"/>
      <c r="AD34" s="250"/>
      <c r="AE34" s="250"/>
      <c r="AF34" s="250"/>
      <c r="AG34" s="250"/>
      <c r="AH34" s="250"/>
      <c r="AI34" s="250"/>
      <c r="AJ34" s="250"/>
      <c r="AK34" s="250"/>
      <c r="AL34" s="250"/>
      <c r="AM34" s="250"/>
      <c r="AN34" s="250"/>
      <c r="AO34" s="250"/>
      <c r="AP34" s="250"/>
      <c r="AQ34" s="250"/>
    </row>
    <row r="35" spans="2:43" x14ac:dyDescent="0.3">
      <c r="B35" s="250" t="s">
        <v>43</v>
      </c>
      <c r="C35" s="250" t="s">
        <v>469</v>
      </c>
      <c r="D35" s="250" t="s">
        <v>327</v>
      </c>
      <c r="E35" s="252" t="s">
        <v>465</v>
      </c>
      <c r="F35" s="251" t="s">
        <v>312</v>
      </c>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0"/>
      <c r="AO35" s="250"/>
      <c r="AP35" s="250"/>
      <c r="AQ35" s="250"/>
    </row>
    <row r="36" spans="2:43" x14ac:dyDescent="0.3">
      <c r="B36" s="250" t="s">
        <v>43</v>
      </c>
      <c r="C36" s="250" t="s">
        <v>469</v>
      </c>
      <c r="D36" s="250" t="s">
        <v>327</v>
      </c>
      <c r="E36" s="252" t="s">
        <v>318</v>
      </c>
      <c r="F36" s="251" t="s">
        <v>312</v>
      </c>
      <c r="G36" s="250"/>
      <c r="H36" s="250"/>
      <c r="I36" s="250"/>
      <c r="J36" s="250"/>
      <c r="K36" s="250"/>
      <c r="L36" s="250"/>
      <c r="M36" s="250"/>
      <c r="N36" s="250"/>
      <c r="O36" s="250"/>
      <c r="P36" s="250"/>
      <c r="Q36" s="250"/>
      <c r="R36" s="250"/>
      <c r="S36" s="250"/>
      <c r="T36" s="250"/>
      <c r="U36" s="250"/>
      <c r="V36" s="250"/>
      <c r="W36" s="250"/>
      <c r="X36" s="250"/>
      <c r="Y36" s="250"/>
      <c r="Z36" s="250"/>
      <c r="AA36" s="250"/>
      <c r="AB36" s="250"/>
      <c r="AC36" s="250"/>
      <c r="AD36" s="250"/>
      <c r="AE36" s="250"/>
      <c r="AF36" s="250"/>
      <c r="AG36" s="250"/>
      <c r="AH36" s="250"/>
      <c r="AI36" s="250"/>
      <c r="AJ36" s="250"/>
      <c r="AK36" s="250"/>
      <c r="AL36" s="250"/>
      <c r="AM36" s="250"/>
      <c r="AN36" s="250"/>
      <c r="AO36" s="250"/>
      <c r="AP36" s="250"/>
      <c r="AQ36" s="250"/>
    </row>
    <row r="37" spans="2:43" x14ac:dyDescent="0.3">
      <c r="B37" s="250" t="s">
        <v>43</v>
      </c>
      <c r="C37" s="250" t="s">
        <v>469</v>
      </c>
      <c r="D37" s="250" t="s">
        <v>327</v>
      </c>
      <c r="E37" s="252" t="s">
        <v>317</v>
      </c>
      <c r="F37" s="251" t="s">
        <v>312</v>
      </c>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250"/>
      <c r="AI37" s="250"/>
      <c r="AJ37" s="250"/>
      <c r="AK37" s="250"/>
      <c r="AL37" s="250"/>
      <c r="AM37" s="250"/>
      <c r="AN37" s="250"/>
      <c r="AO37" s="250"/>
      <c r="AP37" s="250"/>
      <c r="AQ37" s="250"/>
    </row>
    <row r="38" spans="2:43" x14ac:dyDescent="0.3">
      <c r="B38" s="250" t="s">
        <v>43</v>
      </c>
      <c r="C38" s="250" t="s">
        <v>469</v>
      </c>
      <c r="D38" s="250" t="s">
        <v>327</v>
      </c>
      <c r="E38" s="252" t="s">
        <v>316</v>
      </c>
      <c r="F38" s="251" t="s">
        <v>312</v>
      </c>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c r="AL38" s="250"/>
      <c r="AM38" s="250"/>
      <c r="AN38" s="250"/>
      <c r="AO38" s="250"/>
      <c r="AP38" s="250"/>
      <c r="AQ38" s="250"/>
    </row>
    <row r="39" spans="2:43" x14ac:dyDescent="0.3">
      <c r="B39" s="201" t="s">
        <v>43</v>
      </c>
      <c r="C39" s="201" t="s">
        <v>469</v>
      </c>
      <c r="D39" s="202" t="s">
        <v>52</v>
      </c>
      <c r="E39" s="204" t="s">
        <v>313</v>
      </c>
      <c r="F39" s="204" t="s">
        <v>312</v>
      </c>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201"/>
      <c r="AJ39" s="201"/>
      <c r="AK39" s="201"/>
      <c r="AL39" s="201"/>
      <c r="AM39" s="201"/>
      <c r="AN39" s="201"/>
      <c r="AO39" s="201"/>
      <c r="AP39" s="201"/>
      <c r="AQ39" s="201"/>
    </row>
    <row r="40" spans="2:43" x14ac:dyDescent="0.3">
      <c r="B40" s="201" t="s">
        <v>43</v>
      </c>
      <c r="C40" s="201" t="s">
        <v>469</v>
      </c>
      <c r="D40" s="204" t="s">
        <v>54</v>
      </c>
      <c r="E40" s="204" t="s">
        <v>313</v>
      </c>
      <c r="F40" s="202" t="s">
        <v>315</v>
      </c>
      <c r="G40" s="201"/>
      <c r="H40" s="201"/>
      <c r="I40" s="201"/>
      <c r="J40" s="201"/>
      <c r="K40" s="201"/>
      <c r="L40" s="201"/>
      <c r="M40" s="201"/>
      <c r="N40" s="201"/>
      <c r="O40" s="201"/>
      <c r="P40" s="201"/>
      <c r="Q40" s="201"/>
      <c r="R40" s="201"/>
      <c r="S40" s="201"/>
      <c r="T40" s="201"/>
      <c r="U40" s="201"/>
      <c r="V40" s="201"/>
      <c r="W40" s="201"/>
      <c r="X40" s="201"/>
      <c r="Y40" s="201"/>
      <c r="Z40" s="201"/>
      <c r="AA40" s="201"/>
      <c r="AB40" s="201"/>
      <c r="AC40" s="201"/>
      <c r="AD40" s="201"/>
      <c r="AE40" s="201"/>
      <c r="AF40" s="201"/>
      <c r="AG40" s="201"/>
      <c r="AH40" s="201"/>
      <c r="AI40" s="201"/>
      <c r="AJ40" s="201"/>
      <c r="AK40" s="201"/>
      <c r="AL40" s="201"/>
      <c r="AM40" s="201"/>
      <c r="AN40" s="201"/>
      <c r="AO40" s="201"/>
      <c r="AP40" s="201"/>
      <c r="AQ40" s="201"/>
    </row>
    <row r="41" spans="2:43" x14ac:dyDescent="0.3">
      <c r="B41" s="201" t="s">
        <v>43</v>
      </c>
      <c r="C41" s="201" t="s">
        <v>469</v>
      </c>
      <c r="D41" s="204" t="s">
        <v>54</v>
      </c>
      <c r="E41" s="204" t="s">
        <v>313</v>
      </c>
      <c r="F41" s="202" t="s">
        <v>314</v>
      </c>
      <c r="G41" s="201"/>
      <c r="H41" s="201"/>
      <c r="I41" s="201"/>
      <c r="J41" s="201"/>
      <c r="K41" s="201"/>
      <c r="L41" s="201"/>
      <c r="M41" s="201"/>
      <c r="N41" s="201"/>
      <c r="O41" s="201"/>
      <c r="P41" s="201"/>
      <c r="Q41" s="201"/>
      <c r="R41" s="201"/>
      <c r="S41" s="201"/>
      <c r="T41" s="201"/>
      <c r="U41" s="201"/>
      <c r="V41" s="201"/>
      <c r="W41" s="201"/>
      <c r="X41" s="201"/>
      <c r="Y41" s="201"/>
      <c r="Z41" s="201"/>
      <c r="AA41" s="201"/>
      <c r="AB41" s="201"/>
      <c r="AC41" s="201"/>
      <c r="AD41" s="201"/>
      <c r="AE41" s="201"/>
      <c r="AF41" s="201"/>
      <c r="AG41" s="201"/>
      <c r="AH41" s="201"/>
      <c r="AI41" s="201"/>
      <c r="AJ41" s="201"/>
      <c r="AK41" s="201"/>
      <c r="AL41" s="201"/>
      <c r="AM41" s="201"/>
      <c r="AN41" s="201"/>
      <c r="AO41" s="201"/>
      <c r="AP41" s="201"/>
      <c r="AQ41" s="201"/>
    </row>
    <row r="42" spans="2:43" x14ac:dyDescent="0.3">
      <c r="B42" s="201" t="s">
        <v>43</v>
      </c>
      <c r="C42" s="201" t="s">
        <v>469</v>
      </c>
      <c r="D42" s="204" t="s">
        <v>54</v>
      </c>
      <c r="E42" s="202" t="s">
        <v>320</v>
      </c>
      <c r="F42" s="204" t="s">
        <v>312</v>
      </c>
      <c r="G42" s="201"/>
      <c r="H42" s="201"/>
      <c r="I42" s="201"/>
      <c r="J42" s="201"/>
      <c r="K42" s="201"/>
      <c r="L42" s="201"/>
      <c r="M42" s="201"/>
      <c r="N42" s="201"/>
      <c r="O42" s="201"/>
      <c r="P42" s="201"/>
      <c r="Q42" s="201"/>
      <c r="R42" s="201"/>
      <c r="S42" s="201"/>
      <c r="T42" s="201"/>
      <c r="U42" s="201"/>
      <c r="V42" s="201"/>
      <c r="W42" s="201"/>
      <c r="X42" s="201"/>
      <c r="Y42" s="201"/>
      <c r="Z42" s="201"/>
      <c r="AA42" s="201"/>
      <c r="AB42" s="201"/>
      <c r="AC42" s="201"/>
      <c r="AD42" s="201"/>
      <c r="AE42" s="201"/>
      <c r="AF42" s="201"/>
      <c r="AG42" s="201"/>
      <c r="AH42" s="201"/>
      <c r="AI42" s="201"/>
      <c r="AJ42" s="201"/>
      <c r="AK42" s="201"/>
      <c r="AL42" s="201"/>
      <c r="AM42" s="201"/>
      <c r="AN42" s="201"/>
      <c r="AO42" s="201"/>
      <c r="AP42" s="201"/>
      <c r="AQ42" s="201"/>
    </row>
    <row r="43" spans="2:43" x14ac:dyDescent="0.3">
      <c r="B43" s="201" t="s">
        <v>43</v>
      </c>
      <c r="C43" s="201" t="s">
        <v>469</v>
      </c>
      <c r="D43" s="204" t="s">
        <v>54</v>
      </c>
      <c r="E43" s="202" t="s">
        <v>465</v>
      </c>
      <c r="F43" s="204" t="s">
        <v>312</v>
      </c>
      <c r="G43" s="201"/>
      <c r="H43" s="201"/>
      <c r="I43" s="201"/>
      <c r="J43" s="201"/>
      <c r="K43" s="201"/>
      <c r="L43" s="201"/>
      <c r="M43" s="201"/>
      <c r="N43" s="201"/>
      <c r="O43" s="201"/>
      <c r="P43" s="201"/>
      <c r="Q43" s="201"/>
      <c r="R43" s="201"/>
      <c r="S43" s="201"/>
      <c r="T43" s="201"/>
      <c r="U43" s="201"/>
      <c r="V43" s="201"/>
      <c r="W43" s="201"/>
      <c r="X43" s="201"/>
      <c r="Y43" s="201"/>
      <c r="Z43" s="201"/>
      <c r="AA43" s="201"/>
      <c r="AB43" s="201"/>
      <c r="AC43" s="201"/>
      <c r="AD43" s="201"/>
      <c r="AE43" s="201"/>
      <c r="AF43" s="201"/>
      <c r="AG43" s="201"/>
      <c r="AH43" s="201"/>
      <c r="AI43" s="201"/>
      <c r="AJ43" s="201"/>
      <c r="AK43" s="201"/>
      <c r="AL43" s="201"/>
      <c r="AM43" s="201"/>
      <c r="AN43" s="201"/>
      <c r="AO43" s="201"/>
      <c r="AP43" s="201"/>
      <c r="AQ43" s="201"/>
    </row>
    <row r="44" spans="2:43" x14ac:dyDescent="0.3">
      <c r="B44" s="201" t="s">
        <v>43</v>
      </c>
      <c r="C44" s="201" t="s">
        <v>469</v>
      </c>
      <c r="D44" s="204" t="s">
        <v>54</v>
      </c>
      <c r="E44" s="202" t="s">
        <v>318</v>
      </c>
      <c r="F44" s="204" t="s">
        <v>312</v>
      </c>
      <c r="G44" s="201"/>
      <c r="H44" s="201"/>
      <c r="I44" s="201"/>
      <c r="J44" s="201"/>
      <c r="K44" s="201"/>
      <c r="L44" s="201"/>
      <c r="M44" s="201"/>
      <c r="N44" s="201"/>
      <c r="O44" s="201"/>
      <c r="P44" s="201"/>
      <c r="Q44" s="201"/>
      <c r="R44" s="201"/>
      <c r="S44" s="201"/>
      <c r="T44" s="201"/>
      <c r="U44" s="201"/>
      <c r="V44" s="201"/>
      <c r="W44" s="201"/>
      <c r="X44" s="201"/>
      <c r="Y44" s="201"/>
      <c r="Z44" s="201"/>
      <c r="AA44" s="201"/>
      <c r="AB44" s="201"/>
      <c r="AC44" s="201"/>
      <c r="AD44" s="201"/>
      <c r="AE44" s="201"/>
      <c r="AF44" s="201"/>
      <c r="AG44" s="201"/>
      <c r="AH44" s="201"/>
      <c r="AI44" s="201"/>
      <c r="AJ44" s="201"/>
      <c r="AK44" s="201"/>
      <c r="AL44" s="201"/>
      <c r="AM44" s="201"/>
      <c r="AN44" s="201"/>
      <c r="AO44" s="201"/>
      <c r="AP44" s="201"/>
      <c r="AQ44" s="201"/>
    </row>
    <row r="45" spans="2:43" x14ac:dyDescent="0.3">
      <c r="B45" s="201" t="s">
        <v>43</v>
      </c>
      <c r="C45" s="201" t="s">
        <v>469</v>
      </c>
      <c r="D45" s="204" t="s">
        <v>54</v>
      </c>
      <c r="E45" s="202" t="s">
        <v>317</v>
      </c>
      <c r="F45" s="204" t="s">
        <v>312</v>
      </c>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01"/>
      <c r="AE45" s="201"/>
      <c r="AF45" s="201"/>
      <c r="AG45" s="201"/>
      <c r="AH45" s="201"/>
      <c r="AI45" s="201"/>
      <c r="AJ45" s="201"/>
      <c r="AK45" s="201"/>
      <c r="AL45" s="201"/>
      <c r="AM45" s="201"/>
      <c r="AN45" s="201"/>
      <c r="AO45" s="201"/>
      <c r="AP45" s="201"/>
      <c r="AQ45" s="201"/>
    </row>
    <row r="46" spans="2:43" x14ac:dyDescent="0.3">
      <c r="B46" s="201" t="s">
        <v>43</v>
      </c>
      <c r="C46" s="201" t="s">
        <v>469</v>
      </c>
      <c r="D46" s="204" t="s">
        <v>54</v>
      </c>
      <c r="E46" s="202" t="s">
        <v>316</v>
      </c>
      <c r="F46" s="204" t="s">
        <v>312</v>
      </c>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1"/>
      <c r="AF46" s="201"/>
      <c r="AG46" s="201"/>
      <c r="AH46" s="201"/>
      <c r="AI46" s="201"/>
      <c r="AJ46" s="201"/>
      <c r="AK46" s="201"/>
      <c r="AL46" s="201"/>
      <c r="AM46" s="201"/>
      <c r="AN46" s="201"/>
      <c r="AO46" s="201"/>
      <c r="AP46" s="201"/>
      <c r="AQ46" s="201"/>
    </row>
    <row r="47" spans="2:43" x14ac:dyDescent="0.3">
      <c r="B47" s="16" t="s">
        <v>43</v>
      </c>
      <c r="C47" s="44" t="s">
        <v>467</v>
      </c>
      <c r="D47" s="15" t="s">
        <v>54</v>
      </c>
      <c r="E47" s="15" t="s">
        <v>313</v>
      </c>
      <c r="F47" s="15" t="s">
        <v>312</v>
      </c>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row>
    <row r="48" spans="2:43" x14ac:dyDescent="0.3">
      <c r="B48" s="209" t="s">
        <v>43</v>
      </c>
      <c r="C48" s="210" t="s">
        <v>468</v>
      </c>
      <c r="D48" s="209" t="s">
        <v>82</v>
      </c>
      <c r="E48" s="209" t="s">
        <v>326</v>
      </c>
      <c r="F48" s="209" t="s">
        <v>329</v>
      </c>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row>
    <row r="49" spans="2:43" x14ac:dyDescent="0.3">
      <c r="B49" s="209" t="s">
        <v>43</v>
      </c>
      <c r="C49" s="210" t="s">
        <v>468</v>
      </c>
      <c r="D49" s="209" t="s">
        <v>82</v>
      </c>
      <c r="E49" s="209" t="s">
        <v>326</v>
      </c>
      <c r="F49" s="209" t="s">
        <v>328</v>
      </c>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09"/>
      <c r="AL49" s="209"/>
      <c r="AM49" s="209"/>
      <c r="AN49" s="209"/>
      <c r="AO49" s="209"/>
      <c r="AP49" s="209"/>
      <c r="AQ49" s="209"/>
    </row>
    <row r="50" spans="2:43" x14ac:dyDescent="0.3">
      <c r="B50" s="209" t="s">
        <v>43</v>
      </c>
      <c r="C50" s="210" t="s">
        <v>468</v>
      </c>
      <c r="D50" s="209" t="s">
        <v>82</v>
      </c>
      <c r="E50" s="209" t="s">
        <v>470</v>
      </c>
      <c r="F50" s="209" t="s">
        <v>329</v>
      </c>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09"/>
      <c r="AK50" s="209"/>
      <c r="AL50" s="209"/>
      <c r="AM50" s="209"/>
      <c r="AN50" s="209"/>
      <c r="AO50" s="209"/>
      <c r="AP50" s="209"/>
      <c r="AQ50" s="209"/>
    </row>
    <row r="51" spans="2:43" x14ac:dyDescent="0.3">
      <c r="B51" s="209" t="s">
        <v>43</v>
      </c>
      <c r="C51" s="210" t="s">
        <v>468</v>
      </c>
      <c r="D51" s="209" t="s">
        <v>82</v>
      </c>
      <c r="E51" s="209" t="s">
        <v>470</v>
      </c>
      <c r="F51" s="209" t="s">
        <v>328</v>
      </c>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09"/>
      <c r="AK51" s="209"/>
      <c r="AL51" s="209"/>
      <c r="AM51" s="209"/>
      <c r="AN51" s="209"/>
      <c r="AO51" s="209"/>
      <c r="AP51" s="209"/>
      <c r="AQ51" s="209"/>
    </row>
    <row r="52" spans="2:43" x14ac:dyDescent="0.3">
      <c r="B52" s="209" t="s">
        <v>43</v>
      </c>
      <c r="C52" s="210" t="s">
        <v>468</v>
      </c>
      <c r="D52" s="209" t="s">
        <v>82</v>
      </c>
      <c r="E52" s="209" t="s">
        <v>323</v>
      </c>
      <c r="F52" s="209" t="s">
        <v>329</v>
      </c>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c r="AJ52" s="209"/>
      <c r="AK52" s="209"/>
      <c r="AL52" s="209"/>
      <c r="AM52" s="209"/>
      <c r="AN52" s="209"/>
      <c r="AO52" s="209"/>
      <c r="AP52" s="209"/>
      <c r="AQ52" s="209"/>
    </row>
    <row r="53" spans="2:43" x14ac:dyDescent="0.3">
      <c r="B53" s="209" t="s">
        <v>43</v>
      </c>
      <c r="C53" s="210" t="s">
        <v>468</v>
      </c>
      <c r="D53" s="209" t="s">
        <v>82</v>
      </c>
      <c r="E53" s="209" t="s">
        <v>323</v>
      </c>
      <c r="F53" s="209" t="s">
        <v>328</v>
      </c>
      <c r="G53" s="209"/>
      <c r="H53" s="209"/>
      <c r="I53" s="209"/>
      <c r="J53" s="209"/>
      <c r="K53" s="209"/>
      <c r="L53" s="209"/>
      <c r="M53" s="209"/>
      <c r="N53" s="209"/>
      <c r="O53" s="209"/>
      <c r="P53" s="209"/>
      <c r="Q53" s="209"/>
      <c r="R53" s="209"/>
      <c r="S53" s="209"/>
      <c r="T53" s="209"/>
      <c r="U53" s="209"/>
      <c r="V53" s="209"/>
      <c r="W53" s="209"/>
      <c r="X53" s="209"/>
      <c r="Y53" s="209"/>
      <c r="Z53" s="209"/>
      <c r="AA53" s="209"/>
      <c r="AB53" s="209"/>
      <c r="AC53" s="209"/>
      <c r="AD53" s="209"/>
      <c r="AE53" s="209"/>
      <c r="AF53" s="209"/>
      <c r="AG53" s="209"/>
      <c r="AH53" s="209"/>
      <c r="AI53" s="209"/>
      <c r="AJ53" s="209"/>
      <c r="AK53" s="209"/>
      <c r="AL53" s="209"/>
      <c r="AM53" s="209"/>
      <c r="AN53" s="209"/>
      <c r="AO53" s="209"/>
      <c r="AP53" s="209"/>
      <c r="AQ53" s="209"/>
    </row>
    <row r="54" spans="2:43" x14ac:dyDescent="0.3">
      <c r="B54" s="209" t="s">
        <v>43</v>
      </c>
      <c r="C54" s="210" t="s">
        <v>468</v>
      </c>
      <c r="D54" s="209" t="s">
        <v>82</v>
      </c>
      <c r="E54" s="209" t="s">
        <v>322</v>
      </c>
      <c r="F54" s="209" t="s">
        <v>329</v>
      </c>
      <c r="G54" s="209"/>
      <c r="H54" s="209"/>
      <c r="I54" s="209"/>
      <c r="J54" s="209"/>
      <c r="K54" s="209"/>
      <c r="L54" s="209"/>
      <c r="M54" s="209"/>
      <c r="N54" s="209"/>
      <c r="O54" s="209"/>
      <c r="P54" s="209"/>
      <c r="Q54" s="209"/>
      <c r="R54" s="209"/>
      <c r="S54" s="209"/>
      <c r="T54" s="209"/>
      <c r="U54" s="209"/>
      <c r="V54" s="209"/>
      <c r="W54" s="209"/>
      <c r="X54" s="209"/>
      <c r="Y54" s="209"/>
      <c r="Z54" s="209"/>
      <c r="AA54" s="209"/>
      <c r="AB54" s="209"/>
      <c r="AC54" s="209"/>
      <c r="AD54" s="209"/>
      <c r="AE54" s="209"/>
      <c r="AF54" s="209"/>
      <c r="AG54" s="209"/>
      <c r="AH54" s="209"/>
      <c r="AI54" s="209"/>
      <c r="AJ54" s="209"/>
      <c r="AK54" s="209"/>
      <c r="AL54" s="209"/>
      <c r="AM54" s="209"/>
      <c r="AN54" s="209"/>
      <c r="AO54" s="209"/>
      <c r="AP54" s="209"/>
      <c r="AQ54" s="209"/>
    </row>
    <row r="55" spans="2:43" x14ac:dyDescent="0.3">
      <c r="B55" s="209" t="s">
        <v>43</v>
      </c>
      <c r="C55" s="210" t="s">
        <v>468</v>
      </c>
      <c r="D55" s="209" t="s">
        <v>82</v>
      </c>
      <c r="E55" s="209" t="s">
        <v>322</v>
      </c>
      <c r="F55" s="209" t="s">
        <v>328</v>
      </c>
      <c r="G55" s="209"/>
      <c r="H55" s="209"/>
      <c r="I55" s="209"/>
      <c r="J55" s="209"/>
      <c r="K55" s="209"/>
      <c r="L55" s="209"/>
      <c r="M55" s="209"/>
      <c r="N55" s="209"/>
      <c r="O55" s="209"/>
      <c r="P55" s="209"/>
      <c r="Q55" s="209"/>
      <c r="R55" s="209"/>
      <c r="S55" s="209"/>
      <c r="T55" s="209"/>
      <c r="U55" s="209"/>
      <c r="V55" s="209"/>
      <c r="W55" s="209"/>
      <c r="X55" s="209"/>
      <c r="Y55" s="209"/>
      <c r="Z55" s="209"/>
      <c r="AA55" s="209"/>
      <c r="AB55" s="209"/>
      <c r="AC55" s="209"/>
      <c r="AD55" s="209"/>
      <c r="AE55" s="209"/>
      <c r="AF55" s="209"/>
      <c r="AG55" s="209"/>
      <c r="AH55" s="209"/>
      <c r="AI55" s="209"/>
      <c r="AJ55" s="209"/>
      <c r="AK55" s="209"/>
      <c r="AL55" s="209"/>
      <c r="AM55" s="209"/>
      <c r="AN55" s="209"/>
      <c r="AO55" s="209"/>
      <c r="AP55" s="209"/>
      <c r="AQ55" s="209"/>
    </row>
    <row r="56" spans="2:43" x14ac:dyDescent="0.3">
      <c r="B56" s="209" t="s">
        <v>43</v>
      </c>
      <c r="C56" s="210" t="s">
        <v>468</v>
      </c>
      <c r="D56" s="209" t="s">
        <v>82</v>
      </c>
      <c r="E56" s="209" t="s">
        <v>321</v>
      </c>
      <c r="F56" s="209" t="s">
        <v>329</v>
      </c>
      <c r="G56" s="209"/>
      <c r="H56" s="209"/>
      <c r="I56" s="209"/>
      <c r="J56" s="209"/>
      <c r="K56" s="209"/>
      <c r="L56" s="209"/>
      <c r="M56" s="209"/>
      <c r="N56" s="209"/>
      <c r="O56" s="209"/>
      <c r="P56" s="209"/>
      <c r="Q56" s="209"/>
      <c r="R56" s="209"/>
      <c r="S56" s="209"/>
      <c r="T56" s="209"/>
      <c r="U56" s="209"/>
      <c r="V56" s="209"/>
      <c r="W56" s="209"/>
      <c r="X56" s="209"/>
      <c r="Y56" s="209"/>
      <c r="Z56" s="209"/>
      <c r="AA56" s="209"/>
      <c r="AB56" s="209"/>
      <c r="AC56" s="209"/>
      <c r="AD56" s="209"/>
      <c r="AE56" s="209"/>
      <c r="AF56" s="209"/>
      <c r="AG56" s="209"/>
      <c r="AH56" s="209"/>
      <c r="AI56" s="209"/>
      <c r="AJ56" s="209"/>
      <c r="AK56" s="209"/>
      <c r="AL56" s="209"/>
      <c r="AM56" s="209"/>
      <c r="AN56" s="209"/>
      <c r="AO56" s="209"/>
      <c r="AP56" s="209"/>
      <c r="AQ56" s="209"/>
    </row>
    <row r="57" spans="2:43" x14ac:dyDescent="0.3">
      <c r="B57" s="209" t="s">
        <v>43</v>
      </c>
      <c r="C57" s="210" t="s">
        <v>468</v>
      </c>
      <c r="D57" s="209" t="s">
        <v>82</v>
      </c>
      <c r="E57" s="209" t="s">
        <v>321</v>
      </c>
      <c r="F57" s="209" t="s">
        <v>328</v>
      </c>
      <c r="G57" s="209"/>
      <c r="H57" s="209"/>
      <c r="I57" s="209"/>
      <c r="J57" s="209"/>
      <c r="K57" s="209"/>
      <c r="L57" s="209"/>
      <c r="M57" s="209"/>
      <c r="N57" s="209"/>
      <c r="O57" s="209"/>
      <c r="P57" s="209"/>
      <c r="Q57" s="209"/>
      <c r="R57" s="209"/>
      <c r="S57" s="209"/>
      <c r="T57" s="209"/>
      <c r="U57" s="209"/>
      <c r="V57" s="209"/>
      <c r="W57" s="209"/>
      <c r="X57" s="209"/>
      <c r="Y57" s="209"/>
      <c r="Z57" s="209"/>
      <c r="AA57" s="209"/>
      <c r="AB57" s="209"/>
      <c r="AC57" s="209"/>
      <c r="AD57" s="209"/>
      <c r="AE57" s="209"/>
      <c r="AF57" s="209"/>
      <c r="AG57" s="209"/>
      <c r="AH57" s="209"/>
      <c r="AI57" s="209"/>
      <c r="AJ57" s="209"/>
      <c r="AK57" s="209"/>
      <c r="AL57" s="209"/>
      <c r="AM57" s="209"/>
      <c r="AN57" s="209"/>
      <c r="AO57" s="209"/>
      <c r="AP57" s="209"/>
      <c r="AQ57" s="209"/>
    </row>
    <row r="58" spans="2:43" x14ac:dyDescent="0.3">
      <c r="B58" s="250" t="s">
        <v>43</v>
      </c>
      <c r="C58" s="253" t="s">
        <v>468</v>
      </c>
      <c r="D58" s="250" t="s">
        <v>82</v>
      </c>
      <c r="E58" s="251" t="s">
        <v>313</v>
      </c>
      <c r="F58" s="252" t="s">
        <v>315</v>
      </c>
      <c r="G58" s="250"/>
      <c r="H58" s="250"/>
      <c r="I58" s="250"/>
      <c r="J58" s="250"/>
      <c r="K58" s="250"/>
      <c r="L58" s="250"/>
      <c r="M58" s="250"/>
      <c r="N58" s="250"/>
      <c r="O58" s="250"/>
      <c r="P58" s="250"/>
      <c r="Q58" s="250"/>
      <c r="R58" s="250"/>
      <c r="S58" s="250"/>
      <c r="T58" s="250"/>
      <c r="U58" s="250"/>
      <c r="V58" s="250"/>
      <c r="W58" s="250"/>
      <c r="X58" s="250"/>
      <c r="Y58" s="250"/>
      <c r="Z58" s="250"/>
      <c r="AA58" s="250"/>
      <c r="AB58" s="250"/>
      <c r="AC58" s="250"/>
      <c r="AD58" s="250"/>
      <c r="AE58" s="250"/>
      <c r="AF58" s="250"/>
      <c r="AG58" s="250"/>
      <c r="AH58" s="250"/>
      <c r="AI58" s="250"/>
      <c r="AJ58" s="250"/>
      <c r="AK58" s="250"/>
      <c r="AL58" s="250"/>
      <c r="AM58" s="250"/>
      <c r="AN58" s="250"/>
      <c r="AO58" s="250"/>
      <c r="AP58" s="250"/>
      <c r="AQ58" s="250"/>
    </row>
    <row r="59" spans="2:43" x14ac:dyDescent="0.3">
      <c r="B59" s="250" t="s">
        <v>43</v>
      </c>
      <c r="C59" s="253" t="s">
        <v>468</v>
      </c>
      <c r="D59" s="250" t="s">
        <v>82</v>
      </c>
      <c r="E59" s="251" t="s">
        <v>313</v>
      </c>
      <c r="F59" s="252" t="s">
        <v>314</v>
      </c>
      <c r="G59" s="250"/>
      <c r="H59" s="250"/>
      <c r="I59" s="250"/>
      <c r="J59" s="250"/>
      <c r="K59" s="250"/>
      <c r="L59" s="250"/>
      <c r="M59" s="250"/>
      <c r="N59" s="250"/>
      <c r="O59" s="250"/>
      <c r="P59" s="250"/>
      <c r="Q59" s="250"/>
      <c r="R59" s="250"/>
      <c r="S59" s="250"/>
      <c r="T59" s="250"/>
      <c r="U59" s="250"/>
      <c r="V59" s="250"/>
      <c r="W59" s="250"/>
      <c r="X59" s="250"/>
      <c r="Y59" s="250"/>
      <c r="Z59" s="250"/>
      <c r="AA59" s="250"/>
      <c r="AB59" s="250"/>
      <c r="AC59" s="250"/>
      <c r="AD59" s="250"/>
      <c r="AE59" s="250"/>
      <c r="AF59" s="250"/>
      <c r="AG59" s="250"/>
      <c r="AH59" s="250"/>
      <c r="AI59" s="250"/>
      <c r="AJ59" s="250"/>
      <c r="AK59" s="250"/>
      <c r="AL59" s="250"/>
      <c r="AM59" s="250"/>
      <c r="AN59" s="250"/>
      <c r="AO59" s="250"/>
      <c r="AP59" s="250"/>
      <c r="AQ59" s="250"/>
    </row>
    <row r="60" spans="2:43" x14ac:dyDescent="0.3">
      <c r="B60" s="250" t="s">
        <v>43</v>
      </c>
      <c r="C60" s="253" t="s">
        <v>468</v>
      </c>
      <c r="D60" s="250" t="s">
        <v>82</v>
      </c>
      <c r="E60" s="252" t="s">
        <v>320</v>
      </c>
      <c r="F60" s="251" t="s">
        <v>312</v>
      </c>
      <c r="G60" s="250"/>
      <c r="H60" s="250"/>
      <c r="I60" s="250"/>
      <c r="J60" s="250"/>
      <c r="K60" s="250"/>
      <c r="L60" s="250"/>
      <c r="M60" s="250"/>
      <c r="N60" s="250"/>
      <c r="O60" s="250"/>
      <c r="P60" s="250"/>
      <c r="Q60" s="250"/>
      <c r="R60" s="250"/>
      <c r="S60" s="250"/>
      <c r="T60" s="250"/>
      <c r="U60" s="250"/>
      <c r="V60" s="250"/>
      <c r="W60" s="250"/>
      <c r="X60" s="250"/>
      <c r="Y60" s="250"/>
      <c r="Z60" s="250"/>
      <c r="AA60" s="250"/>
      <c r="AB60" s="250"/>
      <c r="AC60" s="250"/>
      <c r="AD60" s="250"/>
      <c r="AE60" s="250"/>
      <c r="AF60" s="250"/>
      <c r="AG60" s="250"/>
      <c r="AH60" s="250"/>
      <c r="AI60" s="250"/>
      <c r="AJ60" s="250"/>
      <c r="AK60" s="250"/>
      <c r="AL60" s="250"/>
      <c r="AM60" s="250"/>
      <c r="AN60" s="250"/>
      <c r="AO60" s="250"/>
      <c r="AP60" s="250"/>
      <c r="AQ60" s="250"/>
    </row>
    <row r="61" spans="2:43" x14ac:dyDescent="0.3">
      <c r="B61" s="250" t="s">
        <v>43</v>
      </c>
      <c r="C61" s="253" t="s">
        <v>468</v>
      </c>
      <c r="D61" s="250" t="s">
        <v>82</v>
      </c>
      <c r="E61" s="252" t="s">
        <v>465</v>
      </c>
      <c r="F61" s="251" t="s">
        <v>312</v>
      </c>
      <c r="G61" s="250"/>
      <c r="H61" s="250"/>
      <c r="I61" s="250"/>
      <c r="J61" s="250"/>
      <c r="K61" s="250"/>
      <c r="L61" s="250"/>
      <c r="M61" s="250"/>
      <c r="N61" s="250"/>
      <c r="O61" s="250"/>
      <c r="P61" s="250"/>
      <c r="Q61" s="250"/>
      <c r="R61" s="250"/>
      <c r="S61" s="250"/>
      <c r="T61" s="250"/>
      <c r="U61" s="250"/>
      <c r="V61" s="250"/>
      <c r="W61" s="250"/>
      <c r="X61" s="250"/>
      <c r="Y61" s="250"/>
      <c r="Z61" s="250"/>
      <c r="AA61" s="250"/>
      <c r="AB61" s="250"/>
      <c r="AC61" s="250"/>
      <c r="AD61" s="250"/>
      <c r="AE61" s="250"/>
      <c r="AF61" s="250"/>
      <c r="AG61" s="250"/>
      <c r="AH61" s="250"/>
      <c r="AI61" s="250"/>
      <c r="AJ61" s="250"/>
      <c r="AK61" s="250"/>
      <c r="AL61" s="250"/>
      <c r="AM61" s="250"/>
      <c r="AN61" s="250"/>
      <c r="AO61" s="250"/>
      <c r="AP61" s="250"/>
      <c r="AQ61" s="250"/>
    </row>
    <row r="62" spans="2:43" x14ac:dyDescent="0.3">
      <c r="B62" s="250" t="s">
        <v>43</v>
      </c>
      <c r="C62" s="253" t="s">
        <v>468</v>
      </c>
      <c r="D62" s="250" t="s">
        <v>82</v>
      </c>
      <c r="E62" s="252" t="s">
        <v>318</v>
      </c>
      <c r="F62" s="251" t="s">
        <v>312</v>
      </c>
      <c r="G62" s="250"/>
      <c r="H62" s="250"/>
      <c r="I62" s="250"/>
      <c r="J62" s="250"/>
      <c r="K62" s="250"/>
      <c r="L62" s="250"/>
      <c r="M62" s="250"/>
      <c r="N62" s="250"/>
      <c r="O62" s="250"/>
      <c r="P62" s="250"/>
      <c r="Q62" s="250"/>
      <c r="R62" s="250"/>
      <c r="S62" s="250"/>
      <c r="T62" s="250"/>
      <c r="U62" s="250"/>
      <c r="V62" s="250"/>
      <c r="W62" s="250"/>
      <c r="X62" s="250"/>
      <c r="Y62" s="250"/>
      <c r="Z62" s="250"/>
      <c r="AA62" s="250"/>
      <c r="AB62" s="250"/>
      <c r="AC62" s="250"/>
      <c r="AD62" s="250"/>
      <c r="AE62" s="250"/>
      <c r="AF62" s="250"/>
      <c r="AG62" s="250"/>
      <c r="AH62" s="250"/>
      <c r="AI62" s="250"/>
      <c r="AJ62" s="250"/>
      <c r="AK62" s="250"/>
      <c r="AL62" s="250"/>
      <c r="AM62" s="250"/>
      <c r="AN62" s="250"/>
      <c r="AO62" s="250"/>
      <c r="AP62" s="250"/>
      <c r="AQ62" s="250"/>
    </row>
    <row r="63" spans="2:43" x14ac:dyDescent="0.3">
      <c r="B63" s="250" t="s">
        <v>43</v>
      </c>
      <c r="C63" s="253" t="s">
        <v>468</v>
      </c>
      <c r="D63" s="250" t="s">
        <v>82</v>
      </c>
      <c r="E63" s="252" t="s">
        <v>317</v>
      </c>
      <c r="F63" s="251" t="s">
        <v>312</v>
      </c>
      <c r="G63" s="250"/>
      <c r="H63" s="250"/>
      <c r="I63" s="250"/>
      <c r="J63" s="250"/>
      <c r="K63" s="250"/>
      <c r="L63" s="250"/>
      <c r="M63" s="250"/>
      <c r="N63" s="250"/>
      <c r="O63" s="250"/>
      <c r="P63" s="250"/>
      <c r="Q63" s="250"/>
      <c r="R63" s="250"/>
      <c r="S63" s="250"/>
      <c r="T63" s="250"/>
      <c r="U63" s="250"/>
      <c r="V63" s="250"/>
      <c r="W63" s="250"/>
      <c r="X63" s="250"/>
      <c r="Y63" s="250"/>
      <c r="Z63" s="250"/>
      <c r="AA63" s="250"/>
      <c r="AB63" s="250"/>
      <c r="AC63" s="250"/>
      <c r="AD63" s="250"/>
      <c r="AE63" s="250"/>
      <c r="AF63" s="250"/>
      <c r="AG63" s="250"/>
      <c r="AH63" s="250"/>
      <c r="AI63" s="250"/>
      <c r="AJ63" s="250"/>
      <c r="AK63" s="250"/>
      <c r="AL63" s="250"/>
      <c r="AM63" s="250"/>
      <c r="AN63" s="250"/>
      <c r="AO63" s="250"/>
      <c r="AP63" s="250"/>
      <c r="AQ63" s="250"/>
    </row>
    <row r="64" spans="2:43" x14ac:dyDescent="0.3">
      <c r="B64" s="250" t="s">
        <v>43</v>
      </c>
      <c r="C64" s="253" t="s">
        <v>468</v>
      </c>
      <c r="D64" s="250" t="s">
        <v>82</v>
      </c>
      <c r="E64" s="252" t="s">
        <v>316</v>
      </c>
      <c r="F64" s="251" t="s">
        <v>312</v>
      </c>
      <c r="G64" s="250"/>
      <c r="H64" s="250"/>
      <c r="I64" s="250"/>
      <c r="J64" s="250"/>
      <c r="K64" s="250"/>
      <c r="L64" s="250"/>
      <c r="M64" s="250"/>
      <c r="N64" s="250"/>
      <c r="O64" s="250"/>
      <c r="P64" s="250"/>
      <c r="Q64" s="250"/>
      <c r="R64" s="250"/>
      <c r="S64" s="250"/>
      <c r="T64" s="250"/>
      <c r="U64" s="250"/>
      <c r="V64" s="250"/>
      <c r="W64" s="250"/>
      <c r="X64" s="250"/>
      <c r="Y64" s="250"/>
      <c r="Z64" s="250"/>
      <c r="AA64" s="250"/>
      <c r="AB64" s="250"/>
      <c r="AC64" s="250"/>
      <c r="AD64" s="250"/>
      <c r="AE64" s="250"/>
      <c r="AF64" s="250"/>
      <c r="AG64" s="250"/>
      <c r="AH64" s="250"/>
      <c r="AI64" s="250"/>
      <c r="AJ64" s="250"/>
      <c r="AK64" s="250"/>
      <c r="AL64" s="250"/>
      <c r="AM64" s="250"/>
      <c r="AN64" s="250"/>
      <c r="AO64" s="250"/>
      <c r="AP64" s="250"/>
      <c r="AQ64" s="250"/>
    </row>
    <row r="65" spans="2:43" x14ac:dyDescent="0.3">
      <c r="B65" s="201" t="s">
        <v>43</v>
      </c>
      <c r="C65" s="203" t="s">
        <v>468</v>
      </c>
      <c r="D65" s="202" t="s">
        <v>45</v>
      </c>
      <c r="E65" s="204" t="s">
        <v>313</v>
      </c>
      <c r="F65" s="204" t="s">
        <v>312</v>
      </c>
      <c r="G65" s="201">
        <v>4</v>
      </c>
      <c r="H65" s="201">
        <v>483</v>
      </c>
      <c r="I65" s="201">
        <v>413</v>
      </c>
      <c r="J65" s="201">
        <v>388</v>
      </c>
      <c r="K65" s="201">
        <f>J65/I65</f>
        <v>0.93946731234866832</v>
      </c>
      <c r="L65" s="201"/>
      <c r="M65" s="201">
        <v>4.9129109074603598E-2</v>
      </c>
      <c r="N65" s="201">
        <v>0.91190000000000004</v>
      </c>
      <c r="O65" s="201">
        <v>0.96040000000000003</v>
      </c>
      <c r="P65" s="201">
        <v>266</v>
      </c>
      <c r="Q65" s="201">
        <v>252</v>
      </c>
      <c r="R65" s="201">
        <f>Q65/P65</f>
        <v>0.94736842105263153</v>
      </c>
      <c r="S65" s="201"/>
      <c r="T65" s="201">
        <v>4.9129109074603598E-2</v>
      </c>
      <c r="U65" s="201">
        <v>0.9133</v>
      </c>
      <c r="V65" s="201">
        <v>0.97089999999999999</v>
      </c>
      <c r="W65" s="201">
        <v>66</v>
      </c>
      <c r="X65" s="201">
        <v>43</v>
      </c>
      <c r="Y65" s="201">
        <f>X65/W65</f>
        <v>0.65151515151515149</v>
      </c>
      <c r="Z65" s="201"/>
      <c r="AA65" s="201">
        <v>4.9129109074603598E-2</v>
      </c>
      <c r="AB65" s="201">
        <v>0.5242</v>
      </c>
      <c r="AC65" s="201">
        <v>0.76470000000000005</v>
      </c>
      <c r="AD65" s="201">
        <f>I65+P65+W65</f>
        <v>745</v>
      </c>
      <c r="AE65" s="201">
        <f>SUM(J65,Q65,X65)</f>
        <v>683</v>
      </c>
      <c r="AF65" s="201">
        <f>AE65/AD65</f>
        <v>0.91677852348993294</v>
      </c>
      <c r="AG65" s="201"/>
      <c r="AH65" s="201">
        <v>4.9129109074603598E-2</v>
      </c>
      <c r="AI65" s="201">
        <v>0.89459999999999995</v>
      </c>
      <c r="AJ65" s="201">
        <v>0.93559999999999999</v>
      </c>
      <c r="AK65" s="201">
        <v>84</v>
      </c>
      <c r="AL65" s="201">
        <v>56</v>
      </c>
      <c r="AM65" s="201">
        <f>AL65/AK65</f>
        <v>0.66666666666666663</v>
      </c>
      <c r="AN65" s="201"/>
      <c r="AO65" s="201">
        <v>4.9129109074603598E-2</v>
      </c>
      <c r="AP65" s="201">
        <v>0.5554</v>
      </c>
      <c r="AQ65" s="201">
        <v>0.76580000000000004</v>
      </c>
    </row>
    <row r="66" spans="2:43" x14ac:dyDescent="0.3">
      <c r="B66" s="209" t="s">
        <v>43</v>
      </c>
      <c r="C66" s="210" t="s">
        <v>468</v>
      </c>
      <c r="D66" s="209" t="s">
        <v>327</v>
      </c>
      <c r="E66" s="209" t="s">
        <v>326</v>
      </c>
      <c r="F66" s="209" t="s">
        <v>329</v>
      </c>
      <c r="G66" s="209"/>
      <c r="H66" s="209"/>
      <c r="I66" s="209"/>
      <c r="J66" s="209"/>
      <c r="K66" s="209"/>
      <c r="L66" s="209"/>
      <c r="M66" s="209"/>
      <c r="N66" s="209"/>
      <c r="O66" s="209"/>
      <c r="P66" s="209"/>
      <c r="Q66" s="209"/>
      <c r="R66" s="209"/>
      <c r="S66" s="209"/>
      <c r="T66" s="209"/>
      <c r="U66" s="209"/>
      <c r="V66" s="209"/>
      <c r="W66" s="209"/>
      <c r="X66" s="209"/>
      <c r="Y66" s="209"/>
      <c r="Z66" s="209"/>
      <c r="AA66" s="209"/>
      <c r="AB66" s="209"/>
      <c r="AC66" s="209"/>
      <c r="AD66" s="209"/>
      <c r="AE66" s="209"/>
      <c r="AF66" s="209"/>
      <c r="AG66" s="209"/>
      <c r="AH66" s="209"/>
      <c r="AI66" s="209"/>
      <c r="AJ66" s="209"/>
      <c r="AK66" s="209"/>
      <c r="AL66" s="209"/>
      <c r="AM66" s="209"/>
      <c r="AN66" s="209"/>
      <c r="AO66" s="209"/>
      <c r="AP66" s="209"/>
      <c r="AQ66" s="209"/>
    </row>
    <row r="67" spans="2:43" x14ac:dyDescent="0.3">
      <c r="B67" s="209" t="s">
        <v>43</v>
      </c>
      <c r="C67" s="210" t="s">
        <v>468</v>
      </c>
      <c r="D67" s="209" t="s">
        <v>327</v>
      </c>
      <c r="E67" s="209" t="s">
        <v>326</v>
      </c>
      <c r="F67" s="209" t="s">
        <v>328</v>
      </c>
      <c r="G67" s="209"/>
      <c r="H67" s="209"/>
      <c r="I67" s="209"/>
      <c r="J67" s="209"/>
      <c r="K67" s="209"/>
      <c r="L67" s="209"/>
      <c r="M67" s="209"/>
      <c r="N67" s="209"/>
      <c r="O67" s="209"/>
      <c r="P67" s="209"/>
      <c r="Q67" s="209"/>
      <c r="R67" s="209"/>
      <c r="S67" s="209"/>
      <c r="T67" s="209"/>
      <c r="U67" s="209"/>
      <c r="V67" s="209"/>
      <c r="W67" s="209"/>
      <c r="X67" s="209"/>
      <c r="Y67" s="209"/>
      <c r="Z67" s="209"/>
      <c r="AA67" s="209"/>
      <c r="AB67" s="209"/>
      <c r="AC67" s="209"/>
      <c r="AD67" s="209"/>
      <c r="AE67" s="209"/>
      <c r="AF67" s="209"/>
      <c r="AG67" s="209"/>
      <c r="AH67" s="209"/>
      <c r="AI67" s="209"/>
      <c r="AJ67" s="209"/>
      <c r="AK67" s="209"/>
      <c r="AL67" s="209"/>
      <c r="AM67" s="209"/>
      <c r="AN67" s="209"/>
      <c r="AO67" s="209"/>
      <c r="AP67" s="209"/>
      <c r="AQ67" s="209"/>
    </row>
    <row r="68" spans="2:43" x14ac:dyDescent="0.3">
      <c r="B68" s="209" t="s">
        <v>43</v>
      </c>
      <c r="C68" s="210" t="s">
        <v>468</v>
      </c>
      <c r="D68" s="209" t="s">
        <v>327</v>
      </c>
      <c r="E68" s="209" t="s">
        <v>470</v>
      </c>
      <c r="F68" s="209" t="s">
        <v>329</v>
      </c>
      <c r="G68" s="209"/>
      <c r="H68" s="209"/>
      <c r="I68" s="209"/>
      <c r="J68" s="209"/>
      <c r="K68" s="209"/>
      <c r="L68" s="209"/>
      <c r="M68" s="209"/>
      <c r="N68" s="209"/>
      <c r="O68" s="209"/>
      <c r="P68" s="209"/>
      <c r="Q68" s="209"/>
      <c r="R68" s="209"/>
      <c r="S68" s="209"/>
      <c r="T68" s="209"/>
      <c r="U68" s="209"/>
      <c r="V68" s="209"/>
      <c r="W68" s="209"/>
      <c r="X68" s="209"/>
      <c r="Y68" s="209"/>
      <c r="Z68" s="209"/>
      <c r="AA68" s="209"/>
      <c r="AB68" s="209"/>
      <c r="AC68" s="209"/>
      <c r="AD68" s="209"/>
      <c r="AE68" s="209"/>
      <c r="AF68" s="209"/>
      <c r="AG68" s="209"/>
      <c r="AH68" s="209"/>
      <c r="AI68" s="209"/>
      <c r="AJ68" s="209"/>
      <c r="AK68" s="209"/>
      <c r="AL68" s="209"/>
      <c r="AM68" s="209"/>
      <c r="AN68" s="209"/>
      <c r="AO68" s="209"/>
      <c r="AP68" s="209"/>
      <c r="AQ68" s="209"/>
    </row>
    <row r="69" spans="2:43" x14ac:dyDescent="0.3">
      <c r="B69" s="209" t="s">
        <v>43</v>
      </c>
      <c r="C69" s="210" t="s">
        <v>468</v>
      </c>
      <c r="D69" s="209" t="s">
        <v>327</v>
      </c>
      <c r="E69" s="209" t="s">
        <v>470</v>
      </c>
      <c r="F69" s="209" t="s">
        <v>328</v>
      </c>
      <c r="G69" s="209"/>
      <c r="H69" s="209"/>
      <c r="I69" s="209"/>
      <c r="J69" s="209"/>
      <c r="K69" s="209"/>
      <c r="L69" s="209"/>
      <c r="M69" s="209"/>
      <c r="N69" s="209"/>
      <c r="O69" s="209"/>
      <c r="P69" s="209"/>
      <c r="Q69" s="209"/>
      <c r="R69" s="209"/>
      <c r="S69" s="209"/>
      <c r="T69" s="209"/>
      <c r="U69" s="209"/>
      <c r="V69" s="209"/>
      <c r="W69" s="209"/>
      <c r="X69" s="209"/>
      <c r="Y69" s="209"/>
      <c r="Z69" s="209"/>
      <c r="AA69" s="209"/>
      <c r="AB69" s="209"/>
      <c r="AC69" s="209"/>
      <c r="AD69" s="209"/>
      <c r="AE69" s="209"/>
      <c r="AF69" s="209"/>
      <c r="AG69" s="209"/>
      <c r="AH69" s="209"/>
      <c r="AI69" s="209"/>
      <c r="AJ69" s="209"/>
      <c r="AK69" s="209"/>
      <c r="AL69" s="209"/>
      <c r="AM69" s="209"/>
      <c r="AN69" s="209"/>
      <c r="AO69" s="209"/>
      <c r="AP69" s="209"/>
      <c r="AQ69" s="209"/>
    </row>
    <row r="70" spans="2:43" x14ac:dyDescent="0.3">
      <c r="B70" s="209" t="s">
        <v>43</v>
      </c>
      <c r="C70" s="210" t="s">
        <v>468</v>
      </c>
      <c r="D70" s="209" t="s">
        <v>327</v>
      </c>
      <c r="E70" s="209" t="s">
        <v>323</v>
      </c>
      <c r="F70" s="209" t="s">
        <v>329</v>
      </c>
      <c r="G70" s="209"/>
      <c r="H70" s="209"/>
      <c r="I70" s="209"/>
      <c r="J70" s="209"/>
      <c r="K70" s="209"/>
      <c r="L70" s="209"/>
      <c r="M70" s="209"/>
      <c r="N70" s="209"/>
      <c r="O70" s="209"/>
      <c r="P70" s="209"/>
      <c r="Q70" s="209"/>
      <c r="R70" s="209"/>
      <c r="S70" s="209"/>
      <c r="T70" s="209"/>
      <c r="U70" s="209"/>
      <c r="V70" s="209"/>
      <c r="W70" s="209"/>
      <c r="X70" s="209"/>
      <c r="Y70" s="209"/>
      <c r="Z70" s="209"/>
      <c r="AA70" s="209"/>
      <c r="AB70" s="209"/>
      <c r="AC70" s="209"/>
      <c r="AD70" s="209"/>
      <c r="AE70" s="209"/>
      <c r="AF70" s="209"/>
      <c r="AG70" s="209"/>
      <c r="AH70" s="209"/>
      <c r="AI70" s="209"/>
      <c r="AJ70" s="209"/>
      <c r="AK70" s="209"/>
      <c r="AL70" s="209"/>
      <c r="AM70" s="209"/>
      <c r="AN70" s="209"/>
      <c r="AO70" s="209"/>
      <c r="AP70" s="209"/>
      <c r="AQ70" s="209"/>
    </row>
    <row r="71" spans="2:43" x14ac:dyDescent="0.3">
      <c r="B71" s="209" t="s">
        <v>43</v>
      </c>
      <c r="C71" s="210" t="s">
        <v>468</v>
      </c>
      <c r="D71" s="209" t="s">
        <v>327</v>
      </c>
      <c r="E71" s="209" t="s">
        <v>323</v>
      </c>
      <c r="F71" s="209" t="s">
        <v>328</v>
      </c>
      <c r="G71" s="209"/>
      <c r="H71" s="209"/>
      <c r="I71" s="209"/>
      <c r="J71" s="209"/>
      <c r="K71" s="209"/>
      <c r="L71" s="209"/>
      <c r="M71" s="209"/>
      <c r="N71" s="209"/>
      <c r="O71" s="209"/>
      <c r="P71" s="209"/>
      <c r="Q71" s="209"/>
      <c r="R71" s="209"/>
      <c r="S71" s="209"/>
      <c r="T71" s="209"/>
      <c r="U71" s="209"/>
      <c r="V71" s="209"/>
      <c r="W71" s="209"/>
      <c r="X71" s="209"/>
      <c r="Y71" s="209"/>
      <c r="Z71" s="209"/>
      <c r="AA71" s="209"/>
      <c r="AB71" s="209"/>
      <c r="AC71" s="209"/>
      <c r="AD71" s="209"/>
      <c r="AE71" s="209"/>
      <c r="AF71" s="209"/>
      <c r="AG71" s="209"/>
      <c r="AH71" s="209"/>
      <c r="AI71" s="209"/>
      <c r="AJ71" s="209"/>
      <c r="AK71" s="209"/>
      <c r="AL71" s="209"/>
      <c r="AM71" s="209"/>
      <c r="AN71" s="209"/>
      <c r="AO71" s="209"/>
      <c r="AP71" s="209"/>
      <c r="AQ71" s="209"/>
    </row>
    <row r="72" spans="2:43" x14ac:dyDescent="0.3">
      <c r="B72" s="209" t="s">
        <v>43</v>
      </c>
      <c r="C72" s="210" t="s">
        <v>468</v>
      </c>
      <c r="D72" s="209" t="s">
        <v>327</v>
      </c>
      <c r="E72" s="209" t="s">
        <v>322</v>
      </c>
      <c r="F72" s="209" t="s">
        <v>329</v>
      </c>
      <c r="G72" s="209"/>
      <c r="H72" s="209"/>
      <c r="I72" s="209"/>
      <c r="J72" s="209"/>
      <c r="K72" s="209"/>
      <c r="L72" s="209"/>
      <c r="M72" s="209"/>
      <c r="N72" s="209"/>
      <c r="O72" s="209"/>
      <c r="P72" s="209"/>
      <c r="Q72" s="209"/>
      <c r="R72" s="209"/>
      <c r="S72" s="209"/>
      <c r="T72" s="209"/>
      <c r="U72" s="209"/>
      <c r="V72" s="209"/>
      <c r="W72" s="209"/>
      <c r="X72" s="209"/>
      <c r="Y72" s="209"/>
      <c r="Z72" s="209"/>
      <c r="AA72" s="209"/>
      <c r="AB72" s="209"/>
      <c r="AC72" s="209"/>
      <c r="AD72" s="209"/>
      <c r="AE72" s="209"/>
      <c r="AF72" s="209"/>
      <c r="AG72" s="209"/>
      <c r="AH72" s="209"/>
      <c r="AI72" s="209"/>
      <c r="AJ72" s="209"/>
      <c r="AK72" s="209"/>
      <c r="AL72" s="209"/>
      <c r="AM72" s="209"/>
      <c r="AN72" s="209"/>
      <c r="AO72" s="209"/>
      <c r="AP72" s="209"/>
      <c r="AQ72" s="209"/>
    </row>
    <row r="73" spans="2:43" x14ac:dyDescent="0.3">
      <c r="B73" s="209" t="s">
        <v>43</v>
      </c>
      <c r="C73" s="210" t="s">
        <v>468</v>
      </c>
      <c r="D73" s="209" t="s">
        <v>327</v>
      </c>
      <c r="E73" s="209" t="s">
        <v>322</v>
      </c>
      <c r="F73" s="209" t="s">
        <v>328</v>
      </c>
      <c r="G73" s="209"/>
      <c r="H73" s="209"/>
      <c r="I73" s="209"/>
      <c r="J73" s="209"/>
      <c r="K73" s="209"/>
      <c r="L73" s="209"/>
      <c r="M73" s="209"/>
      <c r="N73" s="209"/>
      <c r="O73" s="209"/>
      <c r="P73" s="209"/>
      <c r="Q73" s="209"/>
      <c r="R73" s="209"/>
      <c r="S73" s="209"/>
      <c r="T73" s="209"/>
      <c r="U73" s="209"/>
      <c r="V73" s="209"/>
      <c r="W73" s="209"/>
      <c r="X73" s="209"/>
      <c r="Y73" s="209"/>
      <c r="Z73" s="209"/>
      <c r="AA73" s="209"/>
      <c r="AB73" s="209"/>
      <c r="AC73" s="209"/>
      <c r="AD73" s="209"/>
      <c r="AE73" s="209"/>
      <c r="AF73" s="209"/>
      <c r="AG73" s="209"/>
      <c r="AH73" s="209"/>
      <c r="AI73" s="209"/>
      <c r="AJ73" s="209"/>
      <c r="AK73" s="209"/>
      <c r="AL73" s="209"/>
      <c r="AM73" s="209"/>
      <c r="AN73" s="209"/>
      <c r="AO73" s="209"/>
      <c r="AP73" s="209"/>
      <c r="AQ73" s="209"/>
    </row>
    <row r="74" spans="2:43" x14ac:dyDescent="0.3">
      <c r="B74" s="209" t="s">
        <v>43</v>
      </c>
      <c r="C74" s="210" t="s">
        <v>468</v>
      </c>
      <c r="D74" s="209" t="s">
        <v>327</v>
      </c>
      <c r="E74" s="209" t="s">
        <v>321</v>
      </c>
      <c r="F74" s="209" t="s">
        <v>329</v>
      </c>
      <c r="G74" s="209"/>
      <c r="H74" s="209"/>
      <c r="I74" s="209"/>
      <c r="J74" s="209"/>
      <c r="K74" s="209"/>
      <c r="L74" s="209"/>
      <c r="M74" s="209"/>
      <c r="N74" s="209"/>
      <c r="O74" s="209"/>
      <c r="P74" s="209"/>
      <c r="Q74" s="209"/>
      <c r="R74" s="209"/>
      <c r="S74" s="209"/>
      <c r="T74" s="209"/>
      <c r="U74" s="209"/>
      <c r="V74" s="209"/>
      <c r="W74" s="209"/>
      <c r="X74" s="209"/>
      <c r="Y74" s="209"/>
      <c r="Z74" s="209"/>
      <c r="AA74" s="209"/>
      <c r="AB74" s="209"/>
      <c r="AC74" s="209"/>
      <c r="AD74" s="209"/>
      <c r="AE74" s="209"/>
      <c r="AF74" s="209"/>
      <c r="AG74" s="209"/>
      <c r="AH74" s="209"/>
      <c r="AI74" s="209"/>
      <c r="AJ74" s="209"/>
      <c r="AK74" s="209"/>
      <c r="AL74" s="209"/>
      <c r="AM74" s="209"/>
      <c r="AN74" s="209"/>
      <c r="AO74" s="209"/>
      <c r="AP74" s="209"/>
      <c r="AQ74" s="209"/>
    </row>
    <row r="75" spans="2:43" x14ac:dyDescent="0.3">
      <c r="B75" s="209" t="s">
        <v>43</v>
      </c>
      <c r="C75" s="210" t="s">
        <v>468</v>
      </c>
      <c r="D75" s="209" t="s">
        <v>327</v>
      </c>
      <c r="E75" s="209" t="s">
        <v>321</v>
      </c>
      <c r="F75" s="209" t="s">
        <v>328</v>
      </c>
      <c r="G75" s="209"/>
      <c r="H75" s="209"/>
      <c r="I75" s="209"/>
      <c r="J75" s="209"/>
      <c r="K75" s="209"/>
      <c r="L75" s="209"/>
      <c r="M75" s="209"/>
      <c r="N75" s="209"/>
      <c r="O75" s="209"/>
      <c r="P75" s="209"/>
      <c r="Q75" s="209"/>
      <c r="R75" s="209"/>
      <c r="S75" s="209"/>
      <c r="T75" s="209"/>
      <c r="U75" s="209"/>
      <c r="V75" s="209"/>
      <c r="W75" s="209"/>
      <c r="X75" s="209"/>
      <c r="Y75" s="209"/>
      <c r="Z75" s="209"/>
      <c r="AA75" s="209"/>
      <c r="AB75" s="209"/>
      <c r="AC75" s="209"/>
      <c r="AD75" s="209"/>
      <c r="AE75" s="209"/>
      <c r="AF75" s="209"/>
      <c r="AG75" s="209"/>
      <c r="AH75" s="209"/>
      <c r="AI75" s="209"/>
      <c r="AJ75" s="209"/>
      <c r="AK75" s="209"/>
      <c r="AL75" s="209"/>
      <c r="AM75" s="209"/>
      <c r="AN75" s="209"/>
      <c r="AO75" s="209"/>
      <c r="AP75" s="209"/>
      <c r="AQ75" s="209"/>
    </row>
    <row r="76" spans="2:43" x14ac:dyDescent="0.3">
      <c r="B76" s="250" t="s">
        <v>43</v>
      </c>
      <c r="C76" s="253" t="s">
        <v>468</v>
      </c>
      <c r="D76" s="250" t="s">
        <v>327</v>
      </c>
      <c r="E76" s="251" t="s">
        <v>313</v>
      </c>
      <c r="F76" s="252" t="s">
        <v>315</v>
      </c>
      <c r="G76" s="250"/>
      <c r="H76" s="250"/>
      <c r="I76" s="250"/>
      <c r="J76" s="250"/>
      <c r="K76" s="250"/>
      <c r="L76" s="250"/>
      <c r="M76" s="250"/>
      <c r="N76" s="250"/>
      <c r="O76" s="250"/>
      <c r="P76" s="250"/>
      <c r="Q76" s="250"/>
      <c r="R76" s="250"/>
      <c r="S76" s="250"/>
      <c r="T76" s="250"/>
      <c r="U76" s="250"/>
      <c r="V76" s="250"/>
      <c r="W76" s="250"/>
      <c r="X76" s="250"/>
      <c r="Y76" s="250"/>
      <c r="Z76" s="250"/>
      <c r="AA76" s="250"/>
      <c r="AB76" s="250"/>
      <c r="AC76" s="250"/>
      <c r="AD76" s="250"/>
      <c r="AE76" s="250"/>
      <c r="AF76" s="250"/>
      <c r="AG76" s="250"/>
      <c r="AH76" s="250"/>
      <c r="AI76" s="250"/>
      <c r="AJ76" s="250"/>
      <c r="AK76" s="250"/>
      <c r="AL76" s="250"/>
      <c r="AM76" s="250"/>
      <c r="AN76" s="250"/>
      <c r="AO76" s="250"/>
      <c r="AP76" s="250"/>
      <c r="AQ76" s="250"/>
    </row>
    <row r="77" spans="2:43" x14ac:dyDescent="0.3">
      <c r="B77" s="250" t="s">
        <v>43</v>
      </c>
      <c r="C77" s="253" t="s">
        <v>468</v>
      </c>
      <c r="D77" s="250" t="s">
        <v>327</v>
      </c>
      <c r="E77" s="251" t="s">
        <v>313</v>
      </c>
      <c r="F77" s="252" t="s">
        <v>314</v>
      </c>
      <c r="G77" s="250"/>
      <c r="H77" s="250"/>
      <c r="I77" s="250"/>
      <c r="J77" s="250"/>
      <c r="K77" s="250"/>
      <c r="L77" s="250"/>
      <c r="M77" s="250"/>
      <c r="N77" s="250"/>
      <c r="O77" s="250"/>
      <c r="P77" s="250"/>
      <c r="Q77" s="250"/>
      <c r="R77" s="250"/>
      <c r="S77" s="250"/>
      <c r="T77" s="250"/>
      <c r="U77" s="250"/>
      <c r="V77" s="250"/>
      <c r="W77" s="250"/>
      <c r="X77" s="250"/>
      <c r="Y77" s="250"/>
      <c r="Z77" s="250"/>
      <c r="AA77" s="250"/>
      <c r="AB77" s="250"/>
      <c r="AC77" s="250"/>
      <c r="AD77" s="250"/>
      <c r="AE77" s="250"/>
      <c r="AF77" s="250"/>
      <c r="AG77" s="250"/>
      <c r="AH77" s="250"/>
      <c r="AI77" s="250"/>
      <c r="AJ77" s="250"/>
      <c r="AK77" s="250"/>
      <c r="AL77" s="250"/>
      <c r="AM77" s="250"/>
      <c r="AN77" s="250"/>
      <c r="AO77" s="250"/>
      <c r="AP77" s="250"/>
      <c r="AQ77" s="250"/>
    </row>
    <row r="78" spans="2:43" x14ac:dyDescent="0.3">
      <c r="B78" s="250" t="s">
        <v>43</v>
      </c>
      <c r="C78" s="253" t="s">
        <v>468</v>
      </c>
      <c r="D78" s="250" t="s">
        <v>327</v>
      </c>
      <c r="E78" s="252" t="s">
        <v>320</v>
      </c>
      <c r="F78" s="251" t="s">
        <v>312</v>
      </c>
      <c r="G78" s="250"/>
      <c r="H78" s="250"/>
      <c r="I78" s="250"/>
      <c r="J78" s="250"/>
      <c r="K78" s="250"/>
      <c r="L78" s="250"/>
      <c r="M78" s="250"/>
      <c r="N78" s="250"/>
      <c r="O78" s="250"/>
      <c r="P78" s="250"/>
      <c r="Q78" s="250"/>
      <c r="R78" s="250"/>
      <c r="S78" s="250"/>
      <c r="T78" s="250"/>
      <c r="U78" s="250"/>
      <c r="V78" s="250"/>
      <c r="W78" s="250"/>
      <c r="X78" s="250"/>
      <c r="Y78" s="250"/>
      <c r="Z78" s="250"/>
      <c r="AA78" s="250"/>
      <c r="AB78" s="250"/>
      <c r="AC78" s="250"/>
      <c r="AD78" s="250"/>
      <c r="AE78" s="250"/>
      <c r="AF78" s="250"/>
      <c r="AG78" s="250"/>
      <c r="AH78" s="250"/>
      <c r="AI78" s="250"/>
      <c r="AJ78" s="250"/>
      <c r="AK78" s="250"/>
      <c r="AL78" s="250"/>
      <c r="AM78" s="250"/>
      <c r="AN78" s="250"/>
      <c r="AO78" s="250"/>
      <c r="AP78" s="250"/>
      <c r="AQ78" s="250"/>
    </row>
    <row r="79" spans="2:43" x14ac:dyDescent="0.3">
      <c r="B79" s="250" t="s">
        <v>43</v>
      </c>
      <c r="C79" s="253" t="s">
        <v>468</v>
      </c>
      <c r="D79" s="250" t="s">
        <v>327</v>
      </c>
      <c r="E79" s="252" t="s">
        <v>465</v>
      </c>
      <c r="F79" s="251" t="s">
        <v>312</v>
      </c>
      <c r="G79" s="250"/>
      <c r="H79" s="250"/>
      <c r="I79" s="250"/>
      <c r="J79" s="250"/>
      <c r="K79" s="250"/>
      <c r="L79" s="250"/>
      <c r="M79" s="250"/>
      <c r="N79" s="250"/>
      <c r="O79" s="250"/>
      <c r="P79" s="250"/>
      <c r="Q79" s="250"/>
      <c r="R79" s="250"/>
      <c r="S79" s="250"/>
      <c r="T79" s="250"/>
      <c r="U79" s="250"/>
      <c r="V79" s="250"/>
      <c r="W79" s="250"/>
      <c r="X79" s="250"/>
      <c r="Y79" s="250"/>
      <c r="Z79" s="250"/>
      <c r="AA79" s="250"/>
      <c r="AB79" s="250"/>
      <c r="AC79" s="250"/>
      <c r="AD79" s="250"/>
      <c r="AE79" s="250"/>
      <c r="AF79" s="250"/>
      <c r="AG79" s="250"/>
      <c r="AH79" s="250"/>
      <c r="AI79" s="250"/>
      <c r="AJ79" s="250"/>
      <c r="AK79" s="250"/>
      <c r="AL79" s="250"/>
      <c r="AM79" s="250"/>
      <c r="AN79" s="250"/>
      <c r="AO79" s="250"/>
      <c r="AP79" s="250"/>
      <c r="AQ79" s="250"/>
    </row>
    <row r="80" spans="2:43" x14ac:dyDescent="0.3">
      <c r="B80" s="250" t="s">
        <v>43</v>
      </c>
      <c r="C80" s="253" t="s">
        <v>468</v>
      </c>
      <c r="D80" s="250" t="s">
        <v>327</v>
      </c>
      <c r="E80" s="252" t="s">
        <v>318</v>
      </c>
      <c r="F80" s="251" t="s">
        <v>312</v>
      </c>
      <c r="G80" s="250"/>
      <c r="H80" s="250"/>
      <c r="I80" s="250"/>
      <c r="J80" s="250"/>
      <c r="K80" s="250"/>
      <c r="L80" s="250"/>
      <c r="M80" s="250"/>
      <c r="N80" s="250"/>
      <c r="O80" s="250"/>
      <c r="P80" s="250"/>
      <c r="Q80" s="250"/>
      <c r="R80" s="250"/>
      <c r="S80" s="250"/>
      <c r="T80" s="250"/>
      <c r="U80" s="250"/>
      <c r="V80" s="250"/>
      <c r="W80" s="250"/>
      <c r="X80" s="250"/>
      <c r="Y80" s="250"/>
      <c r="Z80" s="250"/>
      <c r="AA80" s="250"/>
      <c r="AB80" s="250"/>
      <c r="AC80" s="250"/>
      <c r="AD80" s="250"/>
      <c r="AE80" s="250"/>
      <c r="AF80" s="250"/>
      <c r="AG80" s="250"/>
      <c r="AH80" s="250"/>
      <c r="AI80" s="250"/>
      <c r="AJ80" s="250"/>
      <c r="AK80" s="250"/>
      <c r="AL80" s="250"/>
      <c r="AM80" s="250"/>
      <c r="AN80" s="250"/>
      <c r="AO80" s="250"/>
      <c r="AP80" s="250"/>
      <c r="AQ80" s="250"/>
    </row>
    <row r="81" spans="2:43" x14ac:dyDescent="0.3">
      <c r="B81" s="250" t="s">
        <v>43</v>
      </c>
      <c r="C81" s="253" t="s">
        <v>468</v>
      </c>
      <c r="D81" s="250" t="s">
        <v>327</v>
      </c>
      <c r="E81" s="252" t="s">
        <v>317</v>
      </c>
      <c r="F81" s="251" t="s">
        <v>312</v>
      </c>
      <c r="G81" s="250"/>
      <c r="H81" s="250"/>
      <c r="I81" s="250"/>
      <c r="J81" s="250"/>
      <c r="K81" s="250"/>
      <c r="L81" s="250"/>
      <c r="M81" s="250"/>
      <c r="N81" s="250"/>
      <c r="O81" s="250"/>
      <c r="P81" s="250"/>
      <c r="Q81" s="250"/>
      <c r="R81" s="250"/>
      <c r="S81" s="250"/>
      <c r="T81" s="250"/>
      <c r="U81" s="250"/>
      <c r="V81" s="250"/>
      <c r="W81" s="250"/>
      <c r="X81" s="250"/>
      <c r="Y81" s="250"/>
      <c r="Z81" s="250"/>
      <c r="AA81" s="250"/>
      <c r="AB81" s="250"/>
      <c r="AC81" s="250"/>
      <c r="AD81" s="250"/>
      <c r="AE81" s="250"/>
      <c r="AF81" s="250"/>
      <c r="AG81" s="250"/>
      <c r="AH81" s="250"/>
      <c r="AI81" s="250"/>
      <c r="AJ81" s="250"/>
      <c r="AK81" s="250"/>
      <c r="AL81" s="250"/>
      <c r="AM81" s="250"/>
      <c r="AN81" s="250"/>
      <c r="AO81" s="250"/>
      <c r="AP81" s="250"/>
      <c r="AQ81" s="250"/>
    </row>
    <row r="82" spans="2:43" x14ac:dyDescent="0.3">
      <c r="B82" s="250" t="s">
        <v>43</v>
      </c>
      <c r="C82" s="253" t="s">
        <v>468</v>
      </c>
      <c r="D82" s="250" t="s">
        <v>327</v>
      </c>
      <c r="E82" s="252" t="s">
        <v>316</v>
      </c>
      <c r="F82" s="251" t="s">
        <v>312</v>
      </c>
      <c r="G82" s="250"/>
      <c r="H82" s="250"/>
      <c r="I82" s="250"/>
      <c r="J82" s="250"/>
      <c r="K82" s="250"/>
      <c r="L82" s="250"/>
      <c r="M82" s="250"/>
      <c r="N82" s="250"/>
      <c r="O82" s="250"/>
      <c r="P82" s="250"/>
      <c r="Q82" s="250"/>
      <c r="R82" s="250"/>
      <c r="S82" s="250"/>
      <c r="T82" s="250"/>
      <c r="U82" s="250"/>
      <c r="V82" s="250"/>
      <c r="W82" s="250"/>
      <c r="X82" s="250"/>
      <c r="Y82" s="250"/>
      <c r="Z82" s="250"/>
      <c r="AA82" s="250"/>
      <c r="AB82" s="250"/>
      <c r="AC82" s="250"/>
      <c r="AD82" s="250"/>
      <c r="AE82" s="250"/>
      <c r="AF82" s="250"/>
      <c r="AG82" s="250"/>
      <c r="AH82" s="250"/>
      <c r="AI82" s="250"/>
      <c r="AJ82" s="250"/>
      <c r="AK82" s="250"/>
      <c r="AL82" s="250"/>
      <c r="AM82" s="250"/>
      <c r="AN82" s="250"/>
      <c r="AO82" s="250"/>
      <c r="AP82" s="250"/>
      <c r="AQ82" s="250"/>
    </row>
    <row r="83" spans="2:43" x14ac:dyDescent="0.3">
      <c r="B83" s="201" t="s">
        <v>43</v>
      </c>
      <c r="C83" s="203" t="s">
        <v>468</v>
      </c>
      <c r="D83" s="202" t="s">
        <v>52</v>
      </c>
      <c r="E83" s="204" t="s">
        <v>313</v>
      </c>
      <c r="F83" s="204" t="s">
        <v>312</v>
      </c>
      <c r="G83" s="201"/>
      <c r="H83" s="201"/>
      <c r="I83" s="201"/>
      <c r="J83" s="201"/>
      <c r="K83" s="201"/>
      <c r="L83" s="201"/>
      <c r="M83" s="201"/>
      <c r="N83" s="201"/>
      <c r="O83" s="201"/>
      <c r="P83" s="201"/>
      <c r="Q83" s="201"/>
      <c r="R83" s="201"/>
      <c r="S83" s="201"/>
      <c r="T83" s="201"/>
      <c r="U83" s="201"/>
      <c r="V83" s="201"/>
      <c r="W83" s="201"/>
      <c r="X83" s="201"/>
      <c r="Y83" s="201"/>
      <c r="Z83" s="201"/>
      <c r="AA83" s="201"/>
      <c r="AB83" s="201"/>
      <c r="AC83" s="201"/>
      <c r="AD83" s="201"/>
      <c r="AE83" s="201"/>
      <c r="AF83" s="201"/>
      <c r="AG83" s="201"/>
      <c r="AH83" s="201"/>
      <c r="AI83" s="201"/>
      <c r="AJ83" s="201"/>
      <c r="AK83" s="201"/>
      <c r="AL83" s="201"/>
      <c r="AM83" s="201"/>
      <c r="AN83" s="201"/>
      <c r="AO83" s="201"/>
      <c r="AP83" s="201"/>
      <c r="AQ83" s="201"/>
    </row>
    <row r="84" spans="2:43" x14ac:dyDescent="0.3">
      <c r="B84" s="201" t="s">
        <v>43</v>
      </c>
      <c r="C84" s="203" t="s">
        <v>468</v>
      </c>
      <c r="D84" s="204" t="s">
        <v>54</v>
      </c>
      <c r="E84" s="204" t="s">
        <v>313</v>
      </c>
      <c r="F84" s="202" t="s">
        <v>315</v>
      </c>
      <c r="G84" s="201"/>
      <c r="H84" s="201"/>
      <c r="I84" s="201"/>
      <c r="J84" s="201"/>
      <c r="K84" s="201"/>
      <c r="L84" s="201"/>
      <c r="M84" s="201"/>
      <c r="N84" s="201"/>
      <c r="O84" s="201"/>
      <c r="P84" s="201"/>
      <c r="Q84" s="201"/>
      <c r="R84" s="201"/>
      <c r="S84" s="201"/>
      <c r="T84" s="201"/>
      <c r="U84" s="201"/>
      <c r="V84" s="201"/>
      <c r="W84" s="201"/>
      <c r="X84" s="201"/>
      <c r="Y84" s="201"/>
      <c r="Z84" s="201"/>
      <c r="AA84" s="201"/>
      <c r="AB84" s="201"/>
      <c r="AC84" s="201"/>
      <c r="AD84" s="201"/>
      <c r="AE84" s="201"/>
      <c r="AF84" s="201"/>
      <c r="AG84" s="201"/>
      <c r="AH84" s="201"/>
      <c r="AI84" s="201"/>
      <c r="AJ84" s="201"/>
      <c r="AK84" s="201"/>
      <c r="AL84" s="201"/>
      <c r="AM84" s="201"/>
      <c r="AN84" s="201"/>
      <c r="AO84" s="201"/>
      <c r="AP84" s="201"/>
      <c r="AQ84" s="201"/>
    </row>
    <row r="85" spans="2:43" x14ac:dyDescent="0.3">
      <c r="B85" s="201" t="s">
        <v>43</v>
      </c>
      <c r="C85" s="203" t="s">
        <v>468</v>
      </c>
      <c r="D85" s="204" t="s">
        <v>54</v>
      </c>
      <c r="E85" s="204" t="s">
        <v>313</v>
      </c>
      <c r="F85" s="202" t="s">
        <v>314</v>
      </c>
      <c r="G85" s="201"/>
      <c r="H85" s="201"/>
      <c r="I85" s="201"/>
      <c r="J85" s="201"/>
      <c r="K85" s="201"/>
      <c r="L85" s="201"/>
      <c r="M85" s="201"/>
      <c r="N85" s="201"/>
      <c r="O85" s="201"/>
      <c r="P85" s="201"/>
      <c r="Q85" s="201"/>
      <c r="R85" s="201"/>
      <c r="S85" s="201"/>
      <c r="T85" s="201"/>
      <c r="U85" s="201"/>
      <c r="V85" s="201"/>
      <c r="W85" s="201"/>
      <c r="X85" s="201"/>
      <c r="Y85" s="201"/>
      <c r="Z85" s="201"/>
      <c r="AA85" s="201"/>
      <c r="AB85" s="201"/>
      <c r="AC85" s="201"/>
      <c r="AD85" s="201"/>
      <c r="AE85" s="201"/>
      <c r="AF85" s="201"/>
      <c r="AG85" s="201"/>
      <c r="AH85" s="201"/>
      <c r="AI85" s="201"/>
      <c r="AJ85" s="201"/>
      <c r="AK85" s="201"/>
      <c r="AL85" s="201"/>
      <c r="AM85" s="201"/>
      <c r="AN85" s="201"/>
      <c r="AO85" s="201"/>
      <c r="AP85" s="201"/>
      <c r="AQ85" s="201"/>
    </row>
    <row r="86" spans="2:43" x14ac:dyDescent="0.3">
      <c r="B86" s="201" t="s">
        <v>43</v>
      </c>
      <c r="C86" s="203" t="s">
        <v>468</v>
      </c>
      <c r="D86" s="204" t="s">
        <v>54</v>
      </c>
      <c r="E86" s="202" t="s">
        <v>320</v>
      </c>
      <c r="F86" s="204" t="s">
        <v>312</v>
      </c>
      <c r="G86" s="201"/>
      <c r="H86" s="201"/>
      <c r="I86" s="201"/>
      <c r="J86" s="201"/>
      <c r="K86" s="201"/>
      <c r="L86" s="201"/>
      <c r="M86" s="201"/>
      <c r="N86" s="201"/>
      <c r="O86" s="201"/>
      <c r="P86" s="201"/>
      <c r="Q86" s="201"/>
      <c r="R86" s="201"/>
      <c r="S86" s="201"/>
      <c r="T86" s="201"/>
      <c r="U86" s="201"/>
      <c r="V86" s="201"/>
      <c r="W86" s="201"/>
      <c r="X86" s="201"/>
      <c r="Y86" s="201"/>
      <c r="Z86" s="201"/>
      <c r="AA86" s="201"/>
      <c r="AB86" s="201"/>
      <c r="AC86" s="201"/>
      <c r="AD86" s="201"/>
      <c r="AE86" s="201"/>
      <c r="AF86" s="201"/>
      <c r="AG86" s="201"/>
      <c r="AH86" s="201"/>
      <c r="AI86" s="201"/>
      <c r="AJ86" s="201"/>
      <c r="AK86" s="201"/>
      <c r="AL86" s="201"/>
      <c r="AM86" s="201"/>
      <c r="AN86" s="201"/>
      <c r="AO86" s="201"/>
      <c r="AP86" s="201"/>
      <c r="AQ86" s="201"/>
    </row>
    <row r="87" spans="2:43" x14ac:dyDescent="0.3">
      <c r="B87" s="201" t="s">
        <v>43</v>
      </c>
      <c r="C87" s="203" t="s">
        <v>468</v>
      </c>
      <c r="D87" s="204" t="s">
        <v>54</v>
      </c>
      <c r="E87" s="202" t="s">
        <v>465</v>
      </c>
      <c r="F87" s="204" t="s">
        <v>312</v>
      </c>
      <c r="G87" s="201"/>
      <c r="H87" s="201"/>
      <c r="I87" s="201"/>
      <c r="J87" s="201"/>
      <c r="K87" s="201"/>
      <c r="L87" s="201"/>
      <c r="M87" s="201"/>
      <c r="N87" s="201"/>
      <c r="O87" s="201"/>
      <c r="P87" s="201"/>
      <c r="Q87" s="201"/>
      <c r="R87" s="201"/>
      <c r="S87" s="201"/>
      <c r="T87" s="201"/>
      <c r="U87" s="201"/>
      <c r="V87" s="201"/>
      <c r="W87" s="201"/>
      <c r="X87" s="201"/>
      <c r="Y87" s="201"/>
      <c r="Z87" s="201"/>
      <c r="AA87" s="201"/>
      <c r="AB87" s="201"/>
      <c r="AC87" s="201"/>
      <c r="AD87" s="201"/>
      <c r="AE87" s="201"/>
      <c r="AF87" s="201"/>
      <c r="AG87" s="201"/>
      <c r="AH87" s="201"/>
      <c r="AI87" s="201"/>
      <c r="AJ87" s="201"/>
      <c r="AK87" s="201"/>
      <c r="AL87" s="201"/>
      <c r="AM87" s="201"/>
      <c r="AN87" s="201"/>
      <c r="AO87" s="201"/>
      <c r="AP87" s="201"/>
      <c r="AQ87" s="201"/>
    </row>
    <row r="88" spans="2:43" x14ac:dyDescent="0.3">
      <c r="B88" s="201" t="s">
        <v>43</v>
      </c>
      <c r="C88" s="203" t="s">
        <v>468</v>
      </c>
      <c r="D88" s="204" t="s">
        <v>54</v>
      </c>
      <c r="E88" s="202" t="s">
        <v>318</v>
      </c>
      <c r="F88" s="204" t="s">
        <v>312</v>
      </c>
      <c r="G88" s="201"/>
      <c r="H88" s="201"/>
      <c r="I88" s="201"/>
      <c r="J88" s="201"/>
      <c r="K88" s="201"/>
      <c r="L88" s="201"/>
      <c r="M88" s="201"/>
      <c r="N88" s="201"/>
      <c r="O88" s="201"/>
      <c r="P88" s="201"/>
      <c r="Q88" s="201"/>
      <c r="R88" s="201"/>
      <c r="S88" s="201"/>
      <c r="T88" s="201"/>
      <c r="U88" s="201"/>
      <c r="V88" s="201"/>
      <c r="W88" s="201"/>
      <c r="X88" s="201"/>
      <c r="Y88" s="201"/>
      <c r="Z88" s="201"/>
      <c r="AA88" s="201"/>
      <c r="AB88" s="201"/>
      <c r="AC88" s="201"/>
      <c r="AD88" s="201"/>
      <c r="AE88" s="201"/>
      <c r="AF88" s="201"/>
      <c r="AG88" s="201"/>
      <c r="AH88" s="201"/>
      <c r="AI88" s="201"/>
      <c r="AJ88" s="201"/>
      <c r="AK88" s="201"/>
      <c r="AL88" s="201"/>
      <c r="AM88" s="201"/>
      <c r="AN88" s="201"/>
      <c r="AO88" s="201"/>
      <c r="AP88" s="201"/>
      <c r="AQ88" s="201"/>
    </row>
    <row r="89" spans="2:43" x14ac:dyDescent="0.3">
      <c r="B89" s="201" t="s">
        <v>43</v>
      </c>
      <c r="C89" s="203" t="s">
        <v>468</v>
      </c>
      <c r="D89" s="204" t="s">
        <v>54</v>
      </c>
      <c r="E89" s="202" t="s">
        <v>317</v>
      </c>
      <c r="F89" s="204" t="s">
        <v>312</v>
      </c>
      <c r="G89" s="201"/>
      <c r="H89" s="201"/>
      <c r="I89" s="201"/>
      <c r="J89" s="201"/>
      <c r="K89" s="201"/>
      <c r="L89" s="201"/>
      <c r="M89" s="201"/>
      <c r="N89" s="201"/>
      <c r="O89" s="201"/>
      <c r="P89" s="201"/>
      <c r="Q89" s="201"/>
      <c r="R89" s="201"/>
      <c r="S89" s="201"/>
      <c r="T89" s="201"/>
      <c r="U89" s="201"/>
      <c r="V89" s="201"/>
      <c r="W89" s="201"/>
      <c r="X89" s="201"/>
      <c r="Y89" s="201"/>
      <c r="Z89" s="201"/>
      <c r="AA89" s="201"/>
      <c r="AB89" s="201"/>
      <c r="AC89" s="201"/>
      <c r="AD89" s="201"/>
      <c r="AE89" s="201"/>
      <c r="AF89" s="201"/>
      <c r="AG89" s="201"/>
      <c r="AH89" s="201"/>
      <c r="AI89" s="201"/>
      <c r="AJ89" s="201"/>
      <c r="AK89" s="201"/>
      <c r="AL89" s="201"/>
      <c r="AM89" s="201"/>
      <c r="AN89" s="201"/>
      <c r="AO89" s="201"/>
      <c r="AP89" s="201"/>
      <c r="AQ89" s="201"/>
    </row>
    <row r="90" spans="2:43" x14ac:dyDescent="0.3">
      <c r="B90" s="201" t="s">
        <v>43</v>
      </c>
      <c r="C90" s="203" t="s">
        <v>468</v>
      </c>
      <c r="D90" s="204" t="s">
        <v>54</v>
      </c>
      <c r="E90" s="202" t="s">
        <v>316</v>
      </c>
      <c r="F90" s="204" t="s">
        <v>312</v>
      </c>
      <c r="G90" s="201"/>
      <c r="H90" s="201"/>
      <c r="I90" s="201"/>
      <c r="J90" s="201"/>
      <c r="K90" s="201"/>
      <c r="L90" s="201"/>
      <c r="M90" s="201"/>
      <c r="N90" s="201"/>
      <c r="O90" s="201"/>
      <c r="P90" s="201"/>
      <c r="Q90" s="201"/>
      <c r="R90" s="201"/>
      <c r="S90" s="201"/>
      <c r="T90" s="201"/>
      <c r="U90" s="201"/>
      <c r="V90" s="201"/>
      <c r="W90" s="201"/>
      <c r="X90" s="201"/>
      <c r="Y90" s="201"/>
      <c r="Z90" s="201"/>
      <c r="AA90" s="201"/>
      <c r="AB90" s="201"/>
      <c r="AC90" s="201"/>
      <c r="AD90" s="201"/>
      <c r="AE90" s="201"/>
      <c r="AF90" s="201"/>
      <c r="AG90" s="201"/>
      <c r="AH90" s="201"/>
      <c r="AI90" s="201"/>
      <c r="AJ90" s="201"/>
      <c r="AK90" s="201"/>
      <c r="AL90" s="201"/>
      <c r="AM90" s="201"/>
      <c r="AN90" s="201"/>
      <c r="AO90" s="201"/>
      <c r="AP90" s="201"/>
      <c r="AQ90" s="201"/>
    </row>
    <row r="91" spans="2:43" x14ac:dyDescent="0.3">
      <c r="B91" s="16" t="s">
        <v>43</v>
      </c>
      <c r="C91" s="23" t="s">
        <v>466</v>
      </c>
      <c r="D91" s="15" t="s">
        <v>54</v>
      </c>
      <c r="E91" s="15" t="s">
        <v>313</v>
      </c>
      <c r="F91" s="15" t="s">
        <v>312</v>
      </c>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row>
    <row r="92" spans="2:43" x14ac:dyDescent="0.3">
      <c r="B92" s="16" t="s">
        <v>43</v>
      </c>
      <c r="C92" s="16" t="s">
        <v>44</v>
      </c>
      <c r="D92" s="15" t="s">
        <v>54</v>
      </c>
      <c r="E92" s="206" t="s">
        <v>320</v>
      </c>
      <c r="F92" s="15" t="s">
        <v>312</v>
      </c>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row>
    <row r="93" spans="2:43" x14ac:dyDescent="0.3">
      <c r="B93" s="16" t="s">
        <v>43</v>
      </c>
      <c r="C93" s="16" t="s">
        <v>44</v>
      </c>
      <c r="D93" s="15" t="s">
        <v>54</v>
      </c>
      <c r="E93" s="206" t="s">
        <v>318</v>
      </c>
      <c r="F93" s="15" t="s">
        <v>312</v>
      </c>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row>
    <row r="94" spans="2:43" x14ac:dyDescent="0.3">
      <c r="B94" s="16" t="s">
        <v>43</v>
      </c>
      <c r="C94" s="16" t="s">
        <v>44</v>
      </c>
      <c r="D94" s="15" t="s">
        <v>54</v>
      </c>
      <c r="E94" s="206" t="s">
        <v>317</v>
      </c>
      <c r="F94" s="15" t="s">
        <v>312</v>
      </c>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row>
    <row r="95" spans="2:43" x14ac:dyDescent="0.3">
      <c r="B95" s="16" t="s">
        <v>43</v>
      </c>
      <c r="C95" s="16" t="s">
        <v>44</v>
      </c>
      <c r="D95" s="15" t="s">
        <v>54</v>
      </c>
      <c r="E95" s="206" t="s">
        <v>316</v>
      </c>
      <c r="F95" s="15" t="s">
        <v>312</v>
      </c>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row>
    <row r="96" spans="2:43" x14ac:dyDescent="0.3">
      <c r="B96" s="16" t="s">
        <v>43</v>
      </c>
      <c r="C96" s="16" t="s">
        <v>44</v>
      </c>
      <c r="D96" s="15" t="s">
        <v>54</v>
      </c>
      <c r="E96" s="15" t="s">
        <v>313</v>
      </c>
      <c r="F96" s="44" t="s">
        <v>315</v>
      </c>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row>
    <row r="97" spans="2:43" x14ac:dyDescent="0.3">
      <c r="B97" s="16" t="s">
        <v>43</v>
      </c>
      <c r="C97" s="16" t="s">
        <v>44</v>
      </c>
      <c r="D97" s="15" t="s">
        <v>54</v>
      </c>
      <c r="E97" s="15" t="s">
        <v>313</v>
      </c>
      <c r="F97" s="44" t="s">
        <v>314</v>
      </c>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row>
    <row r="98" spans="2:43" x14ac:dyDescent="0.3">
      <c r="B98" s="16" t="s">
        <v>43</v>
      </c>
      <c r="C98" s="16" t="s">
        <v>44</v>
      </c>
      <c r="D98" s="44" t="s">
        <v>45</v>
      </c>
      <c r="E98" s="15" t="s">
        <v>313</v>
      </c>
      <c r="F98" s="15" t="s">
        <v>312</v>
      </c>
      <c r="G98" s="16">
        <v>10</v>
      </c>
      <c r="H98" s="16">
        <v>1278</v>
      </c>
      <c r="I98" s="16">
        <v>1088</v>
      </c>
      <c r="J98" s="16">
        <f>SUM(J21:J65)</f>
        <v>1016</v>
      </c>
      <c r="K98" s="16">
        <f>(K21*M21+K65*M65)/M98</f>
        <v>0.93296949664988427</v>
      </c>
      <c r="L98" s="16"/>
      <c r="M98" s="16">
        <f>SUM(M21,M65)</f>
        <v>0.17195188176111259</v>
      </c>
      <c r="N98" s="16">
        <v>0.90947142859999996</v>
      </c>
      <c r="O98" s="16">
        <v>0.95182857139999999</v>
      </c>
      <c r="P98" s="16">
        <f>SUM(P21:P65)</f>
        <v>507</v>
      </c>
      <c r="Q98" s="16">
        <f>SUM(Q21:Q65)</f>
        <v>471</v>
      </c>
      <c r="R98" s="16">
        <f>(R21*T21+R65*T65)/T98</f>
        <v>0.91975790097650756</v>
      </c>
      <c r="S98" s="16"/>
      <c r="T98" s="16">
        <f>SUM(T21,T65)</f>
        <v>0.17195188176111259</v>
      </c>
      <c r="U98" s="16">
        <v>0.8788714286</v>
      </c>
      <c r="V98" s="16">
        <v>0.95018571429999998</v>
      </c>
      <c r="W98" s="16">
        <f>SUM(W21:W65)</f>
        <v>130</v>
      </c>
      <c r="X98" s="16">
        <f>SUM(X21:X65)</f>
        <v>81</v>
      </c>
      <c r="Y98" s="16">
        <f>(Y21*AA21+Y65*AA65)/AA98</f>
        <v>0.61025432900432897</v>
      </c>
      <c r="Z98" s="16"/>
      <c r="AA98" s="16">
        <f>SUM(AA21,AA65)</f>
        <v>0.17195188176111259</v>
      </c>
      <c r="AB98" s="16">
        <v>0.48098571429999998</v>
      </c>
      <c r="AC98" s="16">
        <v>0.72912857139999998</v>
      </c>
      <c r="AD98" s="16">
        <f>I98+P98+W98</f>
        <v>1725</v>
      </c>
      <c r="AE98" s="16">
        <f>SUM(J98,Q98,X98)</f>
        <v>1568</v>
      </c>
      <c r="AF98" s="16">
        <f>(AF21*AH21+AF65*AH65)/AH98</f>
        <v>0.9069804527755494</v>
      </c>
      <c r="AG98" s="16"/>
      <c r="AH98" s="16">
        <f>SUM(AH21,AH65)</f>
        <v>0.17195188176111259</v>
      </c>
      <c r="AI98" s="16">
        <f>($AH$21*AI21+$AH$65*AI65)/SUM($AH$21,$AH$65)</f>
        <v>0.88617142857142861</v>
      </c>
      <c r="AJ98" s="16">
        <f>($AH$21*AJ21+$AH$65*AJ65)/SUM($AH$21,$AH$65)</f>
        <v>0.92510000000000003</v>
      </c>
      <c r="AK98" s="16">
        <f>SUM(AK21:AK65)</f>
        <v>144</v>
      </c>
      <c r="AL98" s="16">
        <f>SUM(AL21:AL65)</f>
        <v>95</v>
      </c>
      <c r="AM98" s="16">
        <f>(AM21*AO21+AM65*AO65)/AO98</f>
        <v>0.65476190476190477</v>
      </c>
      <c r="AN98" s="16"/>
      <c r="AO98" s="16">
        <f>SUM(AO21,AO65)</f>
        <v>0.17195188176111259</v>
      </c>
      <c r="AP98" s="16">
        <v>0.52725714290000003</v>
      </c>
      <c r="AQ98" s="16">
        <v>0.76787142860000002</v>
      </c>
    </row>
    <row r="99" spans="2:43" x14ac:dyDescent="0.3">
      <c r="B99" s="16" t="s">
        <v>43</v>
      </c>
      <c r="C99" s="16" t="s">
        <v>44</v>
      </c>
      <c r="D99" s="44" t="s">
        <v>52</v>
      </c>
      <c r="E99" s="15" t="s">
        <v>313</v>
      </c>
      <c r="F99" s="15" t="s">
        <v>312</v>
      </c>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row>
    <row r="100" spans="2:43" x14ac:dyDescent="0.3">
      <c r="B100" s="60" t="s">
        <v>56</v>
      </c>
      <c r="C100" s="56" t="s">
        <v>44</v>
      </c>
      <c r="D100" s="80" t="s">
        <v>54</v>
      </c>
      <c r="E100" s="50" t="s">
        <v>313</v>
      </c>
      <c r="F100" s="50" t="s">
        <v>312</v>
      </c>
      <c r="G100" s="80"/>
      <c r="H100" s="80"/>
      <c r="I100" s="80"/>
      <c r="J100" s="80"/>
      <c r="K100" s="80"/>
      <c r="L100" s="80"/>
      <c r="M100" s="80"/>
      <c r="N100" s="80"/>
      <c r="O100" s="80"/>
      <c r="P100" s="80"/>
      <c r="Q100" s="80"/>
      <c r="R100" s="80"/>
      <c r="S100" s="80"/>
      <c r="T100" s="80"/>
      <c r="U100" s="80"/>
      <c r="V100" s="80"/>
      <c r="W100" s="80"/>
      <c r="X100" s="80"/>
      <c r="Y100" s="80"/>
      <c r="Z100" s="80"/>
      <c r="AA100" s="80"/>
      <c r="AB100" s="80"/>
      <c r="AC100" s="80"/>
      <c r="AD100" s="80"/>
      <c r="AE100" s="80"/>
      <c r="AF100" s="80"/>
      <c r="AG100" s="80"/>
      <c r="AH100" s="80"/>
      <c r="AI100" s="80"/>
      <c r="AJ100" s="80"/>
      <c r="AK100" s="80"/>
      <c r="AL100" s="80"/>
      <c r="AM100" s="80"/>
      <c r="AN100" s="80"/>
      <c r="AO100" s="80"/>
      <c r="AP100" s="80"/>
      <c r="AQ100" s="80"/>
    </row>
    <row r="101" spans="2:43" x14ac:dyDescent="0.3">
      <c r="B101" s="209" t="s">
        <v>46</v>
      </c>
      <c r="C101" s="209" t="s">
        <v>469</v>
      </c>
      <c r="D101" s="209" t="s">
        <v>82</v>
      </c>
      <c r="E101" s="209" t="s">
        <v>326</v>
      </c>
      <c r="F101" s="209" t="s">
        <v>329</v>
      </c>
      <c r="G101" s="209"/>
      <c r="H101" s="209"/>
      <c r="I101" s="209"/>
      <c r="J101" s="209"/>
      <c r="K101" s="209"/>
      <c r="L101" s="209"/>
      <c r="M101" s="209"/>
      <c r="N101" s="209"/>
      <c r="O101" s="209"/>
      <c r="P101" s="209"/>
      <c r="Q101" s="209"/>
      <c r="R101" s="209"/>
      <c r="S101" s="209"/>
      <c r="T101" s="209"/>
      <c r="U101" s="209"/>
      <c r="V101" s="209"/>
      <c r="W101" s="209"/>
      <c r="X101" s="209"/>
      <c r="Y101" s="209"/>
      <c r="Z101" s="209"/>
      <c r="AA101" s="209"/>
      <c r="AB101" s="209"/>
      <c r="AC101" s="209"/>
      <c r="AD101" s="209"/>
      <c r="AE101" s="209"/>
      <c r="AF101" s="209"/>
      <c r="AG101" s="209"/>
      <c r="AH101" s="209"/>
      <c r="AI101" s="209"/>
      <c r="AJ101" s="209"/>
      <c r="AK101" s="209"/>
      <c r="AL101" s="209"/>
      <c r="AM101" s="209"/>
      <c r="AN101" s="209"/>
      <c r="AO101" s="209"/>
      <c r="AP101" s="209"/>
      <c r="AQ101" s="209"/>
    </row>
    <row r="102" spans="2:43" x14ac:dyDescent="0.3">
      <c r="B102" s="209" t="s">
        <v>46</v>
      </c>
      <c r="C102" s="209" t="s">
        <v>469</v>
      </c>
      <c r="D102" s="209" t="s">
        <v>82</v>
      </c>
      <c r="E102" s="209" t="s">
        <v>326</v>
      </c>
      <c r="F102" s="209" t="s">
        <v>328</v>
      </c>
      <c r="G102" s="209"/>
      <c r="H102" s="209"/>
      <c r="I102" s="209"/>
      <c r="J102" s="209"/>
      <c r="K102" s="209"/>
      <c r="L102" s="209"/>
      <c r="M102" s="209"/>
      <c r="N102" s="209"/>
      <c r="O102" s="209"/>
      <c r="P102" s="209"/>
      <c r="Q102" s="209"/>
      <c r="R102" s="209"/>
      <c r="S102" s="209"/>
      <c r="T102" s="209"/>
      <c r="U102" s="209"/>
      <c r="V102" s="209"/>
      <c r="W102" s="209"/>
      <c r="X102" s="209"/>
      <c r="Y102" s="209"/>
      <c r="Z102" s="209"/>
      <c r="AA102" s="209"/>
      <c r="AB102" s="209"/>
      <c r="AC102" s="209"/>
      <c r="AD102" s="209"/>
      <c r="AE102" s="209"/>
      <c r="AF102" s="209"/>
      <c r="AG102" s="209"/>
      <c r="AH102" s="209"/>
      <c r="AI102" s="209"/>
      <c r="AJ102" s="209"/>
      <c r="AK102" s="209"/>
      <c r="AL102" s="209"/>
      <c r="AM102" s="209"/>
      <c r="AN102" s="209"/>
      <c r="AO102" s="209"/>
      <c r="AP102" s="209"/>
      <c r="AQ102" s="209"/>
    </row>
    <row r="103" spans="2:43" x14ac:dyDescent="0.3">
      <c r="B103" s="209" t="s">
        <v>46</v>
      </c>
      <c r="C103" s="209" t="s">
        <v>469</v>
      </c>
      <c r="D103" s="209" t="s">
        <v>82</v>
      </c>
      <c r="E103" s="209" t="s">
        <v>470</v>
      </c>
      <c r="F103" s="209" t="s">
        <v>329</v>
      </c>
      <c r="G103" s="209"/>
      <c r="H103" s="209"/>
      <c r="I103" s="209"/>
      <c r="J103" s="209"/>
      <c r="K103" s="209"/>
      <c r="L103" s="209"/>
      <c r="M103" s="209"/>
      <c r="N103" s="209"/>
      <c r="O103" s="209"/>
      <c r="P103" s="209"/>
      <c r="Q103" s="209"/>
      <c r="R103" s="209"/>
      <c r="S103" s="209"/>
      <c r="T103" s="209"/>
      <c r="U103" s="209"/>
      <c r="V103" s="209"/>
      <c r="W103" s="209"/>
      <c r="X103" s="209"/>
      <c r="Y103" s="209"/>
      <c r="Z103" s="209"/>
      <c r="AA103" s="209"/>
      <c r="AB103" s="209"/>
      <c r="AC103" s="209"/>
      <c r="AD103" s="209"/>
      <c r="AE103" s="209"/>
      <c r="AF103" s="209"/>
      <c r="AG103" s="209"/>
      <c r="AH103" s="209"/>
      <c r="AI103" s="209"/>
      <c r="AJ103" s="209"/>
      <c r="AK103" s="209"/>
      <c r="AL103" s="209"/>
      <c r="AM103" s="209"/>
      <c r="AN103" s="209"/>
      <c r="AO103" s="209"/>
      <c r="AP103" s="209"/>
      <c r="AQ103" s="209"/>
    </row>
    <row r="104" spans="2:43" x14ac:dyDescent="0.3">
      <c r="B104" s="209" t="s">
        <v>46</v>
      </c>
      <c r="C104" s="209" t="s">
        <v>469</v>
      </c>
      <c r="D104" s="209" t="s">
        <v>82</v>
      </c>
      <c r="E104" s="209" t="s">
        <v>470</v>
      </c>
      <c r="F104" s="209" t="s">
        <v>328</v>
      </c>
      <c r="G104" s="209"/>
      <c r="H104" s="209"/>
      <c r="I104" s="209"/>
      <c r="J104" s="209"/>
      <c r="K104" s="209"/>
      <c r="L104" s="209"/>
      <c r="M104" s="209"/>
      <c r="N104" s="209"/>
      <c r="O104" s="209"/>
      <c r="P104" s="209"/>
      <c r="Q104" s="209"/>
      <c r="R104" s="209"/>
      <c r="S104" s="209"/>
      <c r="T104" s="209"/>
      <c r="U104" s="209"/>
      <c r="V104" s="209"/>
      <c r="W104" s="209"/>
      <c r="X104" s="209"/>
      <c r="Y104" s="209"/>
      <c r="Z104" s="209"/>
      <c r="AA104" s="209"/>
      <c r="AB104" s="209"/>
      <c r="AC104" s="209"/>
      <c r="AD104" s="209"/>
      <c r="AE104" s="209"/>
      <c r="AF104" s="209"/>
      <c r="AG104" s="209"/>
      <c r="AH104" s="209"/>
      <c r="AI104" s="209"/>
      <c r="AJ104" s="209"/>
      <c r="AK104" s="209"/>
      <c r="AL104" s="209"/>
      <c r="AM104" s="209"/>
      <c r="AN104" s="209"/>
      <c r="AO104" s="209"/>
      <c r="AP104" s="209"/>
      <c r="AQ104" s="209"/>
    </row>
    <row r="105" spans="2:43" x14ac:dyDescent="0.3">
      <c r="B105" s="209" t="s">
        <v>46</v>
      </c>
      <c r="C105" s="209" t="s">
        <v>469</v>
      </c>
      <c r="D105" s="209" t="s">
        <v>82</v>
      </c>
      <c r="E105" s="209" t="s">
        <v>323</v>
      </c>
      <c r="F105" s="209" t="s">
        <v>329</v>
      </c>
      <c r="G105" s="209"/>
      <c r="H105" s="209"/>
      <c r="I105" s="209"/>
      <c r="J105" s="209"/>
      <c r="K105" s="209"/>
      <c r="L105" s="209"/>
      <c r="M105" s="209"/>
      <c r="N105" s="209"/>
      <c r="O105" s="209"/>
      <c r="P105" s="209"/>
      <c r="Q105" s="209"/>
      <c r="R105" s="209"/>
      <c r="S105" s="209"/>
      <c r="T105" s="209"/>
      <c r="U105" s="209"/>
      <c r="V105" s="209"/>
      <c r="W105" s="209"/>
      <c r="X105" s="209"/>
      <c r="Y105" s="209"/>
      <c r="Z105" s="209"/>
      <c r="AA105" s="209"/>
      <c r="AB105" s="209"/>
      <c r="AC105" s="209"/>
      <c r="AD105" s="209"/>
      <c r="AE105" s="209"/>
      <c r="AF105" s="209"/>
      <c r="AG105" s="209"/>
      <c r="AH105" s="209"/>
      <c r="AI105" s="209"/>
      <c r="AJ105" s="209"/>
      <c r="AK105" s="209"/>
      <c r="AL105" s="209"/>
      <c r="AM105" s="209"/>
      <c r="AN105" s="209"/>
      <c r="AO105" s="209"/>
      <c r="AP105" s="209"/>
      <c r="AQ105" s="209"/>
    </row>
    <row r="106" spans="2:43" x14ac:dyDescent="0.3">
      <c r="B106" s="209" t="s">
        <v>46</v>
      </c>
      <c r="C106" s="209" t="s">
        <v>469</v>
      </c>
      <c r="D106" s="209" t="s">
        <v>82</v>
      </c>
      <c r="E106" s="209" t="s">
        <v>323</v>
      </c>
      <c r="F106" s="209" t="s">
        <v>328</v>
      </c>
      <c r="G106" s="209"/>
      <c r="H106" s="209"/>
      <c r="I106" s="209"/>
      <c r="J106" s="209"/>
      <c r="K106" s="209"/>
      <c r="L106" s="209"/>
      <c r="M106" s="209"/>
      <c r="N106" s="209"/>
      <c r="O106" s="209"/>
      <c r="P106" s="209"/>
      <c r="Q106" s="209"/>
      <c r="R106" s="209"/>
      <c r="S106" s="209"/>
      <c r="T106" s="209"/>
      <c r="U106" s="209"/>
      <c r="V106" s="209"/>
      <c r="W106" s="209"/>
      <c r="X106" s="209"/>
      <c r="Y106" s="209"/>
      <c r="Z106" s="209"/>
      <c r="AA106" s="209"/>
      <c r="AB106" s="209"/>
      <c r="AC106" s="209"/>
      <c r="AD106" s="209"/>
      <c r="AE106" s="209"/>
      <c r="AF106" s="209"/>
      <c r="AG106" s="209"/>
      <c r="AH106" s="209"/>
      <c r="AI106" s="209"/>
      <c r="AJ106" s="209"/>
      <c r="AK106" s="209"/>
      <c r="AL106" s="209"/>
      <c r="AM106" s="209"/>
      <c r="AN106" s="209"/>
      <c r="AO106" s="209"/>
      <c r="AP106" s="209"/>
      <c r="AQ106" s="209"/>
    </row>
    <row r="107" spans="2:43" x14ac:dyDescent="0.3">
      <c r="B107" s="209" t="s">
        <v>46</v>
      </c>
      <c r="C107" s="209" t="s">
        <v>469</v>
      </c>
      <c r="D107" s="209" t="s">
        <v>82</v>
      </c>
      <c r="E107" s="209" t="s">
        <v>322</v>
      </c>
      <c r="F107" s="209" t="s">
        <v>329</v>
      </c>
      <c r="G107" s="209"/>
      <c r="H107" s="209"/>
      <c r="I107" s="209"/>
      <c r="J107" s="209"/>
      <c r="K107" s="209"/>
      <c r="L107" s="209"/>
      <c r="M107" s="209"/>
      <c r="N107" s="209"/>
      <c r="O107" s="209"/>
      <c r="P107" s="209"/>
      <c r="Q107" s="209"/>
      <c r="R107" s="209"/>
      <c r="S107" s="209"/>
      <c r="T107" s="209"/>
      <c r="U107" s="209"/>
      <c r="V107" s="209"/>
      <c r="W107" s="209"/>
      <c r="X107" s="209"/>
      <c r="Y107" s="209"/>
      <c r="Z107" s="209"/>
      <c r="AA107" s="209"/>
      <c r="AB107" s="209"/>
      <c r="AC107" s="209"/>
      <c r="AD107" s="209"/>
      <c r="AE107" s="209"/>
      <c r="AF107" s="209"/>
      <c r="AG107" s="209"/>
      <c r="AH107" s="209"/>
      <c r="AI107" s="209"/>
      <c r="AJ107" s="209"/>
      <c r="AK107" s="209"/>
      <c r="AL107" s="209"/>
      <c r="AM107" s="209"/>
      <c r="AN107" s="209"/>
      <c r="AO107" s="209"/>
      <c r="AP107" s="209"/>
      <c r="AQ107" s="209"/>
    </row>
    <row r="108" spans="2:43" x14ac:dyDescent="0.3">
      <c r="B108" s="209" t="s">
        <v>46</v>
      </c>
      <c r="C108" s="209" t="s">
        <v>469</v>
      </c>
      <c r="D108" s="209" t="s">
        <v>82</v>
      </c>
      <c r="E108" s="209" t="s">
        <v>322</v>
      </c>
      <c r="F108" s="209" t="s">
        <v>328</v>
      </c>
      <c r="G108" s="209"/>
      <c r="H108" s="209"/>
      <c r="I108" s="209"/>
      <c r="J108" s="209"/>
      <c r="K108" s="209"/>
      <c r="L108" s="209"/>
      <c r="M108" s="209"/>
      <c r="N108" s="209"/>
      <c r="O108" s="209"/>
      <c r="P108" s="209"/>
      <c r="Q108" s="209"/>
      <c r="R108" s="209"/>
      <c r="S108" s="209"/>
      <c r="T108" s="209"/>
      <c r="U108" s="209"/>
      <c r="V108" s="209"/>
      <c r="W108" s="209"/>
      <c r="X108" s="209"/>
      <c r="Y108" s="209"/>
      <c r="Z108" s="209"/>
      <c r="AA108" s="209"/>
      <c r="AB108" s="209"/>
      <c r="AC108" s="209"/>
      <c r="AD108" s="209"/>
      <c r="AE108" s="209"/>
      <c r="AF108" s="209"/>
      <c r="AG108" s="209"/>
      <c r="AH108" s="209"/>
      <c r="AI108" s="209"/>
      <c r="AJ108" s="209"/>
      <c r="AK108" s="209"/>
      <c r="AL108" s="209"/>
      <c r="AM108" s="209"/>
      <c r="AN108" s="209"/>
      <c r="AO108" s="209"/>
      <c r="AP108" s="209"/>
      <c r="AQ108" s="209"/>
    </row>
    <row r="109" spans="2:43" x14ac:dyDescent="0.3">
      <c r="B109" s="209" t="s">
        <v>46</v>
      </c>
      <c r="C109" s="209" t="s">
        <v>469</v>
      </c>
      <c r="D109" s="209" t="s">
        <v>82</v>
      </c>
      <c r="E109" s="209" t="s">
        <v>321</v>
      </c>
      <c r="F109" s="209" t="s">
        <v>329</v>
      </c>
      <c r="G109" s="209"/>
      <c r="H109" s="209"/>
      <c r="I109" s="209"/>
      <c r="J109" s="209"/>
      <c r="K109" s="209"/>
      <c r="L109" s="209"/>
      <c r="M109" s="209"/>
      <c r="N109" s="209"/>
      <c r="O109" s="209"/>
      <c r="P109" s="209"/>
      <c r="Q109" s="209"/>
      <c r="R109" s="209"/>
      <c r="S109" s="209"/>
      <c r="T109" s="209"/>
      <c r="U109" s="209"/>
      <c r="V109" s="209"/>
      <c r="W109" s="209"/>
      <c r="X109" s="209"/>
      <c r="Y109" s="209"/>
      <c r="Z109" s="209"/>
      <c r="AA109" s="209"/>
      <c r="AB109" s="209"/>
      <c r="AC109" s="209"/>
      <c r="AD109" s="209"/>
      <c r="AE109" s="209"/>
      <c r="AF109" s="209"/>
      <c r="AG109" s="209"/>
      <c r="AH109" s="209"/>
      <c r="AI109" s="209"/>
      <c r="AJ109" s="209"/>
      <c r="AK109" s="209"/>
      <c r="AL109" s="209"/>
      <c r="AM109" s="209"/>
      <c r="AN109" s="209"/>
      <c r="AO109" s="209"/>
      <c r="AP109" s="209"/>
      <c r="AQ109" s="209"/>
    </row>
    <row r="110" spans="2:43" x14ac:dyDescent="0.3">
      <c r="B110" s="209" t="s">
        <v>46</v>
      </c>
      <c r="C110" s="209" t="s">
        <v>469</v>
      </c>
      <c r="D110" s="209" t="s">
        <v>82</v>
      </c>
      <c r="E110" s="209" t="s">
        <v>321</v>
      </c>
      <c r="F110" s="209" t="s">
        <v>328</v>
      </c>
      <c r="G110" s="209"/>
      <c r="H110" s="209"/>
      <c r="I110" s="209"/>
      <c r="J110" s="209"/>
      <c r="K110" s="209"/>
      <c r="L110" s="209"/>
      <c r="M110" s="209"/>
      <c r="N110" s="209"/>
      <c r="O110" s="209"/>
      <c r="P110" s="209"/>
      <c r="Q110" s="209"/>
      <c r="R110" s="209"/>
      <c r="S110" s="209"/>
      <c r="T110" s="209"/>
      <c r="U110" s="209"/>
      <c r="V110" s="209"/>
      <c r="W110" s="209"/>
      <c r="X110" s="209"/>
      <c r="Y110" s="209"/>
      <c r="Z110" s="209"/>
      <c r="AA110" s="209"/>
      <c r="AB110" s="209"/>
      <c r="AC110" s="209"/>
      <c r="AD110" s="209"/>
      <c r="AE110" s="209"/>
      <c r="AF110" s="209"/>
      <c r="AG110" s="209"/>
      <c r="AH110" s="209"/>
      <c r="AI110" s="209"/>
      <c r="AJ110" s="209"/>
      <c r="AK110" s="209"/>
      <c r="AL110" s="209"/>
      <c r="AM110" s="209"/>
      <c r="AN110" s="209"/>
      <c r="AO110" s="209"/>
      <c r="AP110" s="209"/>
      <c r="AQ110" s="209"/>
    </row>
    <row r="111" spans="2:43" x14ac:dyDescent="0.3">
      <c r="B111" s="250" t="s">
        <v>46</v>
      </c>
      <c r="C111" s="250" t="s">
        <v>469</v>
      </c>
      <c r="D111" s="250" t="s">
        <v>82</v>
      </c>
      <c r="E111" s="251" t="s">
        <v>313</v>
      </c>
      <c r="F111" s="252" t="s">
        <v>315</v>
      </c>
      <c r="G111" s="250"/>
      <c r="H111" s="250"/>
      <c r="I111" s="250"/>
      <c r="J111" s="250"/>
      <c r="K111" s="250"/>
      <c r="L111" s="250"/>
      <c r="M111" s="250"/>
      <c r="N111" s="250"/>
      <c r="O111" s="250"/>
      <c r="P111" s="250"/>
      <c r="Q111" s="250"/>
      <c r="R111" s="250"/>
      <c r="S111" s="250"/>
      <c r="T111" s="250"/>
      <c r="U111" s="250"/>
      <c r="V111" s="250"/>
      <c r="W111" s="250"/>
      <c r="X111" s="250"/>
      <c r="Y111" s="250"/>
      <c r="Z111" s="250"/>
      <c r="AA111" s="250"/>
      <c r="AB111" s="250"/>
      <c r="AC111" s="250"/>
      <c r="AD111" s="250"/>
      <c r="AE111" s="250"/>
      <c r="AF111" s="250"/>
      <c r="AG111" s="250"/>
      <c r="AH111" s="250"/>
      <c r="AI111" s="250"/>
      <c r="AJ111" s="250"/>
      <c r="AK111" s="250"/>
      <c r="AL111" s="250"/>
      <c r="AM111" s="250"/>
      <c r="AN111" s="250"/>
      <c r="AO111" s="250"/>
      <c r="AP111" s="250"/>
      <c r="AQ111" s="250"/>
    </row>
    <row r="112" spans="2:43" x14ac:dyDescent="0.3">
      <c r="B112" s="250" t="s">
        <v>46</v>
      </c>
      <c r="C112" s="250" t="s">
        <v>469</v>
      </c>
      <c r="D112" s="250" t="s">
        <v>82</v>
      </c>
      <c r="E112" s="251" t="s">
        <v>313</v>
      </c>
      <c r="F112" s="252" t="s">
        <v>314</v>
      </c>
      <c r="G112" s="250"/>
      <c r="H112" s="250"/>
      <c r="I112" s="250"/>
      <c r="J112" s="250"/>
      <c r="K112" s="250"/>
      <c r="L112" s="250"/>
      <c r="M112" s="250"/>
      <c r="N112" s="250"/>
      <c r="O112" s="250"/>
      <c r="P112" s="250"/>
      <c r="Q112" s="250"/>
      <c r="R112" s="250"/>
      <c r="S112" s="250"/>
      <c r="T112" s="250"/>
      <c r="U112" s="250"/>
      <c r="V112" s="250"/>
      <c r="W112" s="250"/>
      <c r="X112" s="250"/>
      <c r="Y112" s="250"/>
      <c r="Z112" s="250"/>
      <c r="AA112" s="250"/>
      <c r="AB112" s="250"/>
      <c r="AC112" s="250"/>
      <c r="AD112" s="250"/>
      <c r="AE112" s="250"/>
      <c r="AF112" s="250"/>
      <c r="AG112" s="250"/>
      <c r="AH112" s="250"/>
      <c r="AI112" s="250"/>
      <c r="AJ112" s="250"/>
      <c r="AK112" s="250"/>
      <c r="AL112" s="250"/>
      <c r="AM112" s="250"/>
      <c r="AN112" s="250"/>
      <c r="AO112" s="250"/>
      <c r="AP112" s="250"/>
      <c r="AQ112" s="250"/>
    </row>
    <row r="113" spans="2:43" x14ac:dyDescent="0.3">
      <c r="B113" s="250" t="s">
        <v>46</v>
      </c>
      <c r="C113" s="250" t="s">
        <v>469</v>
      </c>
      <c r="D113" s="250" t="s">
        <v>82</v>
      </c>
      <c r="E113" s="252" t="s">
        <v>320</v>
      </c>
      <c r="F113" s="251" t="s">
        <v>312</v>
      </c>
      <c r="G113" s="250"/>
      <c r="H113" s="250"/>
      <c r="I113" s="250"/>
      <c r="J113" s="250"/>
      <c r="K113" s="250"/>
      <c r="L113" s="250"/>
      <c r="M113" s="250"/>
      <c r="N113" s="250"/>
      <c r="O113" s="250"/>
      <c r="P113" s="250"/>
      <c r="Q113" s="250"/>
      <c r="R113" s="250"/>
      <c r="S113" s="250"/>
      <c r="T113" s="250"/>
      <c r="U113" s="250"/>
      <c r="V113" s="250"/>
      <c r="W113" s="250"/>
      <c r="X113" s="250"/>
      <c r="Y113" s="250"/>
      <c r="Z113" s="250"/>
      <c r="AA113" s="250"/>
      <c r="AB113" s="250"/>
      <c r="AC113" s="250"/>
      <c r="AD113" s="250"/>
      <c r="AE113" s="250"/>
      <c r="AF113" s="250"/>
      <c r="AG113" s="250"/>
      <c r="AH113" s="250"/>
      <c r="AI113" s="250"/>
      <c r="AJ113" s="250"/>
      <c r="AK113" s="250"/>
      <c r="AL113" s="250"/>
      <c r="AM113" s="250"/>
      <c r="AN113" s="250"/>
      <c r="AO113" s="250"/>
      <c r="AP113" s="250"/>
      <c r="AQ113" s="250"/>
    </row>
    <row r="114" spans="2:43" x14ac:dyDescent="0.3">
      <c r="B114" s="250" t="s">
        <v>46</v>
      </c>
      <c r="C114" s="250" t="s">
        <v>469</v>
      </c>
      <c r="D114" s="250" t="s">
        <v>82</v>
      </c>
      <c r="E114" s="252" t="s">
        <v>465</v>
      </c>
      <c r="F114" s="251" t="s">
        <v>312</v>
      </c>
      <c r="G114" s="250"/>
      <c r="H114" s="250"/>
      <c r="I114" s="250"/>
      <c r="J114" s="250"/>
      <c r="K114" s="250"/>
      <c r="L114" s="250"/>
      <c r="M114" s="250"/>
      <c r="N114" s="250"/>
      <c r="O114" s="250"/>
      <c r="P114" s="250"/>
      <c r="Q114" s="250"/>
      <c r="R114" s="250"/>
      <c r="S114" s="250"/>
      <c r="T114" s="250"/>
      <c r="U114" s="250"/>
      <c r="V114" s="250"/>
      <c r="W114" s="250"/>
      <c r="X114" s="250"/>
      <c r="Y114" s="250"/>
      <c r="Z114" s="250"/>
      <c r="AA114" s="250"/>
      <c r="AB114" s="250"/>
      <c r="AC114" s="250"/>
      <c r="AD114" s="250"/>
      <c r="AE114" s="250"/>
      <c r="AF114" s="250"/>
      <c r="AG114" s="250"/>
      <c r="AH114" s="250"/>
      <c r="AI114" s="250"/>
      <c r="AJ114" s="250"/>
      <c r="AK114" s="250"/>
      <c r="AL114" s="250"/>
      <c r="AM114" s="250"/>
      <c r="AN114" s="250"/>
      <c r="AO114" s="250"/>
      <c r="AP114" s="250"/>
      <c r="AQ114" s="250"/>
    </row>
    <row r="115" spans="2:43" x14ac:dyDescent="0.3">
      <c r="B115" s="250" t="s">
        <v>46</v>
      </c>
      <c r="C115" s="250" t="s">
        <v>469</v>
      </c>
      <c r="D115" s="250" t="s">
        <v>82</v>
      </c>
      <c r="E115" s="252" t="s">
        <v>318</v>
      </c>
      <c r="F115" s="251" t="s">
        <v>312</v>
      </c>
      <c r="G115" s="250"/>
      <c r="H115" s="250"/>
      <c r="I115" s="250"/>
      <c r="J115" s="250"/>
      <c r="K115" s="250"/>
      <c r="L115" s="250"/>
      <c r="M115" s="250"/>
      <c r="N115" s="250"/>
      <c r="O115" s="250"/>
      <c r="P115" s="250"/>
      <c r="Q115" s="250"/>
      <c r="R115" s="250"/>
      <c r="S115" s="250"/>
      <c r="T115" s="250"/>
      <c r="U115" s="250"/>
      <c r="V115" s="250"/>
      <c r="W115" s="250"/>
      <c r="X115" s="250"/>
      <c r="Y115" s="250"/>
      <c r="Z115" s="250"/>
      <c r="AA115" s="250"/>
      <c r="AB115" s="250"/>
      <c r="AC115" s="250"/>
      <c r="AD115" s="250"/>
      <c r="AE115" s="250"/>
      <c r="AF115" s="250"/>
      <c r="AG115" s="250"/>
      <c r="AH115" s="250"/>
      <c r="AI115" s="250"/>
      <c r="AJ115" s="250"/>
      <c r="AK115" s="250"/>
      <c r="AL115" s="250"/>
      <c r="AM115" s="250"/>
      <c r="AN115" s="250"/>
      <c r="AO115" s="250"/>
      <c r="AP115" s="250"/>
      <c r="AQ115" s="250"/>
    </row>
    <row r="116" spans="2:43" x14ac:dyDescent="0.3">
      <c r="B116" s="250" t="s">
        <v>46</v>
      </c>
      <c r="C116" s="250" t="s">
        <v>469</v>
      </c>
      <c r="D116" s="250" t="s">
        <v>82</v>
      </c>
      <c r="E116" s="252" t="s">
        <v>317</v>
      </c>
      <c r="F116" s="251" t="s">
        <v>312</v>
      </c>
      <c r="G116" s="250"/>
      <c r="H116" s="250"/>
      <c r="I116" s="250"/>
      <c r="J116" s="250"/>
      <c r="K116" s="250"/>
      <c r="L116" s="250"/>
      <c r="M116" s="250"/>
      <c r="N116" s="250"/>
      <c r="O116" s="250"/>
      <c r="P116" s="250"/>
      <c r="Q116" s="250"/>
      <c r="R116" s="250"/>
      <c r="S116" s="250"/>
      <c r="T116" s="250"/>
      <c r="U116" s="250"/>
      <c r="V116" s="250"/>
      <c r="W116" s="250"/>
      <c r="X116" s="250"/>
      <c r="Y116" s="250"/>
      <c r="Z116" s="250"/>
      <c r="AA116" s="250"/>
      <c r="AB116" s="250"/>
      <c r="AC116" s="250"/>
      <c r="AD116" s="250"/>
      <c r="AE116" s="250"/>
      <c r="AF116" s="250"/>
      <c r="AG116" s="250"/>
      <c r="AH116" s="250"/>
      <c r="AI116" s="250"/>
      <c r="AJ116" s="250"/>
      <c r="AK116" s="250"/>
      <c r="AL116" s="250"/>
      <c r="AM116" s="250"/>
      <c r="AN116" s="250"/>
      <c r="AO116" s="250"/>
      <c r="AP116" s="250"/>
      <c r="AQ116" s="250"/>
    </row>
    <row r="117" spans="2:43" x14ac:dyDescent="0.3">
      <c r="B117" s="250" t="s">
        <v>46</v>
      </c>
      <c r="C117" s="250" t="s">
        <v>469</v>
      </c>
      <c r="D117" s="250" t="s">
        <v>82</v>
      </c>
      <c r="E117" s="252" t="s">
        <v>316</v>
      </c>
      <c r="F117" s="251" t="s">
        <v>312</v>
      </c>
      <c r="G117" s="250"/>
      <c r="H117" s="250"/>
      <c r="I117" s="250"/>
      <c r="J117" s="250"/>
      <c r="K117" s="250"/>
      <c r="L117" s="250"/>
      <c r="M117" s="250"/>
      <c r="N117" s="250"/>
      <c r="O117" s="250"/>
      <c r="P117" s="250"/>
      <c r="Q117" s="250"/>
      <c r="R117" s="250"/>
      <c r="S117" s="250"/>
      <c r="T117" s="250"/>
      <c r="U117" s="250"/>
      <c r="V117" s="250"/>
      <c r="W117" s="250"/>
      <c r="X117" s="250"/>
      <c r="Y117" s="250"/>
      <c r="Z117" s="250"/>
      <c r="AA117" s="250"/>
      <c r="AB117" s="250"/>
      <c r="AC117" s="250"/>
      <c r="AD117" s="250"/>
      <c r="AE117" s="250"/>
      <c r="AF117" s="250"/>
      <c r="AG117" s="250"/>
      <c r="AH117" s="250"/>
      <c r="AI117" s="250"/>
      <c r="AJ117" s="250"/>
      <c r="AK117" s="250"/>
      <c r="AL117" s="250"/>
      <c r="AM117" s="250"/>
      <c r="AN117" s="250"/>
      <c r="AO117" s="250"/>
      <c r="AP117" s="250"/>
      <c r="AQ117" s="250"/>
    </row>
    <row r="118" spans="2:43" x14ac:dyDescent="0.3">
      <c r="B118" s="201" t="s">
        <v>46</v>
      </c>
      <c r="C118" s="201" t="s">
        <v>469</v>
      </c>
      <c r="D118" s="202" t="s">
        <v>45</v>
      </c>
      <c r="E118" s="204" t="s">
        <v>313</v>
      </c>
      <c r="F118" s="204" t="s">
        <v>312</v>
      </c>
      <c r="G118" s="201">
        <v>6</v>
      </c>
      <c r="H118" s="201">
        <v>868</v>
      </c>
      <c r="I118" s="201">
        <v>717</v>
      </c>
      <c r="J118" s="201">
        <v>639</v>
      </c>
      <c r="K118" s="201">
        <f>J118/I118</f>
        <v>0.89121338912133896</v>
      </c>
      <c r="L118" s="201"/>
      <c r="M118" s="201">
        <v>0.28938433664399499</v>
      </c>
      <c r="N118" s="201">
        <v>0.86609999999999998</v>
      </c>
      <c r="O118" s="201">
        <v>0.91310000000000002</v>
      </c>
      <c r="P118" s="201">
        <v>252</v>
      </c>
      <c r="Q118" s="201">
        <v>220</v>
      </c>
      <c r="R118" s="201">
        <f>Q118/P118</f>
        <v>0.87301587301587302</v>
      </c>
      <c r="S118" s="201"/>
      <c r="T118" s="201">
        <v>0.28938433664399499</v>
      </c>
      <c r="U118" s="201">
        <v>0.82550000000000001</v>
      </c>
      <c r="V118" s="201">
        <v>0.91149999999999998</v>
      </c>
      <c r="W118" s="201">
        <v>61</v>
      </c>
      <c r="X118" s="201">
        <v>36</v>
      </c>
      <c r="Y118" s="201">
        <f>X118/W118</f>
        <v>0.5901639344262295</v>
      </c>
      <c r="Z118" s="201"/>
      <c r="AA118" s="201">
        <v>0.28938433664399499</v>
      </c>
      <c r="AB118" s="201">
        <v>0.45679999999999998</v>
      </c>
      <c r="AC118" s="201">
        <v>0.71450000000000002</v>
      </c>
      <c r="AD118" s="201">
        <f>I118+P118+W118</f>
        <v>1030</v>
      </c>
      <c r="AE118" s="201">
        <f>SUM(J118,Q118,X118)</f>
        <v>895</v>
      </c>
      <c r="AF118" s="201">
        <f>AE118/AD118</f>
        <v>0.8689320388349514</v>
      </c>
      <c r="AG118" s="201"/>
      <c r="AH118" s="201">
        <v>0.28938433664399499</v>
      </c>
      <c r="AI118" s="201">
        <v>0.8468</v>
      </c>
      <c r="AJ118" s="201">
        <v>0.88900000000000001</v>
      </c>
      <c r="AK118" s="201">
        <v>67</v>
      </c>
      <c r="AL118" s="201">
        <v>42</v>
      </c>
      <c r="AM118" s="201">
        <f>AL118/AK118</f>
        <v>0.62686567164179108</v>
      </c>
      <c r="AN118" s="201"/>
      <c r="AO118" s="201">
        <v>0.28938433664399499</v>
      </c>
      <c r="AP118" s="201">
        <v>0.50009999999999999</v>
      </c>
      <c r="AQ118" s="201">
        <v>0.74199999999999999</v>
      </c>
    </row>
    <row r="119" spans="2:43" x14ac:dyDescent="0.3">
      <c r="B119" s="209" t="s">
        <v>46</v>
      </c>
      <c r="C119" s="209" t="s">
        <v>469</v>
      </c>
      <c r="D119" s="209" t="s">
        <v>327</v>
      </c>
      <c r="E119" s="209" t="s">
        <v>326</v>
      </c>
      <c r="F119" s="209" t="s">
        <v>329</v>
      </c>
      <c r="G119" s="209"/>
      <c r="H119" s="209"/>
      <c r="I119" s="209"/>
      <c r="J119" s="209"/>
      <c r="K119" s="209"/>
      <c r="L119" s="209"/>
      <c r="M119" s="209"/>
      <c r="N119" s="209"/>
      <c r="O119" s="209"/>
      <c r="P119" s="209"/>
      <c r="Q119" s="209"/>
      <c r="R119" s="209"/>
      <c r="S119" s="209"/>
      <c r="T119" s="209"/>
      <c r="U119" s="209"/>
      <c r="V119" s="209"/>
      <c r="W119" s="209"/>
      <c r="X119" s="209"/>
      <c r="Y119" s="209"/>
      <c r="Z119" s="209"/>
      <c r="AA119" s="209"/>
      <c r="AB119" s="209"/>
      <c r="AC119" s="209"/>
      <c r="AD119" s="209"/>
      <c r="AE119" s="209"/>
      <c r="AF119" s="209"/>
      <c r="AG119" s="209"/>
      <c r="AH119" s="209"/>
      <c r="AI119" s="209"/>
      <c r="AJ119" s="209"/>
      <c r="AK119" s="209"/>
      <c r="AL119" s="209"/>
      <c r="AM119" s="209"/>
      <c r="AN119" s="209"/>
      <c r="AO119" s="209"/>
      <c r="AP119" s="209"/>
      <c r="AQ119" s="209"/>
    </row>
    <row r="120" spans="2:43" x14ac:dyDescent="0.3">
      <c r="B120" s="209" t="s">
        <v>46</v>
      </c>
      <c r="C120" s="209" t="s">
        <v>469</v>
      </c>
      <c r="D120" s="209" t="s">
        <v>327</v>
      </c>
      <c r="E120" s="209" t="s">
        <v>326</v>
      </c>
      <c r="F120" s="209" t="s">
        <v>328</v>
      </c>
      <c r="G120" s="209"/>
      <c r="H120" s="209"/>
      <c r="I120" s="209"/>
      <c r="J120" s="209"/>
      <c r="K120" s="209"/>
      <c r="L120" s="209"/>
      <c r="M120" s="209"/>
      <c r="N120" s="209"/>
      <c r="O120" s="209"/>
      <c r="P120" s="209"/>
      <c r="Q120" s="209"/>
      <c r="R120" s="209"/>
      <c r="S120" s="209"/>
      <c r="T120" s="209"/>
      <c r="U120" s="209"/>
      <c r="V120" s="209"/>
      <c r="W120" s="209"/>
      <c r="X120" s="209"/>
      <c r="Y120" s="209"/>
      <c r="Z120" s="209"/>
      <c r="AA120" s="209"/>
      <c r="AB120" s="209"/>
      <c r="AC120" s="209"/>
      <c r="AD120" s="209"/>
      <c r="AE120" s="209"/>
      <c r="AF120" s="209"/>
      <c r="AG120" s="209"/>
      <c r="AH120" s="209"/>
      <c r="AI120" s="209"/>
      <c r="AJ120" s="209"/>
      <c r="AK120" s="209"/>
      <c r="AL120" s="209"/>
      <c r="AM120" s="209"/>
      <c r="AN120" s="209"/>
      <c r="AO120" s="209"/>
      <c r="AP120" s="209"/>
      <c r="AQ120" s="209"/>
    </row>
    <row r="121" spans="2:43" x14ac:dyDescent="0.3">
      <c r="B121" s="209" t="s">
        <v>46</v>
      </c>
      <c r="C121" s="209" t="s">
        <v>469</v>
      </c>
      <c r="D121" s="209" t="s">
        <v>327</v>
      </c>
      <c r="E121" s="209" t="s">
        <v>470</v>
      </c>
      <c r="F121" s="209" t="s">
        <v>329</v>
      </c>
      <c r="G121" s="209"/>
      <c r="H121" s="209"/>
      <c r="I121" s="209"/>
      <c r="J121" s="209"/>
      <c r="K121" s="209"/>
      <c r="L121" s="209"/>
      <c r="M121" s="209"/>
      <c r="N121" s="209"/>
      <c r="O121" s="209"/>
      <c r="P121" s="209"/>
      <c r="Q121" s="209"/>
      <c r="R121" s="209"/>
      <c r="S121" s="209"/>
      <c r="T121" s="209"/>
      <c r="U121" s="209"/>
      <c r="V121" s="209"/>
      <c r="W121" s="209"/>
      <c r="X121" s="209"/>
      <c r="Y121" s="209"/>
      <c r="Z121" s="209"/>
      <c r="AA121" s="209"/>
      <c r="AB121" s="209"/>
      <c r="AC121" s="209"/>
      <c r="AD121" s="209"/>
      <c r="AE121" s="209"/>
      <c r="AF121" s="209"/>
      <c r="AG121" s="209"/>
      <c r="AH121" s="209"/>
      <c r="AI121" s="209"/>
      <c r="AJ121" s="209"/>
      <c r="AK121" s="209"/>
      <c r="AL121" s="209"/>
      <c r="AM121" s="209"/>
      <c r="AN121" s="209"/>
      <c r="AO121" s="209"/>
      <c r="AP121" s="209"/>
      <c r="AQ121" s="209"/>
    </row>
    <row r="122" spans="2:43" x14ac:dyDescent="0.3">
      <c r="B122" s="209" t="s">
        <v>46</v>
      </c>
      <c r="C122" s="209" t="s">
        <v>469</v>
      </c>
      <c r="D122" s="209" t="s">
        <v>327</v>
      </c>
      <c r="E122" s="209" t="s">
        <v>470</v>
      </c>
      <c r="F122" s="209" t="s">
        <v>328</v>
      </c>
      <c r="G122" s="209"/>
      <c r="H122" s="209"/>
      <c r="I122" s="209"/>
      <c r="J122" s="209"/>
      <c r="K122" s="209"/>
      <c r="L122" s="209"/>
      <c r="M122" s="209"/>
      <c r="N122" s="209"/>
      <c r="O122" s="209"/>
      <c r="P122" s="209"/>
      <c r="Q122" s="209"/>
      <c r="R122" s="209"/>
      <c r="S122" s="209"/>
      <c r="T122" s="209"/>
      <c r="U122" s="209"/>
      <c r="V122" s="209"/>
      <c r="W122" s="209"/>
      <c r="X122" s="209"/>
      <c r="Y122" s="209"/>
      <c r="Z122" s="209"/>
      <c r="AA122" s="209"/>
      <c r="AB122" s="209"/>
      <c r="AC122" s="209"/>
      <c r="AD122" s="209"/>
      <c r="AE122" s="209"/>
      <c r="AF122" s="209"/>
      <c r="AG122" s="209"/>
      <c r="AH122" s="209"/>
      <c r="AI122" s="209"/>
      <c r="AJ122" s="209"/>
      <c r="AK122" s="209"/>
      <c r="AL122" s="209"/>
      <c r="AM122" s="209"/>
      <c r="AN122" s="209"/>
      <c r="AO122" s="209"/>
      <c r="AP122" s="209"/>
      <c r="AQ122" s="209"/>
    </row>
    <row r="123" spans="2:43" x14ac:dyDescent="0.3">
      <c r="B123" s="209" t="s">
        <v>46</v>
      </c>
      <c r="C123" s="209" t="s">
        <v>469</v>
      </c>
      <c r="D123" s="209" t="s">
        <v>327</v>
      </c>
      <c r="E123" s="209" t="s">
        <v>323</v>
      </c>
      <c r="F123" s="209" t="s">
        <v>329</v>
      </c>
      <c r="G123" s="209"/>
      <c r="H123" s="209"/>
      <c r="I123" s="209"/>
      <c r="J123" s="209"/>
      <c r="K123" s="209"/>
      <c r="L123" s="209"/>
      <c r="M123" s="209"/>
      <c r="N123" s="209"/>
      <c r="O123" s="209"/>
      <c r="P123" s="209"/>
      <c r="Q123" s="209"/>
      <c r="R123" s="209"/>
      <c r="S123" s="209"/>
      <c r="T123" s="209"/>
      <c r="U123" s="209"/>
      <c r="V123" s="209"/>
      <c r="W123" s="209"/>
      <c r="X123" s="209"/>
      <c r="Y123" s="209"/>
      <c r="Z123" s="209"/>
      <c r="AA123" s="209"/>
      <c r="AB123" s="209"/>
      <c r="AC123" s="209"/>
      <c r="AD123" s="209"/>
      <c r="AE123" s="209"/>
      <c r="AF123" s="209"/>
      <c r="AG123" s="209"/>
      <c r="AH123" s="209"/>
      <c r="AI123" s="209"/>
      <c r="AJ123" s="209"/>
      <c r="AK123" s="209"/>
      <c r="AL123" s="209"/>
      <c r="AM123" s="209"/>
      <c r="AN123" s="209"/>
      <c r="AO123" s="209"/>
      <c r="AP123" s="209"/>
      <c r="AQ123" s="209"/>
    </row>
    <row r="124" spans="2:43" x14ac:dyDescent="0.3">
      <c r="B124" s="209" t="s">
        <v>46</v>
      </c>
      <c r="C124" s="209" t="s">
        <v>469</v>
      </c>
      <c r="D124" s="209" t="s">
        <v>327</v>
      </c>
      <c r="E124" s="209" t="s">
        <v>323</v>
      </c>
      <c r="F124" s="209" t="s">
        <v>328</v>
      </c>
      <c r="G124" s="209"/>
      <c r="H124" s="209"/>
      <c r="I124" s="209"/>
      <c r="J124" s="209"/>
      <c r="K124" s="209"/>
      <c r="L124" s="209"/>
      <c r="M124" s="209"/>
      <c r="N124" s="209"/>
      <c r="O124" s="209"/>
      <c r="P124" s="209"/>
      <c r="Q124" s="209"/>
      <c r="R124" s="209"/>
      <c r="S124" s="209"/>
      <c r="T124" s="209"/>
      <c r="U124" s="209"/>
      <c r="V124" s="209"/>
      <c r="W124" s="209"/>
      <c r="X124" s="209"/>
      <c r="Y124" s="209"/>
      <c r="Z124" s="209"/>
      <c r="AA124" s="209"/>
      <c r="AB124" s="209"/>
      <c r="AC124" s="209"/>
      <c r="AD124" s="209"/>
      <c r="AE124" s="209"/>
      <c r="AF124" s="209"/>
      <c r="AG124" s="209"/>
      <c r="AH124" s="209"/>
      <c r="AI124" s="209"/>
      <c r="AJ124" s="209"/>
      <c r="AK124" s="209"/>
      <c r="AL124" s="209"/>
      <c r="AM124" s="209"/>
      <c r="AN124" s="209"/>
      <c r="AO124" s="209"/>
      <c r="AP124" s="209"/>
      <c r="AQ124" s="209"/>
    </row>
    <row r="125" spans="2:43" x14ac:dyDescent="0.3">
      <c r="B125" s="209" t="s">
        <v>46</v>
      </c>
      <c r="C125" s="209" t="s">
        <v>469</v>
      </c>
      <c r="D125" s="209" t="s">
        <v>327</v>
      </c>
      <c r="E125" s="209" t="s">
        <v>322</v>
      </c>
      <c r="F125" s="209" t="s">
        <v>329</v>
      </c>
      <c r="G125" s="209"/>
      <c r="H125" s="209"/>
      <c r="I125" s="209"/>
      <c r="J125" s="209"/>
      <c r="K125" s="209"/>
      <c r="L125" s="209"/>
      <c r="M125" s="209"/>
      <c r="N125" s="209"/>
      <c r="O125" s="209"/>
      <c r="P125" s="209"/>
      <c r="Q125" s="209"/>
      <c r="R125" s="209"/>
      <c r="S125" s="209"/>
      <c r="T125" s="209"/>
      <c r="U125" s="209"/>
      <c r="V125" s="209"/>
      <c r="W125" s="209"/>
      <c r="X125" s="209"/>
      <c r="Y125" s="209"/>
      <c r="Z125" s="209"/>
      <c r="AA125" s="209"/>
      <c r="AB125" s="209"/>
      <c r="AC125" s="209"/>
      <c r="AD125" s="209"/>
      <c r="AE125" s="209"/>
      <c r="AF125" s="209"/>
      <c r="AG125" s="209"/>
      <c r="AH125" s="209"/>
      <c r="AI125" s="209"/>
      <c r="AJ125" s="209"/>
      <c r="AK125" s="209"/>
      <c r="AL125" s="209"/>
      <c r="AM125" s="209"/>
      <c r="AN125" s="209"/>
      <c r="AO125" s="209"/>
      <c r="AP125" s="209"/>
      <c r="AQ125" s="209"/>
    </row>
    <row r="126" spans="2:43" x14ac:dyDescent="0.3">
      <c r="B126" s="209" t="s">
        <v>46</v>
      </c>
      <c r="C126" s="209" t="s">
        <v>469</v>
      </c>
      <c r="D126" s="209" t="s">
        <v>327</v>
      </c>
      <c r="E126" s="209" t="s">
        <v>322</v>
      </c>
      <c r="F126" s="209" t="s">
        <v>328</v>
      </c>
      <c r="G126" s="209"/>
      <c r="H126" s="209"/>
      <c r="I126" s="209"/>
      <c r="J126" s="209"/>
      <c r="K126" s="209"/>
      <c r="L126" s="209"/>
      <c r="M126" s="209"/>
      <c r="N126" s="209"/>
      <c r="O126" s="209"/>
      <c r="P126" s="209"/>
      <c r="Q126" s="209"/>
      <c r="R126" s="209"/>
      <c r="S126" s="209"/>
      <c r="T126" s="209"/>
      <c r="U126" s="209"/>
      <c r="V126" s="209"/>
      <c r="W126" s="209"/>
      <c r="X126" s="209"/>
      <c r="Y126" s="209"/>
      <c r="Z126" s="209"/>
      <c r="AA126" s="209"/>
      <c r="AB126" s="209"/>
      <c r="AC126" s="209"/>
      <c r="AD126" s="209"/>
      <c r="AE126" s="209"/>
      <c r="AF126" s="209"/>
      <c r="AG126" s="209"/>
      <c r="AH126" s="209"/>
      <c r="AI126" s="209"/>
      <c r="AJ126" s="209"/>
      <c r="AK126" s="209"/>
      <c r="AL126" s="209"/>
      <c r="AM126" s="209"/>
      <c r="AN126" s="209"/>
      <c r="AO126" s="209"/>
      <c r="AP126" s="209"/>
      <c r="AQ126" s="209"/>
    </row>
    <row r="127" spans="2:43" x14ac:dyDescent="0.3">
      <c r="B127" s="209" t="s">
        <v>46</v>
      </c>
      <c r="C127" s="209" t="s">
        <v>469</v>
      </c>
      <c r="D127" s="209" t="s">
        <v>327</v>
      </c>
      <c r="E127" s="209" t="s">
        <v>321</v>
      </c>
      <c r="F127" s="209" t="s">
        <v>329</v>
      </c>
      <c r="G127" s="209"/>
      <c r="H127" s="209"/>
      <c r="I127" s="209"/>
      <c r="J127" s="209"/>
      <c r="K127" s="209"/>
      <c r="L127" s="209"/>
      <c r="M127" s="209"/>
      <c r="N127" s="209"/>
      <c r="O127" s="209"/>
      <c r="P127" s="209"/>
      <c r="Q127" s="209"/>
      <c r="R127" s="209"/>
      <c r="S127" s="209"/>
      <c r="T127" s="209"/>
      <c r="U127" s="209"/>
      <c r="V127" s="209"/>
      <c r="W127" s="209"/>
      <c r="X127" s="209"/>
      <c r="Y127" s="209"/>
      <c r="Z127" s="209"/>
      <c r="AA127" s="209"/>
      <c r="AB127" s="209"/>
      <c r="AC127" s="209"/>
      <c r="AD127" s="209"/>
      <c r="AE127" s="209"/>
      <c r="AF127" s="209"/>
      <c r="AG127" s="209"/>
      <c r="AH127" s="209"/>
      <c r="AI127" s="209"/>
      <c r="AJ127" s="209"/>
      <c r="AK127" s="209"/>
      <c r="AL127" s="209"/>
      <c r="AM127" s="209"/>
      <c r="AN127" s="209"/>
      <c r="AO127" s="209"/>
      <c r="AP127" s="209"/>
      <c r="AQ127" s="209"/>
    </row>
    <row r="128" spans="2:43" x14ac:dyDescent="0.3">
      <c r="B128" s="209" t="s">
        <v>46</v>
      </c>
      <c r="C128" s="209" t="s">
        <v>469</v>
      </c>
      <c r="D128" s="209" t="s">
        <v>327</v>
      </c>
      <c r="E128" s="209" t="s">
        <v>321</v>
      </c>
      <c r="F128" s="209" t="s">
        <v>328</v>
      </c>
      <c r="G128" s="209"/>
      <c r="H128" s="209"/>
      <c r="I128" s="209"/>
      <c r="J128" s="209"/>
      <c r="K128" s="209"/>
      <c r="L128" s="209"/>
      <c r="M128" s="209"/>
      <c r="N128" s="209"/>
      <c r="O128" s="209"/>
      <c r="P128" s="209"/>
      <c r="Q128" s="209"/>
      <c r="R128" s="209"/>
      <c r="S128" s="209"/>
      <c r="T128" s="209"/>
      <c r="U128" s="209"/>
      <c r="V128" s="209"/>
      <c r="W128" s="209"/>
      <c r="X128" s="209"/>
      <c r="Y128" s="209"/>
      <c r="Z128" s="209"/>
      <c r="AA128" s="209"/>
      <c r="AB128" s="209"/>
      <c r="AC128" s="209"/>
      <c r="AD128" s="209"/>
      <c r="AE128" s="209"/>
      <c r="AF128" s="209"/>
      <c r="AG128" s="209"/>
      <c r="AH128" s="209"/>
      <c r="AI128" s="209"/>
      <c r="AJ128" s="209"/>
      <c r="AK128" s="209"/>
      <c r="AL128" s="209"/>
      <c r="AM128" s="209"/>
      <c r="AN128" s="209"/>
      <c r="AO128" s="209"/>
      <c r="AP128" s="209"/>
      <c r="AQ128" s="209"/>
    </row>
    <row r="129" spans="2:43" x14ac:dyDescent="0.3">
      <c r="B129" s="250" t="s">
        <v>46</v>
      </c>
      <c r="C129" s="250" t="s">
        <v>469</v>
      </c>
      <c r="D129" s="250" t="s">
        <v>327</v>
      </c>
      <c r="E129" s="251" t="s">
        <v>313</v>
      </c>
      <c r="F129" s="252" t="s">
        <v>315</v>
      </c>
      <c r="G129" s="250"/>
      <c r="H129" s="250"/>
      <c r="I129" s="250"/>
      <c r="J129" s="250"/>
      <c r="K129" s="250"/>
      <c r="L129" s="250"/>
      <c r="M129" s="250"/>
      <c r="N129" s="250"/>
      <c r="O129" s="250"/>
      <c r="P129" s="250"/>
      <c r="Q129" s="250"/>
      <c r="R129" s="250"/>
      <c r="S129" s="250"/>
      <c r="T129" s="250"/>
      <c r="U129" s="250"/>
      <c r="V129" s="250"/>
      <c r="W129" s="250"/>
      <c r="X129" s="250"/>
      <c r="Y129" s="250"/>
      <c r="Z129" s="250"/>
      <c r="AA129" s="250"/>
      <c r="AB129" s="250"/>
      <c r="AC129" s="250"/>
      <c r="AD129" s="250"/>
      <c r="AE129" s="250"/>
      <c r="AF129" s="250"/>
      <c r="AG129" s="250"/>
      <c r="AH129" s="250"/>
      <c r="AI129" s="250"/>
      <c r="AJ129" s="250"/>
      <c r="AK129" s="250"/>
      <c r="AL129" s="250"/>
      <c r="AM129" s="250"/>
      <c r="AN129" s="250"/>
      <c r="AO129" s="250"/>
      <c r="AP129" s="250"/>
      <c r="AQ129" s="250"/>
    </row>
    <row r="130" spans="2:43" x14ac:dyDescent="0.3">
      <c r="B130" s="250" t="s">
        <v>46</v>
      </c>
      <c r="C130" s="250" t="s">
        <v>469</v>
      </c>
      <c r="D130" s="250" t="s">
        <v>327</v>
      </c>
      <c r="E130" s="251" t="s">
        <v>313</v>
      </c>
      <c r="F130" s="252" t="s">
        <v>314</v>
      </c>
      <c r="G130" s="250"/>
      <c r="H130" s="250"/>
      <c r="I130" s="250"/>
      <c r="J130" s="250"/>
      <c r="K130" s="250"/>
      <c r="L130" s="250"/>
      <c r="M130" s="250"/>
      <c r="N130" s="250"/>
      <c r="O130" s="250"/>
      <c r="P130" s="250"/>
      <c r="Q130" s="250"/>
      <c r="R130" s="250"/>
      <c r="S130" s="250"/>
      <c r="T130" s="250"/>
      <c r="U130" s="250"/>
      <c r="V130" s="250"/>
      <c r="W130" s="250"/>
      <c r="X130" s="250"/>
      <c r="Y130" s="250"/>
      <c r="Z130" s="250"/>
      <c r="AA130" s="250"/>
      <c r="AB130" s="250"/>
      <c r="AC130" s="250"/>
      <c r="AD130" s="250"/>
      <c r="AE130" s="250"/>
      <c r="AF130" s="250"/>
      <c r="AG130" s="250"/>
      <c r="AH130" s="250"/>
      <c r="AI130" s="250"/>
      <c r="AJ130" s="250"/>
      <c r="AK130" s="250"/>
      <c r="AL130" s="250"/>
      <c r="AM130" s="250"/>
      <c r="AN130" s="250"/>
      <c r="AO130" s="250"/>
      <c r="AP130" s="250"/>
      <c r="AQ130" s="250"/>
    </row>
    <row r="131" spans="2:43" x14ac:dyDescent="0.3">
      <c r="B131" s="250" t="s">
        <v>46</v>
      </c>
      <c r="C131" s="250" t="s">
        <v>469</v>
      </c>
      <c r="D131" s="250" t="s">
        <v>327</v>
      </c>
      <c r="E131" s="252" t="s">
        <v>320</v>
      </c>
      <c r="F131" s="251" t="s">
        <v>312</v>
      </c>
      <c r="G131" s="250"/>
      <c r="H131" s="250"/>
      <c r="I131" s="250"/>
      <c r="J131" s="250"/>
      <c r="K131" s="250"/>
      <c r="L131" s="250"/>
      <c r="M131" s="250"/>
      <c r="N131" s="250"/>
      <c r="O131" s="250"/>
      <c r="P131" s="250"/>
      <c r="Q131" s="250"/>
      <c r="R131" s="250"/>
      <c r="S131" s="250"/>
      <c r="T131" s="250"/>
      <c r="U131" s="250"/>
      <c r="V131" s="250"/>
      <c r="W131" s="250"/>
      <c r="X131" s="250"/>
      <c r="Y131" s="250"/>
      <c r="Z131" s="250"/>
      <c r="AA131" s="250"/>
      <c r="AB131" s="250"/>
      <c r="AC131" s="250"/>
      <c r="AD131" s="250"/>
      <c r="AE131" s="250"/>
      <c r="AF131" s="250"/>
      <c r="AG131" s="250"/>
      <c r="AH131" s="250"/>
      <c r="AI131" s="250"/>
      <c r="AJ131" s="250"/>
      <c r="AK131" s="250"/>
      <c r="AL131" s="250"/>
      <c r="AM131" s="250"/>
      <c r="AN131" s="250"/>
      <c r="AO131" s="250"/>
      <c r="AP131" s="250"/>
      <c r="AQ131" s="250"/>
    </row>
    <row r="132" spans="2:43" x14ac:dyDescent="0.3">
      <c r="B132" s="250" t="s">
        <v>46</v>
      </c>
      <c r="C132" s="250" t="s">
        <v>469</v>
      </c>
      <c r="D132" s="250" t="s">
        <v>327</v>
      </c>
      <c r="E132" s="252" t="s">
        <v>465</v>
      </c>
      <c r="F132" s="251" t="s">
        <v>312</v>
      </c>
      <c r="G132" s="250"/>
      <c r="H132" s="250"/>
      <c r="I132" s="250"/>
      <c r="J132" s="250"/>
      <c r="K132" s="250"/>
      <c r="L132" s="250"/>
      <c r="M132" s="250"/>
      <c r="N132" s="250"/>
      <c r="O132" s="250"/>
      <c r="P132" s="250"/>
      <c r="Q132" s="250"/>
      <c r="R132" s="250"/>
      <c r="S132" s="250"/>
      <c r="T132" s="250"/>
      <c r="U132" s="250"/>
      <c r="V132" s="250"/>
      <c r="W132" s="250"/>
      <c r="X132" s="250"/>
      <c r="Y132" s="250"/>
      <c r="Z132" s="250"/>
      <c r="AA132" s="250"/>
      <c r="AB132" s="250"/>
      <c r="AC132" s="250"/>
      <c r="AD132" s="250"/>
      <c r="AE132" s="250"/>
      <c r="AF132" s="250"/>
      <c r="AG132" s="250"/>
      <c r="AH132" s="250"/>
      <c r="AI132" s="250"/>
      <c r="AJ132" s="250"/>
      <c r="AK132" s="250"/>
      <c r="AL132" s="250"/>
      <c r="AM132" s="250"/>
      <c r="AN132" s="250"/>
      <c r="AO132" s="250"/>
      <c r="AP132" s="250"/>
      <c r="AQ132" s="250"/>
    </row>
    <row r="133" spans="2:43" x14ac:dyDescent="0.3">
      <c r="B133" s="250" t="s">
        <v>46</v>
      </c>
      <c r="C133" s="250" t="s">
        <v>469</v>
      </c>
      <c r="D133" s="250" t="s">
        <v>327</v>
      </c>
      <c r="E133" s="252" t="s">
        <v>318</v>
      </c>
      <c r="F133" s="251" t="s">
        <v>312</v>
      </c>
      <c r="G133" s="250"/>
      <c r="H133" s="250"/>
      <c r="I133" s="250"/>
      <c r="J133" s="250"/>
      <c r="K133" s="250"/>
      <c r="L133" s="250"/>
      <c r="M133" s="250"/>
      <c r="N133" s="250"/>
      <c r="O133" s="250"/>
      <c r="P133" s="250"/>
      <c r="Q133" s="250"/>
      <c r="R133" s="250"/>
      <c r="S133" s="250"/>
      <c r="T133" s="250"/>
      <c r="U133" s="250"/>
      <c r="V133" s="250"/>
      <c r="W133" s="250"/>
      <c r="X133" s="250"/>
      <c r="Y133" s="250"/>
      <c r="Z133" s="250"/>
      <c r="AA133" s="250"/>
      <c r="AB133" s="250"/>
      <c r="AC133" s="250"/>
      <c r="AD133" s="250"/>
      <c r="AE133" s="250"/>
      <c r="AF133" s="250"/>
      <c r="AG133" s="250"/>
      <c r="AH133" s="250"/>
      <c r="AI133" s="250"/>
      <c r="AJ133" s="250"/>
      <c r="AK133" s="250"/>
      <c r="AL133" s="250"/>
      <c r="AM133" s="250"/>
      <c r="AN133" s="250"/>
      <c r="AO133" s="250"/>
      <c r="AP133" s="250"/>
      <c r="AQ133" s="250"/>
    </row>
    <row r="134" spans="2:43" x14ac:dyDescent="0.3">
      <c r="B134" s="250" t="s">
        <v>46</v>
      </c>
      <c r="C134" s="250" t="s">
        <v>469</v>
      </c>
      <c r="D134" s="250" t="s">
        <v>327</v>
      </c>
      <c r="E134" s="252" t="s">
        <v>317</v>
      </c>
      <c r="F134" s="251" t="s">
        <v>312</v>
      </c>
      <c r="G134" s="250"/>
      <c r="H134" s="250"/>
      <c r="I134" s="250"/>
      <c r="J134" s="250"/>
      <c r="K134" s="250"/>
      <c r="L134" s="250"/>
      <c r="M134" s="250"/>
      <c r="N134" s="250"/>
      <c r="O134" s="250"/>
      <c r="P134" s="250"/>
      <c r="Q134" s="250"/>
      <c r="R134" s="250"/>
      <c r="S134" s="250"/>
      <c r="T134" s="250"/>
      <c r="U134" s="250"/>
      <c r="V134" s="250"/>
      <c r="W134" s="250"/>
      <c r="X134" s="250"/>
      <c r="Y134" s="250"/>
      <c r="Z134" s="250"/>
      <c r="AA134" s="250"/>
      <c r="AB134" s="250"/>
      <c r="AC134" s="250"/>
      <c r="AD134" s="250"/>
      <c r="AE134" s="250"/>
      <c r="AF134" s="250"/>
      <c r="AG134" s="250"/>
      <c r="AH134" s="250"/>
      <c r="AI134" s="250"/>
      <c r="AJ134" s="250"/>
      <c r="AK134" s="250"/>
      <c r="AL134" s="250"/>
      <c r="AM134" s="250"/>
      <c r="AN134" s="250"/>
      <c r="AO134" s="250"/>
      <c r="AP134" s="250"/>
      <c r="AQ134" s="250"/>
    </row>
    <row r="135" spans="2:43" x14ac:dyDescent="0.3">
      <c r="B135" s="250" t="s">
        <v>46</v>
      </c>
      <c r="C135" s="250" t="s">
        <v>469</v>
      </c>
      <c r="D135" s="250" t="s">
        <v>327</v>
      </c>
      <c r="E135" s="252" t="s">
        <v>316</v>
      </c>
      <c r="F135" s="251" t="s">
        <v>312</v>
      </c>
      <c r="G135" s="250"/>
      <c r="H135" s="250"/>
      <c r="I135" s="250"/>
      <c r="J135" s="250"/>
      <c r="K135" s="250"/>
      <c r="L135" s="250"/>
      <c r="M135" s="250"/>
      <c r="N135" s="250"/>
      <c r="O135" s="250"/>
      <c r="P135" s="250"/>
      <c r="Q135" s="250"/>
      <c r="R135" s="250"/>
      <c r="S135" s="250"/>
      <c r="T135" s="250"/>
      <c r="U135" s="250"/>
      <c r="V135" s="250"/>
      <c r="W135" s="250"/>
      <c r="X135" s="250"/>
      <c r="Y135" s="250"/>
      <c r="Z135" s="250"/>
      <c r="AA135" s="250"/>
      <c r="AB135" s="250"/>
      <c r="AC135" s="250"/>
      <c r="AD135" s="250"/>
      <c r="AE135" s="250"/>
      <c r="AF135" s="250"/>
      <c r="AG135" s="250"/>
      <c r="AH135" s="250"/>
      <c r="AI135" s="250"/>
      <c r="AJ135" s="250"/>
      <c r="AK135" s="250"/>
      <c r="AL135" s="250"/>
      <c r="AM135" s="250"/>
      <c r="AN135" s="250"/>
      <c r="AO135" s="250"/>
      <c r="AP135" s="250"/>
      <c r="AQ135" s="250"/>
    </row>
    <row r="136" spans="2:43" x14ac:dyDescent="0.3">
      <c r="B136" s="201" t="s">
        <v>46</v>
      </c>
      <c r="C136" s="201" t="s">
        <v>469</v>
      </c>
      <c r="D136" s="202" t="s">
        <v>52</v>
      </c>
      <c r="E136" s="204" t="s">
        <v>313</v>
      </c>
      <c r="F136" s="204" t="s">
        <v>312</v>
      </c>
      <c r="G136" s="201"/>
      <c r="H136" s="201"/>
      <c r="I136" s="201"/>
      <c r="J136" s="201"/>
      <c r="K136" s="201"/>
      <c r="L136" s="201"/>
      <c r="M136" s="201"/>
      <c r="N136" s="201"/>
      <c r="O136" s="201"/>
      <c r="P136" s="201"/>
      <c r="Q136" s="201"/>
      <c r="R136" s="201"/>
      <c r="S136" s="201"/>
      <c r="T136" s="201"/>
      <c r="U136" s="201"/>
      <c r="V136" s="201"/>
      <c r="W136" s="201"/>
      <c r="X136" s="201"/>
      <c r="Y136" s="201"/>
      <c r="Z136" s="201"/>
      <c r="AA136" s="201"/>
      <c r="AB136" s="201"/>
      <c r="AC136" s="201"/>
      <c r="AD136" s="201"/>
      <c r="AE136" s="201"/>
      <c r="AF136" s="201"/>
      <c r="AG136" s="201"/>
      <c r="AH136" s="201"/>
      <c r="AI136" s="201"/>
      <c r="AJ136" s="201"/>
      <c r="AK136" s="201"/>
      <c r="AL136" s="201"/>
      <c r="AM136" s="201"/>
      <c r="AN136" s="201"/>
      <c r="AO136" s="201"/>
      <c r="AP136" s="201"/>
      <c r="AQ136" s="201"/>
    </row>
    <row r="137" spans="2:43" x14ac:dyDescent="0.3">
      <c r="B137" s="201" t="s">
        <v>46</v>
      </c>
      <c r="C137" s="201" t="s">
        <v>469</v>
      </c>
      <c r="D137" s="204" t="s">
        <v>54</v>
      </c>
      <c r="E137" s="204" t="s">
        <v>313</v>
      </c>
      <c r="F137" s="202" t="s">
        <v>315</v>
      </c>
      <c r="G137" s="201"/>
      <c r="H137" s="201"/>
      <c r="I137" s="201"/>
      <c r="J137" s="201"/>
      <c r="K137" s="201"/>
      <c r="L137" s="201"/>
      <c r="M137" s="201"/>
      <c r="N137" s="201"/>
      <c r="O137" s="201"/>
      <c r="P137" s="201"/>
      <c r="Q137" s="201"/>
      <c r="R137" s="201"/>
      <c r="S137" s="201"/>
      <c r="T137" s="201"/>
      <c r="U137" s="201"/>
      <c r="V137" s="201"/>
      <c r="W137" s="201"/>
      <c r="X137" s="201"/>
      <c r="Y137" s="201"/>
      <c r="Z137" s="201"/>
      <c r="AA137" s="201"/>
      <c r="AB137" s="201"/>
      <c r="AC137" s="201"/>
      <c r="AD137" s="201"/>
      <c r="AE137" s="201"/>
      <c r="AF137" s="201"/>
      <c r="AG137" s="201"/>
      <c r="AH137" s="201"/>
      <c r="AI137" s="201"/>
      <c r="AJ137" s="201"/>
      <c r="AK137" s="201"/>
      <c r="AL137" s="201"/>
      <c r="AM137" s="201"/>
      <c r="AN137" s="201"/>
      <c r="AO137" s="201"/>
      <c r="AP137" s="201"/>
      <c r="AQ137" s="201"/>
    </row>
    <row r="138" spans="2:43" x14ac:dyDescent="0.3">
      <c r="B138" s="201" t="s">
        <v>46</v>
      </c>
      <c r="C138" s="201" t="s">
        <v>469</v>
      </c>
      <c r="D138" s="204" t="s">
        <v>54</v>
      </c>
      <c r="E138" s="204" t="s">
        <v>313</v>
      </c>
      <c r="F138" s="202" t="s">
        <v>314</v>
      </c>
      <c r="G138" s="201"/>
      <c r="H138" s="201"/>
      <c r="I138" s="201"/>
      <c r="J138" s="201"/>
      <c r="K138" s="201"/>
      <c r="L138" s="201"/>
      <c r="M138" s="201"/>
      <c r="N138" s="201"/>
      <c r="O138" s="201"/>
      <c r="P138" s="201"/>
      <c r="Q138" s="201"/>
      <c r="R138" s="201"/>
      <c r="S138" s="201"/>
      <c r="T138" s="201"/>
      <c r="U138" s="201"/>
      <c r="V138" s="201"/>
      <c r="W138" s="201"/>
      <c r="X138" s="201"/>
      <c r="Y138" s="201"/>
      <c r="Z138" s="201"/>
      <c r="AA138" s="201"/>
      <c r="AB138" s="201"/>
      <c r="AC138" s="201"/>
      <c r="AD138" s="201"/>
      <c r="AE138" s="201"/>
      <c r="AF138" s="201"/>
      <c r="AG138" s="201"/>
      <c r="AH138" s="201"/>
      <c r="AI138" s="201"/>
      <c r="AJ138" s="201"/>
      <c r="AK138" s="201"/>
      <c r="AL138" s="201"/>
      <c r="AM138" s="201"/>
      <c r="AN138" s="201"/>
      <c r="AO138" s="201"/>
      <c r="AP138" s="201"/>
      <c r="AQ138" s="201"/>
    </row>
    <row r="139" spans="2:43" x14ac:dyDescent="0.3">
      <c r="B139" s="201" t="s">
        <v>46</v>
      </c>
      <c r="C139" s="201" t="s">
        <v>469</v>
      </c>
      <c r="D139" s="204" t="s">
        <v>54</v>
      </c>
      <c r="E139" s="202" t="s">
        <v>320</v>
      </c>
      <c r="F139" s="204" t="s">
        <v>312</v>
      </c>
      <c r="G139" s="201"/>
      <c r="H139" s="201"/>
      <c r="I139" s="201"/>
      <c r="J139" s="201"/>
      <c r="K139" s="201"/>
      <c r="L139" s="201"/>
      <c r="M139" s="201"/>
      <c r="N139" s="201"/>
      <c r="O139" s="201"/>
      <c r="P139" s="201"/>
      <c r="Q139" s="201"/>
      <c r="R139" s="201"/>
      <c r="S139" s="201"/>
      <c r="T139" s="201"/>
      <c r="U139" s="201"/>
      <c r="V139" s="201"/>
      <c r="W139" s="201"/>
      <c r="X139" s="201"/>
      <c r="Y139" s="201"/>
      <c r="Z139" s="201"/>
      <c r="AA139" s="201"/>
      <c r="AB139" s="201"/>
      <c r="AC139" s="201"/>
      <c r="AD139" s="201"/>
      <c r="AE139" s="201"/>
      <c r="AF139" s="201"/>
      <c r="AG139" s="201"/>
      <c r="AH139" s="201"/>
      <c r="AI139" s="201"/>
      <c r="AJ139" s="201"/>
      <c r="AK139" s="201"/>
      <c r="AL139" s="201"/>
      <c r="AM139" s="201"/>
      <c r="AN139" s="201"/>
      <c r="AO139" s="201"/>
      <c r="AP139" s="201"/>
      <c r="AQ139" s="201"/>
    </row>
    <row r="140" spans="2:43" x14ac:dyDescent="0.3">
      <c r="B140" s="201" t="s">
        <v>46</v>
      </c>
      <c r="C140" s="201" t="s">
        <v>469</v>
      </c>
      <c r="D140" s="204" t="s">
        <v>54</v>
      </c>
      <c r="E140" s="202" t="s">
        <v>465</v>
      </c>
      <c r="F140" s="204" t="s">
        <v>312</v>
      </c>
      <c r="G140" s="201"/>
      <c r="H140" s="201"/>
      <c r="I140" s="201"/>
      <c r="J140" s="201"/>
      <c r="K140" s="201"/>
      <c r="L140" s="201"/>
      <c r="M140" s="201"/>
      <c r="N140" s="201"/>
      <c r="O140" s="201"/>
      <c r="P140" s="201"/>
      <c r="Q140" s="201"/>
      <c r="R140" s="201"/>
      <c r="S140" s="201"/>
      <c r="T140" s="201"/>
      <c r="U140" s="201"/>
      <c r="V140" s="201"/>
      <c r="W140" s="201"/>
      <c r="X140" s="201"/>
      <c r="Y140" s="201"/>
      <c r="Z140" s="201"/>
      <c r="AA140" s="201"/>
      <c r="AB140" s="201"/>
      <c r="AC140" s="201"/>
      <c r="AD140" s="201"/>
      <c r="AE140" s="201"/>
      <c r="AF140" s="201"/>
      <c r="AG140" s="201"/>
      <c r="AH140" s="201"/>
      <c r="AI140" s="201"/>
      <c r="AJ140" s="201"/>
      <c r="AK140" s="201"/>
      <c r="AL140" s="201"/>
      <c r="AM140" s="201"/>
      <c r="AN140" s="201"/>
      <c r="AO140" s="201"/>
      <c r="AP140" s="201"/>
      <c r="AQ140" s="201"/>
    </row>
    <row r="141" spans="2:43" x14ac:dyDescent="0.3">
      <c r="B141" s="201" t="s">
        <v>46</v>
      </c>
      <c r="C141" s="201" t="s">
        <v>469</v>
      </c>
      <c r="D141" s="204" t="s">
        <v>54</v>
      </c>
      <c r="E141" s="202" t="s">
        <v>318</v>
      </c>
      <c r="F141" s="204" t="s">
        <v>312</v>
      </c>
      <c r="G141" s="201"/>
      <c r="H141" s="201"/>
      <c r="I141" s="201"/>
      <c r="J141" s="201"/>
      <c r="K141" s="201"/>
      <c r="L141" s="201"/>
      <c r="M141" s="201"/>
      <c r="N141" s="201"/>
      <c r="O141" s="201"/>
      <c r="P141" s="201"/>
      <c r="Q141" s="201"/>
      <c r="R141" s="201"/>
      <c r="S141" s="201"/>
      <c r="T141" s="201"/>
      <c r="U141" s="201"/>
      <c r="V141" s="201"/>
      <c r="W141" s="201"/>
      <c r="X141" s="201"/>
      <c r="Y141" s="201"/>
      <c r="Z141" s="201"/>
      <c r="AA141" s="201"/>
      <c r="AB141" s="201"/>
      <c r="AC141" s="201"/>
      <c r="AD141" s="201"/>
      <c r="AE141" s="201"/>
      <c r="AF141" s="201"/>
      <c r="AG141" s="201"/>
      <c r="AH141" s="201"/>
      <c r="AI141" s="201"/>
      <c r="AJ141" s="201"/>
      <c r="AK141" s="201"/>
      <c r="AL141" s="201"/>
      <c r="AM141" s="201"/>
      <c r="AN141" s="201"/>
      <c r="AO141" s="201"/>
      <c r="AP141" s="201"/>
      <c r="AQ141" s="201"/>
    </row>
    <row r="142" spans="2:43" x14ac:dyDescent="0.3">
      <c r="B142" s="201" t="s">
        <v>46</v>
      </c>
      <c r="C142" s="201" t="s">
        <v>469</v>
      </c>
      <c r="D142" s="204" t="s">
        <v>54</v>
      </c>
      <c r="E142" s="202" t="s">
        <v>317</v>
      </c>
      <c r="F142" s="204" t="s">
        <v>312</v>
      </c>
      <c r="G142" s="201"/>
      <c r="H142" s="201"/>
      <c r="I142" s="201"/>
      <c r="J142" s="201"/>
      <c r="K142" s="201"/>
      <c r="L142" s="201"/>
      <c r="M142" s="201"/>
      <c r="N142" s="201"/>
      <c r="O142" s="201"/>
      <c r="P142" s="201"/>
      <c r="Q142" s="201"/>
      <c r="R142" s="201"/>
      <c r="S142" s="201"/>
      <c r="T142" s="201"/>
      <c r="U142" s="201"/>
      <c r="V142" s="201"/>
      <c r="W142" s="201"/>
      <c r="X142" s="201"/>
      <c r="Y142" s="201"/>
      <c r="Z142" s="201"/>
      <c r="AA142" s="201"/>
      <c r="AB142" s="201"/>
      <c r="AC142" s="201"/>
      <c r="AD142" s="201"/>
      <c r="AE142" s="201"/>
      <c r="AF142" s="201"/>
      <c r="AG142" s="201"/>
      <c r="AH142" s="201"/>
      <c r="AI142" s="201"/>
      <c r="AJ142" s="201"/>
      <c r="AK142" s="201"/>
      <c r="AL142" s="201"/>
      <c r="AM142" s="201"/>
      <c r="AN142" s="201"/>
      <c r="AO142" s="201"/>
      <c r="AP142" s="201"/>
      <c r="AQ142" s="201"/>
    </row>
    <row r="143" spans="2:43" x14ac:dyDescent="0.3">
      <c r="B143" s="201" t="s">
        <v>46</v>
      </c>
      <c r="C143" s="201" t="s">
        <v>469</v>
      </c>
      <c r="D143" s="204" t="s">
        <v>54</v>
      </c>
      <c r="E143" s="202" t="s">
        <v>316</v>
      </c>
      <c r="F143" s="204" t="s">
        <v>312</v>
      </c>
      <c r="G143" s="201"/>
      <c r="H143" s="201"/>
      <c r="I143" s="201"/>
      <c r="J143" s="201"/>
      <c r="K143" s="201"/>
      <c r="L143" s="201"/>
      <c r="M143" s="201"/>
      <c r="N143" s="201"/>
      <c r="O143" s="201"/>
      <c r="P143" s="201"/>
      <c r="Q143" s="201"/>
      <c r="R143" s="201"/>
      <c r="S143" s="201"/>
      <c r="T143" s="201"/>
      <c r="U143" s="201"/>
      <c r="V143" s="201"/>
      <c r="W143" s="201"/>
      <c r="X143" s="201"/>
      <c r="Y143" s="201"/>
      <c r="Z143" s="201"/>
      <c r="AA143" s="201"/>
      <c r="AB143" s="201"/>
      <c r="AC143" s="201"/>
      <c r="AD143" s="201"/>
      <c r="AE143" s="201"/>
      <c r="AF143" s="201"/>
      <c r="AG143" s="201"/>
      <c r="AH143" s="201"/>
      <c r="AI143" s="201"/>
      <c r="AJ143" s="201"/>
      <c r="AK143" s="201"/>
      <c r="AL143" s="201"/>
      <c r="AM143" s="201"/>
      <c r="AN143" s="201"/>
      <c r="AO143" s="201"/>
      <c r="AP143" s="201"/>
      <c r="AQ143" s="201"/>
    </row>
    <row r="144" spans="2:43" x14ac:dyDescent="0.3">
      <c r="B144" s="16" t="s">
        <v>46</v>
      </c>
      <c r="C144" s="44" t="s">
        <v>467</v>
      </c>
      <c r="D144" s="15" t="s">
        <v>54</v>
      </c>
      <c r="E144" s="15" t="s">
        <v>313</v>
      </c>
      <c r="F144" s="15" t="s">
        <v>312</v>
      </c>
      <c r="G144" s="16"/>
      <c r="H144" s="16"/>
      <c r="I144" s="16"/>
      <c r="J144" s="16"/>
      <c r="K144" s="16"/>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c r="AP144" s="16"/>
      <c r="AQ144" s="16"/>
    </row>
    <row r="145" spans="2:43" x14ac:dyDescent="0.3">
      <c r="B145" s="209" t="s">
        <v>46</v>
      </c>
      <c r="C145" s="210" t="s">
        <v>468</v>
      </c>
      <c r="D145" s="209" t="s">
        <v>82</v>
      </c>
      <c r="E145" s="209" t="s">
        <v>326</v>
      </c>
      <c r="F145" s="209" t="s">
        <v>329</v>
      </c>
      <c r="G145" s="209"/>
      <c r="H145" s="209"/>
      <c r="I145" s="209"/>
      <c r="J145" s="209"/>
      <c r="K145" s="209"/>
      <c r="L145" s="209"/>
      <c r="M145" s="209"/>
      <c r="N145" s="209"/>
      <c r="O145" s="209"/>
      <c r="P145" s="209"/>
      <c r="Q145" s="209"/>
      <c r="R145" s="209"/>
      <c r="S145" s="209"/>
      <c r="T145" s="209"/>
      <c r="U145" s="209"/>
      <c r="V145" s="209"/>
      <c r="W145" s="209"/>
      <c r="X145" s="209"/>
      <c r="Y145" s="209"/>
      <c r="Z145" s="209"/>
      <c r="AA145" s="209"/>
      <c r="AB145" s="209"/>
      <c r="AC145" s="209"/>
      <c r="AD145" s="209"/>
      <c r="AE145" s="209"/>
      <c r="AF145" s="209"/>
      <c r="AG145" s="209"/>
      <c r="AH145" s="209"/>
      <c r="AI145" s="209"/>
      <c r="AJ145" s="209"/>
      <c r="AK145" s="209"/>
      <c r="AL145" s="209"/>
      <c r="AM145" s="209"/>
      <c r="AN145" s="209"/>
      <c r="AO145" s="209"/>
      <c r="AP145" s="209"/>
      <c r="AQ145" s="209"/>
    </row>
    <row r="146" spans="2:43" x14ac:dyDescent="0.3">
      <c r="B146" s="209" t="s">
        <v>46</v>
      </c>
      <c r="C146" s="210" t="s">
        <v>468</v>
      </c>
      <c r="D146" s="209" t="s">
        <v>82</v>
      </c>
      <c r="E146" s="209" t="s">
        <v>326</v>
      </c>
      <c r="F146" s="209" t="s">
        <v>328</v>
      </c>
      <c r="G146" s="209"/>
      <c r="H146" s="209"/>
      <c r="I146" s="209"/>
      <c r="J146" s="209"/>
      <c r="K146" s="209"/>
      <c r="L146" s="209"/>
      <c r="M146" s="209"/>
      <c r="N146" s="209"/>
      <c r="O146" s="209"/>
      <c r="P146" s="209"/>
      <c r="Q146" s="209"/>
      <c r="R146" s="209"/>
      <c r="S146" s="209"/>
      <c r="T146" s="209"/>
      <c r="U146" s="209"/>
      <c r="V146" s="209"/>
      <c r="W146" s="209"/>
      <c r="X146" s="209"/>
      <c r="Y146" s="209"/>
      <c r="Z146" s="209"/>
      <c r="AA146" s="209"/>
      <c r="AB146" s="209"/>
      <c r="AC146" s="209"/>
      <c r="AD146" s="209"/>
      <c r="AE146" s="209"/>
      <c r="AF146" s="209"/>
      <c r="AG146" s="209"/>
      <c r="AH146" s="209"/>
      <c r="AI146" s="209"/>
      <c r="AJ146" s="209"/>
      <c r="AK146" s="209"/>
      <c r="AL146" s="209"/>
      <c r="AM146" s="209"/>
      <c r="AN146" s="209"/>
      <c r="AO146" s="209"/>
      <c r="AP146" s="209"/>
      <c r="AQ146" s="209"/>
    </row>
    <row r="147" spans="2:43" x14ac:dyDescent="0.3">
      <c r="B147" s="209" t="s">
        <v>46</v>
      </c>
      <c r="C147" s="210" t="s">
        <v>468</v>
      </c>
      <c r="D147" s="209" t="s">
        <v>82</v>
      </c>
      <c r="E147" s="209" t="s">
        <v>470</v>
      </c>
      <c r="F147" s="209" t="s">
        <v>329</v>
      </c>
      <c r="G147" s="209"/>
      <c r="H147" s="209"/>
      <c r="I147" s="209"/>
      <c r="J147" s="209"/>
      <c r="K147" s="209"/>
      <c r="L147" s="209"/>
      <c r="M147" s="209"/>
      <c r="N147" s="209"/>
      <c r="O147" s="209"/>
      <c r="P147" s="209"/>
      <c r="Q147" s="209"/>
      <c r="R147" s="209"/>
      <c r="S147" s="209"/>
      <c r="T147" s="209"/>
      <c r="U147" s="209"/>
      <c r="V147" s="209"/>
      <c r="W147" s="209"/>
      <c r="X147" s="209"/>
      <c r="Y147" s="209"/>
      <c r="Z147" s="209"/>
      <c r="AA147" s="209"/>
      <c r="AB147" s="209"/>
      <c r="AC147" s="209"/>
      <c r="AD147" s="209"/>
      <c r="AE147" s="209"/>
      <c r="AF147" s="209"/>
      <c r="AG147" s="209"/>
      <c r="AH147" s="209"/>
      <c r="AI147" s="209"/>
      <c r="AJ147" s="209"/>
      <c r="AK147" s="209"/>
      <c r="AL147" s="209"/>
      <c r="AM147" s="209"/>
      <c r="AN147" s="209"/>
      <c r="AO147" s="209"/>
      <c r="AP147" s="209"/>
      <c r="AQ147" s="209"/>
    </row>
    <row r="148" spans="2:43" x14ac:dyDescent="0.3">
      <c r="B148" s="209" t="s">
        <v>46</v>
      </c>
      <c r="C148" s="210" t="s">
        <v>468</v>
      </c>
      <c r="D148" s="209" t="s">
        <v>82</v>
      </c>
      <c r="E148" s="209" t="s">
        <v>470</v>
      </c>
      <c r="F148" s="209" t="s">
        <v>328</v>
      </c>
      <c r="G148" s="209"/>
      <c r="H148" s="209"/>
      <c r="I148" s="209"/>
      <c r="J148" s="209"/>
      <c r="K148" s="209"/>
      <c r="L148" s="209"/>
      <c r="M148" s="209"/>
      <c r="N148" s="209"/>
      <c r="O148" s="209"/>
      <c r="P148" s="209"/>
      <c r="Q148" s="209"/>
      <c r="R148" s="209"/>
      <c r="S148" s="209"/>
      <c r="T148" s="209"/>
      <c r="U148" s="209"/>
      <c r="V148" s="209"/>
      <c r="W148" s="209"/>
      <c r="X148" s="209"/>
      <c r="Y148" s="209"/>
      <c r="Z148" s="209"/>
      <c r="AA148" s="209"/>
      <c r="AB148" s="209"/>
      <c r="AC148" s="209"/>
      <c r="AD148" s="209"/>
      <c r="AE148" s="209"/>
      <c r="AF148" s="209"/>
      <c r="AG148" s="209"/>
      <c r="AH148" s="209"/>
      <c r="AI148" s="209"/>
      <c r="AJ148" s="209"/>
      <c r="AK148" s="209"/>
      <c r="AL148" s="209"/>
      <c r="AM148" s="209"/>
      <c r="AN148" s="209"/>
      <c r="AO148" s="209"/>
      <c r="AP148" s="209"/>
      <c r="AQ148" s="209"/>
    </row>
    <row r="149" spans="2:43" x14ac:dyDescent="0.3">
      <c r="B149" s="209" t="s">
        <v>46</v>
      </c>
      <c r="C149" s="210" t="s">
        <v>468</v>
      </c>
      <c r="D149" s="209" t="s">
        <v>82</v>
      </c>
      <c r="E149" s="209" t="s">
        <v>323</v>
      </c>
      <c r="F149" s="209" t="s">
        <v>329</v>
      </c>
      <c r="G149" s="209"/>
      <c r="H149" s="209"/>
      <c r="I149" s="209"/>
      <c r="J149" s="209"/>
      <c r="K149" s="209"/>
      <c r="L149" s="209"/>
      <c r="M149" s="209"/>
      <c r="N149" s="209"/>
      <c r="O149" s="209"/>
      <c r="P149" s="209"/>
      <c r="Q149" s="209"/>
      <c r="R149" s="209"/>
      <c r="S149" s="209"/>
      <c r="T149" s="209"/>
      <c r="U149" s="209"/>
      <c r="V149" s="209"/>
      <c r="W149" s="209"/>
      <c r="X149" s="209"/>
      <c r="Y149" s="209"/>
      <c r="Z149" s="209"/>
      <c r="AA149" s="209"/>
      <c r="AB149" s="209"/>
      <c r="AC149" s="209"/>
      <c r="AD149" s="209"/>
      <c r="AE149" s="209"/>
      <c r="AF149" s="209"/>
      <c r="AG149" s="209"/>
      <c r="AH149" s="209"/>
      <c r="AI149" s="209"/>
      <c r="AJ149" s="209"/>
      <c r="AK149" s="209"/>
      <c r="AL149" s="209"/>
      <c r="AM149" s="209"/>
      <c r="AN149" s="209"/>
      <c r="AO149" s="209"/>
      <c r="AP149" s="209"/>
      <c r="AQ149" s="209"/>
    </row>
    <row r="150" spans="2:43" x14ac:dyDescent="0.3">
      <c r="B150" s="209" t="s">
        <v>46</v>
      </c>
      <c r="C150" s="210" t="s">
        <v>468</v>
      </c>
      <c r="D150" s="209" t="s">
        <v>82</v>
      </c>
      <c r="E150" s="209" t="s">
        <v>323</v>
      </c>
      <c r="F150" s="209" t="s">
        <v>328</v>
      </c>
      <c r="G150" s="209"/>
      <c r="H150" s="209"/>
      <c r="I150" s="209"/>
      <c r="J150" s="209"/>
      <c r="K150" s="209"/>
      <c r="L150" s="209"/>
      <c r="M150" s="209"/>
      <c r="N150" s="209"/>
      <c r="O150" s="209"/>
      <c r="P150" s="209"/>
      <c r="Q150" s="209"/>
      <c r="R150" s="209"/>
      <c r="S150" s="209"/>
      <c r="T150" s="209"/>
      <c r="U150" s="209"/>
      <c r="V150" s="209"/>
      <c r="W150" s="209"/>
      <c r="X150" s="209"/>
      <c r="Y150" s="209"/>
      <c r="Z150" s="209"/>
      <c r="AA150" s="209"/>
      <c r="AB150" s="209"/>
      <c r="AC150" s="209"/>
      <c r="AD150" s="209"/>
      <c r="AE150" s="209"/>
      <c r="AF150" s="209"/>
      <c r="AG150" s="209"/>
      <c r="AH150" s="209"/>
      <c r="AI150" s="209"/>
      <c r="AJ150" s="209"/>
      <c r="AK150" s="209"/>
      <c r="AL150" s="209"/>
      <c r="AM150" s="209"/>
      <c r="AN150" s="209"/>
      <c r="AO150" s="209"/>
      <c r="AP150" s="209"/>
      <c r="AQ150" s="209"/>
    </row>
    <row r="151" spans="2:43" x14ac:dyDescent="0.3">
      <c r="B151" s="209" t="s">
        <v>46</v>
      </c>
      <c r="C151" s="210" t="s">
        <v>468</v>
      </c>
      <c r="D151" s="209" t="s">
        <v>82</v>
      </c>
      <c r="E151" s="209" t="s">
        <v>322</v>
      </c>
      <c r="F151" s="209" t="s">
        <v>329</v>
      </c>
      <c r="G151" s="209"/>
      <c r="H151" s="209"/>
      <c r="I151" s="209"/>
      <c r="J151" s="209"/>
      <c r="K151" s="209"/>
      <c r="L151" s="209"/>
      <c r="M151" s="209"/>
      <c r="N151" s="209"/>
      <c r="O151" s="209"/>
      <c r="P151" s="209"/>
      <c r="Q151" s="209"/>
      <c r="R151" s="209"/>
      <c r="S151" s="209"/>
      <c r="T151" s="209"/>
      <c r="U151" s="209"/>
      <c r="V151" s="209"/>
      <c r="W151" s="209"/>
      <c r="X151" s="209"/>
      <c r="Y151" s="209"/>
      <c r="Z151" s="209"/>
      <c r="AA151" s="209"/>
      <c r="AB151" s="209"/>
      <c r="AC151" s="209"/>
      <c r="AD151" s="209"/>
      <c r="AE151" s="209"/>
      <c r="AF151" s="209"/>
      <c r="AG151" s="209"/>
      <c r="AH151" s="209"/>
      <c r="AI151" s="209"/>
      <c r="AJ151" s="209"/>
      <c r="AK151" s="209"/>
      <c r="AL151" s="209"/>
      <c r="AM151" s="209"/>
      <c r="AN151" s="209"/>
      <c r="AO151" s="209"/>
      <c r="AP151" s="209"/>
      <c r="AQ151" s="209"/>
    </row>
    <row r="152" spans="2:43" x14ac:dyDescent="0.3">
      <c r="B152" s="209" t="s">
        <v>46</v>
      </c>
      <c r="C152" s="210" t="s">
        <v>468</v>
      </c>
      <c r="D152" s="209" t="s">
        <v>82</v>
      </c>
      <c r="E152" s="209" t="s">
        <v>322</v>
      </c>
      <c r="F152" s="209" t="s">
        <v>328</v>
      </c>
      <c r="G152" s="209"/>
      <c r="H152" s="209"/>
      <c r="I152" s="209"/>
      <c r="J152" s="209"/>
      <c r="K152" s="209"/>
      <c r="L152" s="209"/>
      <c r="M152" s="209"/>
      <c r="N152" s="209"/>
      <c r="O152" s="209"/>
      <c r="P152" s="209"/>
      <c r="Q152" s="209"/>
      <c r="R152" s="209"/>
      <c r="S152" s="209"/>
      <c r="T152" s="209"/>
      <c r="U152" s="209"/>
      <c r="V152" s="209"/>
      <c r="W152" s="209"/>
      <c r="X152" s="209"/>
      <c r="Y152" s="209"/>
      <c r="Z152" s="209"/>
      <c r="AA152" s="209"/>
      <c r="AB152" s="209"/>
      <c r="AC152" s="209"/>
      <c r="AD152" s="209"/>
      <c r="AE152" s="209"/>
      <c r="AF152" s="209"/>
      <c r="AG152" s="209"/>
      <c r="AH152" s="209"/>
      <c r="AI152" s="209"/>
      <c r="AJ152" s="209"/>
      <c r="AK152" s="209"/>
      <c r="AL152" s="209"/>
      <c r="AM152" s="209"/>
      <c r="AN152" s="209"/>
      <c r="AO152" s="209"/>
      <c r="AP152" s="209"/>
      <c r="AQ152" s="209"/>
    </row>
    <row r="153" spans="2:43" x14ac:dyDescent="0.3">
      <c r="B153" s="209" t="s">
        <v>46</v>
      </c>
      <c r="C153" s="210" t="s">
        <v>468</v>
      </c>
      <c r="D153" s="209" t="s">
        <v>82</v>
      </c>
      <c r="E153" s="209" t="s">
        <v>321</v>
      </c>
      <c r="F153" s="209" t="s">
        <v>329</v>
      </c>
      <c r="G153" s="209"/>
      <c r="H153" s="209"/>
      <c r="I153" s="209"/>
      <c r="J153" s="209"/>
      <c r="K153" s="209"/>
      <c r="L153" s="209"/>
      <c r="M153" s="209"/>
      <c r="N153" s="209"/>
      <c r="O153" s="209"/>
      <c r="P153" s="209"/>
      <c r="Q153" s="209"/>
      <c r="R153" s="209"/>
      <c r="S153" s="209"/>
      <c r="T153" s="209"/>
      <c r="U153" s="209"/>
      <c r="V153" s="209"/>
      <c r="W153" s="209"/>
      <c r="X153" s="209"/>
      <c r="Y153" s="209"/>
      <c r="Z153" s="209"/>
      <c r="AA153" s="209"/>
      <c r="AB153" s="209"/>
      <c r="AC153" s="209"/>
      <c r="AD153" s="209"/>
      <c r="AE153" s="209"/>
      <c r="AF153" s="209"/>
      <c r="AG153" s="209"/>
      <c r="AH153" s="209"/>
      <c r="AI153" s="209"/>
      <c r="AJ153" s="209"/>
      <c r="AK153" s="209"/>
      <c r="AL153" s="209"/>
      <c r="AM153" s="209"/>
      <c r="AN153" s="209"/>
      <c r="AO153" s="209"/>
      <c r="AP153" s="209"/>
      <c r="AQ153" s="209"/>
    </row>
    <row r="154" spans="2:43" x14ac:dyDescent="0.3">
      <c r="B154" s="209" t="s">
        <v>46</v>
      </c>
      <c r="C154" s="210" t="s">
        <v>468</v>
      </c>
      <c r="D154" s="209" t="s">
        <v>82</v>
      </c>
      <c r="E154" s="209" t="s">
        <v>321</v>
      </c>
      <c r="F154" s="209" t="s">
        <v>328</v>
      </c>
      <c r="G154" s="209"/>
      <c r="H154" s="209"/>
      <c r="I154" s="209"/>
      <c r="J154" s="209"/>
      <c r="K154" s="209"/>
      <c r="L154" s="209"/>
      <c r="M154" s="209"/>
      <c r="N154" s="209"/>
      <c r="O154" s="209"/>
      <c r="P154" s="209"/>
      <c r="Q154" s="209"/>
      <c r="R154" s="209"/>
      <c r="S154" s="209"/>
      <c r="T154" s="209"/>
      <c r="U154" s="209"/>
      <c r="V154" s="209"/>
      <c r="W154" s="209"/>
      <c r="X154" s="209"/>
      <c r="Y154" s="209"/>
      <c r="Z154" s="209"/>
      <c r="AA154" s="209"/>
      <c r="AB154" s="209"/>
      <c r="AC154" s="209"/>
      <c r="AD154" s="209"/>
      <c r="AE154" s="209"/>
      <c r="AF154" s="209"/>
      <c r="AG154" s="209"/>
      <c r="AH154" s="209"/>
      <c r="AI154" s="209"/>
      <c r="AJ154" s="209"/>
      <c r="AK154" s="209"/>
      <c r="AL154" s="209"/>
      <c r="AM154" s="209"/>
      <c r="AN154" s="209"/>
      <c r="AO154" s="209"/>
      <c r="AP154" s="209"/>
      <c r="AQ154" s="209"/>
    </row>
    <row r="155" spans="2:43" x14ac:dyDescent="0.3">
      <c r="B155" s="250" t="s">
        <v>46</v>
      </c>
      <c r="C155" s="253" t="s">
        <v>468</v>
      </c>
      <c r="D155" s="250" t="s">
        <v>82</v>
      </c>
      <c r="E155" s="251" t="s">
        <v>313</v>
      </c>
      <c r="F155" s="252" t="s">
        <v>315</v>
      </c>
      <c r="G155" s="250"/>
      <c r="H155" s="250"/>
      <c r="I155" s="250"/>
      <c r="J155" s="250"/>
      <c r="K155" s="250"/>
      <c r="L155" s="250"/>
      <c r="M155" s="250"/>
      <c r="N155" s="250"/>
      <c r="O155" s="250"/>
      <c r="P155" s="250"/>
      <c r="Q155" s="250"/>
      <c r="R155" s="250"/>
      <c r="S155" s="250"/>
      <c r="T155" s="250"/>
      <c r="U155" s="250"/>
      <c r="V155" s="250"/>
      <c r="W155" s="250"/>
      <c r="X155" s="250"/>
      <c r="Y155" s="250"/>
      <c r="Z155" s="250"/>
      <c r="AA155" s="250"/>
      <c r="AB155" s="250"/>
      <c r="AC155" s="250"/>
      <c r="AD155" s="250"/>
      <c r="AE155" s="250"/>
      <c r="AF155" s="250"/>
      <c r="AG155" s="250"/>
      <c r="AH155" s="250"/>
      <c r="AI155" s="250"/>
      <c r="AJ155" s="250"/>
      <c r="AK155" s="250"/>
      <c r="AL155" s="250"/>
      <c r="AM155" s="250"/>
      <c r="AN155" s="250"/>
      <c r="AO155" s="250"/>
      <c r="AP155" s="250"/>
      <c r="AQ155" s="250"/>
    </row>
    <row r="156" spans="2:43" x14ac:dyDescent="0.3">
      <c r="B156" s="250" t="s">
        <v>46</v>
      </c>
      <c r="C156" s="253" t="s">
        <v>468</v>
      </c>
      <c r="D156" s="250" t="s">
        <v>82</v>
      </c>
      <c r="E156" s="251" t="s">
        <v>313</v>
      </c>
      <c r="F156" s="252" t="s">
        <v>314</v>
      </c>
      <c r="G156" s="250"/>
      <c r="H156" s="250"/>
      <c r="I156" s="250"/>
      <c r="J156" s="250"/>
      <c r="K156" s="250"/>
      <c r="L156" s="250"/>
      <c r="M156" s="250"/>
      <c r="N156" s="250"/>
      <c r="O156" s="250"/>
      <c r="P156" s="250"/>
      <c r="Q156" s="250"/>
      <c r="R156" s="250"/>
      <c r="S156" s="250"/>
      <c r="T156" s="250"/>
      <c r="U156" s="250"/>
      <c r="V156" s="250"/>
      <c r="W156" s="250"/>
      <c r="X156" s="250"/>
      <c r="Y156" s="250"/>
      <c r="Z156" s="250"/>
      <c r="AA156" s="250"/>
      <c r="AB156" s="250"/>
      <c r="AC156" s="250"/>
      <c r="AD156" s="250"/>
      <c r="AE156" s="250"/>
      <c r="AF156" s="250"/>
      <c r="AG156" s="250"/>
      <c r="AH156" s="250"/>
      <c r="AI156" s="250"/>
      <c r="AJ156" s="250"/>
      <c r="AK156" s="250"/>
      <c r="AL156" s="250"/>
      <c r="AM156" s="250"/>
      <c r="AN156" s="250"/>
      <c r="AO156" s="250"/>
      <c r="AP156" s="250"/>
      <c r="AQ156" s="250"/>
    </row>
    <row r="157" spans="2:43" x14ac:dyDescent="0.3">
      <c r="B157" s="250" t="s">
        <v>46</v>
      </c>
      <c r="C157" s="253" t="s">
        <v>468</v>
      </c>
      <c r="D157" s="250" t="s">
        <v>82</v>
      </c>
      <c r="E157" s="252" t="s">
        <v>320</v>
      </c>
      <c r="F157" s="251" t="s">
        <v>312</v>
      </c>
      <c r="G157" s="250"/>
      <c r="H157" s="250"/>
      <c r="I157" s="250"/>
      <c r="J157" s="250"/>
      <c r="K157" s="250"/>
      <c r="L157" s="250"/>
      <c r="M157" s="250"/>
      <c r="N157" s="250"/>
      <c r="O157" s="250"/>
      <c r="P157" s="250"/>
      <c r="Q157" s="250"/>
      <c r="R157" s="250"/>
      <c r="S157" s="250"/>
      <c r="T157" s="250"/>
      <c r="U157" s="250"/>
      <c r="V157" s="250"/>
      <c r="W157" s="250"/>
      <c r="X157" s="250"/>
      <c r="Y157" s="250"/>
      <c r="Z157" s="250"/>
      <c r="AA157" s="250"/>
      <c r="AB157" s="250"/>
      <c r="AC157" s="250"/>
      <c r="AD157" s="250"/>
      <c r="AE157" s="250"/>
      <c r="AF157" s="250"/>
      <c r="AG157" s="250"/>
      <c r="AH157" s="250"/>
      <c r="AI157" s="250"/>
      <c r="AJ157" s="250"/>
      <c r="AK157" s="250"/>
      <c r="AL157" s="250"/>
      <c r="AM157" s="250"/>
      <c r="AN157" s="250"/>
      <c r="AO157" s="250"/>
      <c r="AP157" s="250"/>
      <c r="AQ157" s="250"/>
    </row>
    <row r="158" spans="2:43" x14ac:dyDescent="0.3">
      <c r="B158" s="250" t="s">
        <v>46</v>
      </c>
      <c r="C158" s="253" t="s">
        <v>468</v>
      </c>
      <c r="D158" s="250" t="s">
        <v>82</v>
      </c>
      <c r="E158" s="252" t="s">
        <v>465</v>
      </c>
      <c r="F158" s="251" t="s">
        <v>312</v>
      </c>
      <c r="G158" s="250"/>
      <c r="H158" s="250"/>
      <c r="I158" s="250"/>
      <c r="J158" s="250"/>
      <c r="K158" s="250"/>
      <c r="L158" s="250"/>
      <c r="M158" s="250"/>
      <c r="N158" s="250"/>
      <c r="O158" s="250"/>
      <c r="P158" s="250"/>
      <c r="Q158" s="250"/>
      <c r="R158" s="250"/>
      <c r="S158" s="250"/>
      <c r="T158" s="250"/>
      <c r="U158" s="250"/>
      <c r="V158" s="250"/>
      <c r="W158" s="250"/>
      <c r="X158" s="250"/>
      <c r="Y158" s="250"/>
      <c r="Z158" s="250"/>
      <c r="AA158" s="250"/>
      <c r="AB158" s="250"/>
      <c r="AC158" s="250"/>
      <c r="AD158" s="250"/>
      <c r="AE158" s="250"/>
      <c r="AF158" s="250"/>
      <c r="AG158" s="250"/>
      <c r="AH158" s="250"/>
      <c r="AI158" s="250"/>
      <c r="AJ158" s="250"/>
      <c r="AK158" s="250"/>
      <c r="AL158" s="250"/>
      <c r="AM158" s="250"/>
      <c r="AN158" s="250"/>
      <c r="AO158" s="250"/>
      <c r="AP158" s="250"/>
      <c r="AQ158" s="250"/>
    </row>
    <row r="159" spans="2:43" x14ac:dyDescent="0.3">
      <c r="B159" s="250" t="s">
        <v>46</v>
      </c>
      <c r="C159" s="253" t="s">
        <v>468</v>
      </c>
      <c r="D159" s="250" t="s">
        <v>82</v>
      </c>
      <c r="E159" s="252" t="s">
        <v>318</v>
      </c>
      <c r="F159" s="251" t="s">
        <v>312</v>
      </c>
      <c r="G159" s="250"/>
      <c r="H159" s="250"/>
      <c r="I159" s="250"/>
      <c r="J159" s="250"/>
      <c r="K159" s="250"/>
      <c r="L159" s="250"/>
      <c r="M159" s="250"/>
      <c r="N159" s="250"/>
      <c r="O159" s="250"/>
      <c r="P159" s="250"/>
      <c r="Q159" s="250"/>
      <c r="R159" s="250"/>
      <c r="S159" s="250"/>
      <c r="T159" s="250"/>
      <c r="U159" s="250"/>
      <c r="V159" s="250"/>
      <c r="W159" s="250"/>
      <c r="X159" s="250"/>
      <c r="Y159" s="250"/>
      <c r="Z159" s="250"/>
      <c r="AA159" s="250"/>
      <c r="AB159" s="250"/>
      <c r="AC159" s="250"/>
      <c r="AD159" s="250"/>
      <c r="AE159" s="250"/>
      <c r="AF159" s="250"/>
      <c r="AG159" s="250"/>
      <c r="AH159" s="250"/>
      <c r="AI159" s="250"/>
      <c r="AJ159" s="250"/>
      <c r="AK159" s="250"/>
      <c r="AL159" s="250"/>
      <c r="AM159" s="250"/>
      <c r="AN159" s="250"/>
      <c r="AO159" s="250"/>
      <c r="AP159" s="250"/>
      <c r="AQ159" s="250"/>
    </row>
    <row r="160" spans="2:43" x14ac:dyDescent="0.3">
      <c r="B160" s="250" t="s">
        <v>46</v>
      </c>
      <c r="C160" s="253" t="s">
        <v>468</v>
      </c>
      <c r="D160" s="250" t="s">
        <v>82</v>
      </c>
      <c r="E160" s="252" t="s">
        <v>317</v>
      </c>
      <c r="F160" s="251" t="s">
        <v>312</v>
      </c>
      <c r="G160" s="250"/>
      <c r="H160" s="250"/>
      <c r="I160" s="250"/>
      <c r="J160" s="250"/>
      <c r="K160" s="250"/>
      <c r="L160" s="250"/>
      <c r="M160" s="250"/>
      <c r="N160" s="250"/>
      <c r="O160" s="250"/>
      <c r="P160" s="250"/>
      <c r="Q160" s="250"/>
      <c r="R160" s="250"/>
      <c r="S160" s="250"/>
      <c r="T160" s="250"/>
      <c r="U160" s="250"/>
      <c r="V160" s="250"/>
      <c r="W160" s="250"/>
      <c r="X160" s="250"/>
      <c r="Y160" s="250"/>
      <c r="Z160" s="250"/>
      <c r="AA160" s="250"/>
      <c r="AB160" s="250"/>
      <c r="AC160" s="250"/>
      <c r="AD160" s="250"/>
      <c r="AE160" s="250"/>
      <c r="AF160" s="250"/>
      <c r="AG160" s="250"/>
      <c r="AH160" s="250"/>
      <c r="AI160" s="250"/>
      <c r="AJ160" s="250"/>
      <c r="AK160" s="250"/>
      <c r="AL160" s="250"/>
      <c r="AM160" s="250"/>
      <c r="AN160" s="250"/>
      <c r="AO160" s="250"/>
      <c r="AP160" s="250"/>
      <c r="AQ160" s="250"/>
    </row>
    <row r="161" spans="2:43" x14ac:dyDescent="0.3">
      <c r="B161" s="250" t="s">
        <v>46</v>
      </c>
      <c r="C161" s="253" t="s">
        <v>468</v>
      </c>
      <c r="D161" s="250" t="s">
        <v>82</v>
      </c>
      <c r="E161" s="252" t="s">
        <v>316</v>
      </c>
      <c r="F161" s="251" t="s">
        <v>312</v>
      </c>
      <c r="G161" s="250"/>
      <c r="H161" s="250"/>
      <c r="I161" s="250"/>
      <c r="J161" s="250"/>
      <c r="K161" s="250"/>
      <c r="L161" s="250"/>
      <c r="M161" s="250"/>
      <c r="N161" s="250"/>
      <c r="O161" s="250"/>
      <c r="P161" s="250"/>
      <c r="Q161" s="250"/>
      <c r="R161" s="250"/>
      <c r="S161" s="250"/>
      <c r="T161" s="250"/>
      <c r="U161" s="250"/>
      <c r="V161" s="250"/>
      <c r="W161" s="250"/>
      <c r="X161" s="250"/>
      <c r="Y161" s="250"/>
      <c r="Z161" s="250"/>
      <c r="AA161" s="250"/>
      <c r="AB161" s="250"/>
      <c r="AC161" s="250"/>
      <c r="AD161" s="250"/>
      <c r="AE161" s="250"/>
      <c r="AF161" s="250"/>
      <c r="AG161" s="250"/>
      <c r="AH161" s="250"/>
      <c r="AI161" s="250"/>
      <c r="AJ161" s="250"/>
      <c r="AK161" s="250"/>
      <c r="AL161" s="250"/>
      <c r="AM161" s="250"/>
      <c r="AN161" s="250"/>
      <c r="AO161" s="250"/>
      <c r="AP161" s="250"/>
      <c r="AQ161" s="250"/>
    </row>
    <row r="162" spans="2:43" x14ac:dyDescent="0.3">
      <c r="B162" s="201" t="s">
        <v>46</v>
      </c>
      <c r="C162" s="203" t="s">
        <v>468</v>
      </c>
      <c r="D162" s="202" t="s">
        <v>45</v>
      </c>
      <c r="E162" s="204" t="s">
        <v>313</v>
      </c>
      <c r="F162" s="204" t="s">
        <v>312</v>
      </c>
      <c r="G162" s="201">
        <v>4</v>
      </c>
      <c r="H162" s="201">
        <v>556</v>
      </c>
      <c r="I162" s="201">
        <v>425</v>
      </c>
      <c r="J162" s="201">
        <v>399</v>
      </c>
      <c r="K162" s="201">
        <f>J162/I162</f>
        <v>0.93882352941176472</v>
      </c>
      <c r="L162" s="201"/>
      <c r="M162" s="201">
        <v>0.115753734657598</v>
      </c>
      <c r="N162" s="201">
        <v>0.91159999999999997</v>
      </c>
      <c r="O162" s="201">
        <v>0.9597</v>
      </c>
      <c r="P162" s="201">
        <v>267</v>
      </c>
      <c r="Q162" s="201">
        <v>243</v>
      </c>
      <c r="R162" s="201">
        <f>Q162/P162</f>
        <v>0.9101123595505618</v>
      </c>
      <c r="S162" s="201"/>
      <c r="T162" s="201">
        <v>0.115753734657598</v>
      </c>
      <c r="U162" s="201">
        <v>0.86919999999999997</v>
      </c>
      <c r="V162" s="201">
        <v>0.94159999999999999</v>
      </c>
      <c r="W162" s="201">
        <v>105</v>
      </c>
      <c r="X162" s="201">
        <v>63</v>
      </c>
      <c r="Y162" s="201">
        <f>X162/W162</f>
        <v>0.6</v>
      </c>
      <c r="Z162" s="201"/>
      <c r="AA162" s="201">
        <v>0.115753734657598</v>
      </c>
      <c r="AB162" s="201">
        <v>0.49980000000000002</v>
      </c>
      <c r="AC162" s="201">
        <v>0.69440000000000002</v>
      </c>
      <c r="AD162" s="201">
        <f>I162+P162+W162</f>
        <v>797</v>
      </c>
      <c r="AE162" s="201">
        <f>SUM(J162,Q162,X162)</f>
        <v>705</v>
      </c>
      <c r="AF162" s="201">
        <f>AE162/AD162</f>
        <v>0.88456712672521953</v>
      </c>
      <c r="AG162" s="201"/>
      <c r="AH162" s="201">
        <v>0.115753734657598</v>
      </c>
      <c r="AI162" s="201">
        <v>0.86029999999999995</v>
      </c>
      <c r="AJ162" s="201">
        <v>0.90590000000000004</v>
      </c>
      <c r="AK162" s="201">
        <v>65</v>
      </c>
      <c r="AL162" s="201">
        <v>42</v>
      </c>
      <c r="AM162" s="201">
        <f>AL162/AK162</f>
        <v>0.64615384615384619</v>
      </c>
      <c r="AN162" s="201"/>
      <c r="AO162" s="201">
        <v>0.115753734657598</v>
      </c>
      <c r="AP162" s="201">
        <v>0.51770000000000005</v>
      </c>
      <c r="AQ162" s="201">
        <v>0.76080000000000003</v>
      </c>
    </row>
    <row r="163" spans="2:43" x14ac:dyDescent="0.3">
      <c r="B163" s="209" t="s">
        <v>46</v>
      </c>
      <c r="C163" s="210" t="s">
        <v>468</v>
      </c>
      <c r="D163" s="209" t="s">
        <v>327</v>
      </c>
      <c r="E163" s="209" t="s">
        <v>326</v>
      </c>
      <c r="F163" s="209" t="s">
        <v>329</v>
      </c>
      <c r="G163" s="209"/>
      <c r="H163" s="209"/>
      <c r="I163" s="209"/>
      <c r="J163" s="209"/>
      <c r="K163" s="209"/>
      <c r="L163" s="209"/>
      <c r="M163" s="209"/>
      <c r="N163" s="209"/>
      <c r="O163" s="209"/>
      <c r="P163" s="209"/>
      <c r="Q163" s="209"/>
      <c r="R163" s="209"/>
      <c r="S163" s="209"/>
      <c r="T163" s="209"/>
      <c r="U163" s="209"/>
      <c r="V163" s="209"/>
      <c r="W163" s="209"/>
      <c r="X163" s="209"/>
      <c r="Y163" s="209"/>
      <c r="Z163" s="209"/>
      <c r="AA163" s="209"/>
      <c r="AB163" s="209"/>
      <c r="AC163" s="209"/>
      <c r="AD163" s="209"/>
      <c r="AE163" s="209"/>
      <c r="AF163" s="209"/>
      <c r="AG163" s="209"/>
      <c r="AH163" s="209"/>
      <c r="AI163" s="209"/>
      <c r="AJ163" s="209"/>
      <c r="AK163" s="209"/>
      <c r="AL163" s="209"/>
      <c r="AM163" s="209"/>
      <c r="AN163" s="209"/>
      <c r="AO163" s="209"/>
      <c r="AP163" s="209"/>
      <c r="AQ163" s="209"/>
    </row>
    <row r="164" spans="2:43" x14ac:dyDescent="0.3">
      <c r="B164" s="209" t="s">
        <v>46</v>
      </c>
      <c r="C164" s="210" t="s">
        <v>468</v>
      </c>
      <c r="D164" s="209" t="s">
        <v>327</v>
      </c>
      <c r="E164" s="209" t="s">
        <v>326</v>
      </c>
      <c r="F164" s="209" t="s">
        <v>328</v>
      </c>
      <c r="G164" s="209"/>
      <c r="H164" s="209"/>
      <c r="I164" s="209"/>
      <c r="J164" s="209"/>
      <c r="K164" s="209"/>
      <c r="L164" s="209"/>
      <c r="M164" s="209"/>
      <c r="N164" s="209"/>
      <c r="O164" s="209"/>
      <c r="P164" s="209"/>
      <c r="Q164" s="209"/>
      <c r="R164" s="209"/>
      <c r="S164" s="209"/>
      <c r="T164" s="209"/>
      <c r="U164" s="209"/>
      <c r="V164" s="209"/>
      <c r="W164" s="209"/>
      <c r="X164" s="209"/>
      <c r="Y164" s="209"/>
      <c r="Z164" s="209"/>
      <c r="AA164" s="209"/>
      <c r="AB164" s="209"/>
      <c r="AC164" s="209"/>
      <c r="AD164" s="209"/>
      <c r="AE164" s="209"/>
      <c r="AF164" s="209"/>
      <c r="AG164" s="209"/>
      <c r="AH164" s="209"/>
      <c r="AI164" s="209"/>
      <c r="AJ164" s="209"/>
      <c r="AK164" s="209"/>
      <c r="AL164" s="209"/>
      <c r="AM164" s="209"/>
      <c r="AN164" s="209"/>
      <c r="AO164" s="209"/>
      <c r="AP164" s="209"/>
      <c r="AQ164" s="209"/>
    </row>
    <row r="165" spans="2:43" x14ac:dyDescent="0.3">
      <c r="B165" s="209" t="s">
        <v>46</v>
      </c>
      <c r="C165" s="210" t="s">
        <v>468</v>
      </c>
      <c r="D165" s="209" t="s">
        <v>327</v>
      </c>
      <c r="E165" s="209" t="s">
        <v>470</v>
      </c>
      <c r="F165" s="209" t="s">
        <v>329</v>
      </c>
      <c r="G165" s="209"/>
      <c r="H165" s="209"/>
      <c r="I165" s="209"/>
      <c r="J165" s="209"/>
      <c r="K165" s="209"/>
      <c r="L165" s="209"/>
      <c r="M165" s="209"/>
      <c r="N165" s="209"/>
      <c r="O165" s="209"/>
      <c r="P165" s="209"/>
      <c r="Q165" s="209"/>
      <c r="R165" s="209"/>
      <c r="S165" s="209"/>
      <c r="T165" s="209"/>
      <c r="U165" s="209"/>
      <c r="V165" s="209"/>
      <c r="W165" s="209"/>
      <c r="X165" s="209"/>
      <c r="Y165" s="209"/>
      <c r="Z165" s="209"/>
      <c r="AA165" s="209"/>
      <c r="AB165" s="209"/>
      <c r="AC165" s="209"/>
      <c r="AD165" s="209"/>
      <c r="AE165" s="209"/>
      <c r="AF165" s="209"/>
      <c r="AG165" s="209"/>
      <c r="AH165" s="209"/>
      <c r="AI165" s="209"/>
      <c r="AJ165" s="209"/>
      <c r="AK165" s="209"/>
      <c r="AL165" s="209"/>
      <c r="AM165" s="209"/>
      <c r="AN165" s="209"/>
      <c r="AO165" s="209"/>
      <c r="AP165" s="209"/>
      <c r="AQ165" s="209"/>
    </row>
    <row r="166" spans="2:43" x14ac:dyDescent="0.3">
      <c r="B166" s="209" t="s">
        <v>46</v>
      </c>
      <c r="C166" s="210" t="s">
        <v>468</v>
      </c>
      <c r="D166" s="209" t="s">
        <v>327</v>
      </c>
      <c r="E166" s="209" t="s">
        <v>470</v>
      </c>
      <c r="F166" s="209" t="s">
        <v>328</v>
      </c>
      <c r="G166" s="209"/>
      <c r="H166" s="209"/>
      <c r="I166" s="209"/>
      <c r="J166" s="209"/>
      <c r="K166" s="209"/>
      <c r="L166" s="209"/>
      <c r="M166" s="209"/>
      <c r="N166" s="209"/>
      <c r="O166" s="209"/>
      <c r="P166" s="209"/>
      <c r="Q166" s="209"/>
      <c r="R166" s="209"/>
      <c r="S166" s="209"/>
      <c r="T166" s="209"/>
      <c r="U166" s="209"/>
      <c r="V166" s="209"/>
      <c r="W166" s="209"/>
      <c r="X166" s="209"/>
      <c r="Y166" s="209"/>
      <c r="Z166" s="209"/>
      <c r="AA166" s="209"/>
      <c r="AB166" s="209"/>
      <c r="AC166" s="209"/>
      <c r="AD166" s="209"/>
      <c r="AE166" s="209"/>
      <c r="AF166" s="209"/>
      <c r="AG166" s="209"/>
      <c r="AH166" s="209"/>
      <c r="AI166" s="209"/>
      <c r="AJ166" s="209"/>
      <c r="AK166" s="209"/>
      <c r="AL166" s="209"/>
      <c r="AM166" s="209"/>
      <c r="AN166" s="209"/>
      <c r="AO166" s="209"/>
      <c r="AP166" s="209"/>
      <c r="AQ166" s="209"/>
    </row>
    <row r="167" spans="2:43" x14ac:dyDescent="0.3">
      <c r="B167" s="209" t="s">
        <v>46</v>
      </c>
      <c r="C167" s="210" t="s">
        <v>468</v>
      </c>
      <c r="D167" s="209" t="s">
        <v>327</v>
      </c>
      <c r="E167" s="209" t="s">
        <v>323</v>
      </c>
      <c r="F167" s="209" t="s">
        <v>329</v>
      </c>
      <c r="G167" s="209"/>
      <c r="H167" s="209"/>
      <c r="I167" s="209"/>
      <c r="J167" s="209"/>
      <c r="K167" s="209"/>
      <c r="L167" s="209"/>
      <c r="M167" s="209"/>
      <c r="N167" s="209"/>
      <c r="O167" s="209"/>
      <c r="P167" s="209"/>
      <c r="Q167" s="209"/>
      <c r="R167" s="209"/>
      <c r="S167" s="209"/>
      <c r="T167" s="209"/>
      <c r="U167" s="209"/>
      <c r="V167" s="209"/>
      <c r="W167" s="209"/>
      <c r="X167" s="209"/>
      <c r="Y167" s="209"/>
      <c r="Z167" s="209"/>
      <c r="AA167" s="209"/>
      <c r="AB167" s="209"/>
      <c r="AC167" s="209"/>
      <c r="AD167" s="209"/>
      <c r="AE167" s="209"/>
      <c r="AF167" s="209"/>
      <c r="AG167" s="209"/>
      <c r="AH167" s="209"/>
      <c r="AI167" s="209"/>
      <c r="AJ167" s="209"/>
      <c r="AK167" s="209"/>
      <c r="AL167" s="209"/>
      <c r="AM167" s="209"/>
      <c r="AN167" s="209"/>
      <c r="AO167" s="209"/>
      <c r="AP167" s="209"/>
      <c r="AQ167" s="209"/>
    </row>
    <row r="168" spans="2:43" x14ac:dyDescent="0.3">
      <c r="B168" s="209" t="s">
        <v>46</v>
      </c>
      <c r="C168" s="210" t="s">
        <v>468</v>
      </c>
      <c r="D168" s="209" t="s">
        <v>327</v>
      </c>
      <c r="E168" s="209" t="s">
        <v>323</v>
      </c>
      <c r="F168" s="209" t="s">
        <v>328</v>
      </c>
      <c r="G168" s="209"/>
      <c r="H168" s="209"/>
      <c r="I168" s="209"/>
      <c r="J168" s="209"/>
      <c r="K168" s="209"/>
      <c r="L168" s="209"/>
      <c r="M168" s="209"/>
      <c r="N168" s="209"/>
      <c r="O168" s="209"/>
      <c r="P168" s="209"/>
      <c r="Q168" s="209"/>
      <c r="R168" s="209"/>
      <c r="S168" s="209"/>
      <c r="T168" s="209"/>
      <c r="U168" s="209"/>
      <c r="V168" s="209"/>
      <c r="W168" s="209"/>
      <c r="X168" s="209"/>
      <c r="Y168" s="209"/>
      <c r="Z168" s="209"/>
      <c r="AA168" s="209"/>
      <c r="AB168" s="209"/>
      <c r="AC168" s="209"/>
      <c r="AD168" s="209"/>
      <c r="AE168" s="209"/>
      <c r="AF168" s="209"/>
      <c r="AG168" s="209"/>
      <c r="AH168" s="209"/>
      <c r="AI168" s="209"/>
      <c r="AJ168" s="209"/>
      <c r="AK168" s="209"/>
      <c r="AL168" s="209"/>
      <c r="AM168" s="209"/>
      <c r="AN168" s="209"/>
      <c r="AO168" s="209"/>
      <c r="AP168" s="209"/>
      <c r="AQ168" s="209"/>
    </row>
    <row r="169" spans="2:43" x14ac:dyDescent="0.3">
      <c r="B169" s="209" t="s">
        <v>46</v>
      </c>
      <c r="C169" s="210" t="s">
        <v>468</v>
      </c>
      <c r="D169" s="209" t="s">
        <v>327</v>
      </c>
      <c r="E169" s="209" t="s">
        <v>322</v>
      </c>
      <c r="F169" s="209" t="s">
        <v>329</v>
      </c>
      <c r="G169" s="209"/>
      <c r="H169" s="209"/>
      <c r="I169" s="209"/>
      <c r="J169" s="209"/>
      <c r="K169" s="209"/>
      <c r="L169" s="209"/>
      <c r="M169" s="209"/>
      <c r="N169" s="209"/>
      <c r="O169" s="209"/>
      <c r="P169" s="209"/>
      <c r="Q169" s="209"/>
      <c r="R169" s="209"/>
      <c r="S169" s="209"/>
      <c r="T169" s="209"/>
      <c r="U169" s="209"/>
      <c r="V169" s="209"/>
      <c r="W169" s="209"/>
      <c r="X169" s="209"/>
      <c r="Y169" s="209"/>
      <c r="Z169" s="209"/>
      <c r="AA169" s="209"/>
      <c r="AB169" s="209"/>
      <c r="AC169" s="209"/>
      <c r="AD169" s="209"/>
      <c r="AE169" s="209"/>
      <c r="AF169" s="209"/>
      <c r="AG169" s="209"/>
      <c r="AH169" s="209"/>
      <c r="AI169" s="209"/>
      <c r="AJ169" s="209"/>
      <c r="AK169" s="209"/>
      <c r="AL169" s="209"/>
      <c r="AM169" s="209"/>
      <c r="AN169" s="209"/>
      <c r="AO169" s="209"/>
      <c r="AP169" s="209"/>
      <c r="AQ169" s="209"/>
    </row>
    <row r="170" spans="2:43" x14ac:dyDescent="0.3">
      <c r="B170" s="209" t="s">
        <v>46</v>
      </c>
      <c r="C170" s="210" t="s">
        <v>468</v>
      </c>
      <c r="D170" s="209" t="s">
        <v>327</v>
      </c>
      <c r="E170" s="209" t="s">
        <v>322</v>
      </c>
      <c r="F170" s="209" t="s">
        <v>328</v>
      </c>
      <c r="G170" s="209"/>
      <c r="H170" s="209"/>
      <c r="I170" s="209"/>
      <c r="J170" s="209"/>
      <c r="K170" s="209"/>
      <c r="L170" s="209"/>
      <c r="M170" s="209"/>
      <c r="N170" s="209"/>
      <c r="O170" s="209"/>
      <c r="P170" s="209"/>
      <c r="Q170" s="209"/>
      <c r="R170" s="209"/>
      <c r="S170" s="209"/>
      <c r="T170" s="209"/>
      <c r="U170" s="209"/>
      <c r="V170" s="209"/>
      <c r="W170" s="209"/>
      <c r="X170" s="209"/>
      <c r="Y170" s="209"/>
      <c r="Z170" s="209"/>
      <c r="AA170" s="209"/>
      <c r="AB170" s="209"/>
      <c r="AC170" s="209"/>
      <c r="AD170" s="209"/>
      <c r="AE170" s="209"/>
      <c r="AF170" s="209"/>
      <c r="AG170" s="209"/>
      <c r="AH170" s="209"/>
      <c r="AI170" s="209"/>
      <c r="AJ170" s="209"/>
      <c r="AK170" s="209"/>
      <c r="AL170" s="209"/>
      <c r="AM170" s="209"/>
      <c r="AN170" s="209"/>
      <c r="AO170" s="209"/>
      <c r="AP170" s="209"/>
      <c r="AQ170" s="209"/>
    </row>
    <row r="171" spans="2:43" x14ac:dyDescent="0.3">
      <c r="B171" s="209" t="s">
        <v>46</v>
      </c>
      <c r="C171" s="210" t="s">
        <v>468</v>
      </c>
      <c r="D171" s="209" t="s">
        <v>327</v>
      </c>
      <c r="E171" s="209" t="s">
        <v>321</v>
      </c>
      <c r="F171" s="209" t="s">
        <v>329</v>
      </c>
      <c r="G171" s="209"/>
      <c r="H171" s="209"/>
      <c r="I171" s="209"/>
      <c r="J171" s="209"/>
      <c r="K171" s="209"/>
      <c r="L171" s="209"/>
      <c r="M171" s="209"/>
      <c r="N171" s="209"/>
      <c r="O171" s="209"/>
      <c r="P171" s="209"/>
      <c r="Q171" s="209"/>
      <c r="R171" s="209"/>
      <c r="S171" s="209"/>
      <c r="T171" s="209"/>
      <c r="U171" s="209"/>
      <c r="V171" s="209"/>
      <c r="W171" s="209"/>
      <c r="X171" s="209"/>
      <c r="Y171" s="209"/>
      <c r="Z171" s="209"/>
      <c r="AA171" s="209"/>
      <c r="AB171" s="209"/>
      <c r="AC171" s="209"/>
      <c r="AD171" s="209"/>
      <c r="AE171" s="209"/>
      <c r="AF171" s="209"/>
      <c r="AG171" s="209"/>
      <c r="AH171" s="209"/>
      <c r="AI171" s="209"/>
      <c r="AJ171" s="209"/>
      <c r="AK171" s="209"/>
      <c r="AL171" s="209"/>
      <c r="AM171" s="209"/>
      <c r="AN171" s="209"/>
      <c r="AO171" s="209"/>
      <c r="AP171" s="209"/>
      <c r="AQ171" s="209"/>
    </row>
    <row r="172" spans="2:43" x14ac:dyDescent="0.3">
      <c r="B172" s="209" t="s">
        <v>46</v>
      </c>
      <c r="C172" s="210" t="s">
        <v>468</v>
      </c>
      <c r="D172" s="209" t="s">
        <v>327</v>
      </c>
      <c r="E172" s="209" t="s">
        <v>321</v>
      </c>
      <c r="F172" s="209" t="s">
        <v>328</v>
      </c>
      <c r="G172" s="209"/>
      <c r="H172" s="209"/>
      <c r="I172" s="209"/>
      <c r="J172" s="209"/>
      <c r="K172" s="209"/>
      <c r="L172" s="209"/>
      <c r="M172" s="209"/>
      <c r="N172" s="209"/>
      <c r="O172" s="209"/>
      <c r="P172" s="209"/>
      <c r="Q172" s="209"/>
      <c r="R172" s="209"/>
      <c r="S172" s="209"/>
      <c r="T172" s="209"/>
      <c r="U172" s="209"/>
      <c r="V172" s="209"/>
      <c r="W172" s="209"/>
      <c r="X172" s="209"/>
      <c r="Y172" s="209"/>
      <c r="Z172" s="209"/>
      <c r="AA172" s="209"/>
      <c r="AB172" s="209"/>
      <c r="AC172" s="209"/>
      <c r="AD172" s="209"/>
      <c r="AE172" s="209"/>
      <c r="AF172" s="209"/>
      <c r="AG172" s="209"/>
      <c r="AH172" s="209"/>
      <c r="AI172" s="209"/>
      <c r="AJ172" s="209"/>
      <c r="AK172" s="209"/>
      <c r="AL172" s="209"/>
      <c r="AM172" s="209"/>
      <c r="AN172" s="209"/>
      <c r="AO172" s="209"/>
      <c r="AP172" s="209"/>
      <c r="AQ172" s="209"/>
    </row>
    <row r="173" spans="2:43" x14ac:dyDescent="0.3">
      <c r="B173" s="250" t="s">
        <v>46</v>
      </c>
      <c r="C173" s="253" t="s">
        <v>468</v>
      </c>
      <c r="D173" s="250" t="s">
        <v>327</v>
      </c>
      <c r="E173" s="251" t="s">
        <v>313</v>
      </c>
      <c r="F173" s="252" t="s">
        <v>315</v>
      </c>
      <c r="G173" s="250"/>
      <c r="H173" s="250"/>
      <c r="I173" s="250"/>
      <c r="J173" s="250"/>
      <c r="K173" s="250"/>
      <c r="L173" s="250"/>
      <c r="M173" s="250"/>
      <c r="N173" s="250"/>
      <c r="O173" s="250"/>
      <c r="P173" s="250"/>
      <c r="Q173" s="250"/>
      <c r="R173" s="250"/>
      <c r="S173" s="250"/>
      <c r="T173" s="250"/>
      <c r="U173" s="250"/>
      <c r="V173" s="250"/>
      <c r="W173" s="250"/>
      <c r="X173" s="250"/>
      <c r="Y173" s="250"/>
      <c r="Z173" s="250"/>
      <c r="AA173" s="250"/>
      <c r="AB173" s="250"/>
      <c r="AC173" s="250"/>
      <c r="AD173" s="250"/>
      <c r="AE173" s="250"/>
      <c r="AF173" s="250"/>
      <c r="AG173" s="250"/>
      <c r="AH173" s="250"/>
      <c r="AI173" s="250"/>
      <c r="AJ173" s="250"/>
      <c r="AK173" s="250"/>
      <c r="AL173" s="250"/>
      <c r="AM173" s="250"/>
      <c r="AN173" s="250"/>
      <c r="AO173" s="250"/>
      <c r="AP173" s="250"/>
      <c r="AQ173" s="250"/>
    </row>
    <row r="174" spans="2:43" x14ac:dyDescent="0.3">
      <c r="B174" s="250" t="s">
        <v>46</v>
      </c>
      <c r="C174" s="253" t="s">
        <v>468</v>
      </c>
      <c r="D174" s="250" t="s">
        <v>327</v>
      </c>
      <c r="E174" s="251" t="s">
        <v>313</v>
      </c>
      <c r="F174" s="252" t="s">
        <v>314</v>
      </c>
      <c r="G174" s="250"/>
      <c r="H174" s="250"/>
      <c r="I174" s="250"/>
      <c r="J174" s="250"/>
      <c r="K174" s="250"/>
      <c r="L174" s="250"/>
      <c r="M174" s="250"/>
      <c r="N174" s="250"/>
      <c r="O174" s="250"/>
      <c r="P174" s="250"/>
      <c r="Q174" s="250"/>
      <c r="R174" s="250"/>
      <c r="S174" s="250"/>
      <c r="T174" s="250"/>
      <c r="U174" s="250"/>
      <c r="V174" s="250"/>
      <c r="W174" s="250"/>
      <c r="X174" s="250"/>
      <c r="Y174" s="250"/>
      <c r="Z174" s="250"/>
      <c r="AA174" s="250"/>
      <c r="AB174" s="250"/>
      <c r="AC174" s="250"/>
      <c r="AD174" s="250"/>
      <c r="AE174" s="250"/>
      <c r="AF174" s="250"/>
      <c r="AG174" s="250"/>
      <c r="AH174" s="250"/>
      <c r="AI174" s="250"/>
      <c r="AJ174" s="250"/>
      <c r="AK174" s="250"/>
      <c r="AL174" s="250"/>
      <c r="AM174" s="250"/>
      <c r="AN174" s="250"/>
      <c r="AO174" s="250"/>
      <c r="AP174" s="250"/>
      <c r="AQ174" s="250"/>
    </row>
    <row r="175" spans="2:43" x14ac:dyDescent="0.3">
      <c r="B175" s="250" t="s">
        <v>46</v>
      </c>
      <c r="C175" s="253" t="s">
        <v>468</v>
      </c>
      <c r="D175" s="250" t="s">
        <v>327</v>
      </c>
      <c r="E175" s="252" t="s">
        <v>320</v>
      </c>
      <c r="F175" s="251" t="s">
        <v>312</v>
      </c>
      <c r="G175" s="250"/>
      <c r="H175" s="250"/>
      <c r="I175" s="250"/>
      <c r="J175" s="250"/>
      <c r="K175" s="250"/>
      <c r="L175" s="250"/>
      <c r="M175" s="250"/>
      <c r="N175" s="250"/>
      <c r="O175" s="250"/>
      <c r="P175" s="250"/>
      <c r="Q175" s="250"/>
      <c r="R175" s="250"/>
      <c r="S175" s="250"/>
      <c r="T175" s="250"/>
      <c r="U175" s="250"/>
      <c r="V175" s="250"/>
      <c r="W175" s="250"/>
      <c r="X175" s="250"/>
      <c r="Y175" s="250"/>
      <c r="Z175" s="250"/>
      <c r="AA175" s="250"/>
      <c r="AB175" s="250"/>
      <c r="AC175" s="250"/>
      <c r="AD175" s="250"/>
      <c r="AE175" s="250"/>
      <c r="AF175" s="250"/>
      <c r="AG175" s="250"/>
      <c r="AH175" s="250"/>
      <c r="AI175" s="250"/>
      <c r="AJ175" s="250"/>
      <c r="AK175" s="250"/>
      <c r="AL175" s="250"/>
      <c r="AM175" s="250"/>
      <c r="AN175" s="250"/>
      <c r="AO175" s="250"/>
      <c r="AP175" s="250"/>
      <c r="AQ175" s="250"/>
    </row>
    <row r="176" spans="2:43" x14ac:dyDescent="0.3">
      <c r="B176" s="250" t="s">
        <v>46</v>
      </c>
      <c r="C176" s="253" t="s">
        <v>468</v>
      </c>
      <c r="D176" s="250" t="s">
        <v>327</v>
      </c>
      <c r="E176" s="252" t="s">
        <v>465</v>
      </c>
      <c r="F176" s="251" t="s">
        <v>312</v>
      </c>
      <c r="G176" s="250"/>
      <c r="H176" s="250"/>
      <c r="I176" s="250"/>
      <c r="J176" s="250"/>
      <c r="K176" s="250"/>
      <c r="L176" s="250"/>
      <c r="M176" s="250"/>
      <c r="N176" s="250"/>
      <c r="O176" s="250"/>
      <c r="P176" s="250"/>
      <c r="Q176" s="250"/>
      <c r="R176" s="250"/>
      <c r="S176" s="250"/>
      <c r="T176" s="250"/>
      <c r="U176" s="250"/>
      <c r="V176" s="250"/>
      <c r="W176" s="250"/>
      <c r="X176" s="250"/>
      <c r="Y176" s="250"/>
      <c r="Z176" s="250"/>
      <c r="AA176" s="250"/>
      <c r="AB176" s="250"/>
      <c r="AC176" s="250"/>
      <c r="AD176" s="250"/>
      <c r="AE176" s="250"/>
      <c r="AF176" s="250"/>
      <c r="AG176" s="250"/>
      <c r="AH176" s="250"/>
      <c r="AI176" s="250"/>
      <c r="AJ176" s="250"/>
      <c r="AK176" s="250"/>
      <c r="AL176" s="250"/>
      <c r="AM176" s="250"/>
      <c r="AN176" s="250"/>
      <c r="AO176" s="250"/>
      <c r="AP176" s="250"/>
      <c r="AQ176" s="250"/>
    </row>
    <row r="177" spans="2:43" x14ac:dyDescent="0.3">
      <c r="B177" s="250" t="s">
        <v>46</v>
      </c>
      <c r="C177" s="253" t="s">
        <v>468</v>
      </c>
      <c r="D177" s="250" t="s">
        <v>327</v>
      </c>
      <c r="E177" s="252" t="s">
        <v>318</v>
      </c>
      <c r="F177" s="251" t="s">
        <v>312</v>
      </c>
      <c r="G177" s="250"/>
      <c r="H177" s="250"/>
      <c r="I177" s="250"/>
      <c r="J177" s="250"/>
      <c r="K177" s="250"/>
      <c r="L177" s="250"/>
      <c r="M177" s="250"/>
      <c r="N177" s="250"/>
      <c r="O177" s="250"/>
      <c r="P177" s="250"/>
      <c r="Q177" s="250"/>
      <c r="R177" s="250"/>
      <c r="S177" s="250"/>
      <c r="T177" s="250"/>
      <c r="U177" s="250"/>
      <c r="V177" s="250"/>
      <c r="W177" s="250"/>
      <c r="X177" s="250"/>
      <c r="Y177" s="250"/>
      <c r="Z177" s="250"/>
      <c r="AA177" s="250"/>
      <c r="AB177" s="250"/>
      <c r="AC177" s="250"/>
      <c r="AD177" s="250"/>
      <c r="AE177" s="250"/>
      <c r="AF177" s="250"/>
      <c r="AG177" s="250"/>
      <c r="AH177" s="250"/>
      <c r="AI177" s="250"/>
      <c r="AJ177" s="250"/>
      <c r="AK177" s="250"/>
      <c r="AL177" s="250"/>
      <c r="AM177" s="250"/>
      <c r="AN177" s="250"/>
      <c r="AO177" s="250"/>
      <c r="AP177" s="250"/>
      <c r="AQ177" s="250"/>
    </row>
    <row r="178" spans="2:43" x14ac:dyDescent="0.3">
      <c r="B178" s="250" t="s">
        <v>46</v>
      </c>
      <c r="C178" s="253" t="s">
        <v>468</v>
      </c>
      <c r="D178" s="250" t="s">
        <v>327</v>
      </c>
      <c r="E178" s="252" t="s">
        <v>317</v>
      </c>
      <c r="F178" s="251" t="s">
        <v>312</v>
      </c>
      <c r="G178" s="250"/>
      <c r="H178" s="250"/>
      <c r="I178" s="250"/>
      <c r="J178" s="250"/>
      <c r="K178" s="250"/>
      <c r="L178" s="250"/>
      <c r="M178" s="250"/>
      <c r="N178" s="250"/>
      <c r="O178" s="250"/>
      <c r="P178" s="250"/>
      <c r="Q178" s="250"/>
      <c r="R178" s="250"/>
      <c r="S178" s="250"/>
      <c r="T178" s="250"/>
      <c r="U178" s="250"/>
      <c r="V178" s="250"/>
      <c r="W178" s="250"/>
      <c r="X178" s="250"/>
      <c r="Y178" s="250"/>
      <c r="Z178" s="250"/>
      <c r="AA178" s="250"/>
      <c r="AB178" s="250"/>
      <c r="AC178" s="250"/>
      <c r="AD178" s="250"/>
      <c r="AE178" s="250"/>
      <c r="AF178" s="250"/>
      <c r="AG178" s="250"/>
      <c r="AH178" s="250"/>
      <c r="AI178" s="250"/>
      <c r="AJ178" s="250"/>
      <c r="AK178" s="250"/>
      <c r="AL178" s="250"/>
      <c r="AM178" s="250"/>
      <c r="AN178" s="250"/>
      <c r="AO178" s="250"/>
      <c r="AP178" s="250"/>
      <c r="AQ178" s="250"/>
    </row>
    <row r="179" spans="2:43" x14ac:dyDescent="0.3">
      <c r="B179" s="250" t="s">
        <v>46</v>
      </c>
      <c r="C179" s="253" t="s">
        <v>468</v>
      </c>
      <c r="D179" s="250" t="s">
        <v>327</v>
      </c>
      <c r="E179" s="252" t="s">
        <v>316</v>
      </c>
      <c r="F179" s="251" t="s">
        <v>312</v>
      </c>
      <c r="G179" s="250"/>
      <c r="H179" s="250"/>
      <c r="I179" s="250"/>
      <c r="J179" s="250"/>
      <c r="K179" s="250"/>
      <c r="L179" s="250"/>
      <c r="M179" s="250"/>
      <c r="N179" s="250"/>
      <c r="O179" s="250"/>
      <c r="P179" s="250"/>
      <c r="Q179" s="250"/>
      <c r="R179" s="250"/>
      <c r="S179" s="250"/>
      <c r="T179" s="250"/>
      <c r="U179" s="250"/>
      <c r="V179" s="250"/>
      <c r="W179" s="250"/>
      <c r="X179" s="250"/>
      <c r="Y179" s="250"/>
      <c r="Z179" s="250"/>
      <c r="AA179" s="250"/>
      <c r="AB179" s="250"/>
      <c r="AC179" s="250"/>
      <c r="AD179" s="250"/>
      <c r="AE179" s="250"/>
      <c r="AF179" s="250"/>
      <c r="AG179" s="250"/>
      <c r="AH179" s="250"/>
      <c r="AI179" s="250"/>
      <c r="AJ179" s="250"/>
      <c r="AK179" s="250"/>
      <c r="AL179" s="250"/>
      <c r="AM179" s="250"/>
      <c r="AN179" s="250"/>
      <c r="AO179" s="250"/>
      <c r="AP179" s="250"/>
      <c r="AQ179" s="250"/>
    </row>
    <row r="180" spans="2:43" x14ac:dyDescent="0.3">
      <c r="B180" s="201" t="s">
        <v>46</v>
      </c>
      <c r="C180" s="203" t="s">
        <v>468</v>
      </c>
      <c r="D180" s="202" t="s">
        <v>52</v>
      </c>
      <c r="E180" s="204" t="s">
        <v>313</v>
      </c>
      <c r="F180" s="204" t="s">
        <v>312</v>
      </c>
      <c r="G180" s="201"/>
      <c r="H180" s="201"/>
      <c r="I180" s="201"/>
      <c r="J180" s="201"/>
      <c r="K180" s="201"/>
      <c r="L180" s="201"/>
      <c r="M180" s="201"/>
      <c r="N180" s="201"/>
      <c r="O180" s="201"/>
      <c r="P180" s="201"/>
      <c r="Q180" s="201"/>
      <c r="R180" s="201"/>
      <c r="S180" s="201"/>
      <c r="T180" s="201"/>
      <c r="U180" s="201"/>
      <c r="V180" s="201"/>
      <c r="W180" s="201"/>
      <c r="X180" s="201"/>
      <c r="Y180" s="201"/>
      <c r="Z180" s="201"/>
      <c r="AA180" s="201"/>
      <c r="AB180" s="201"/>
      <c r="AC180" s="201"/>
      <c r="AD180" s="201"/>
      <c r="AE180" s="201"/>
      <c r="AF180" s="201"/>
      <c r="AG180" s="201"/>
      <c r="AH180" s="201"/>
      <c r="AI180" s="201"/>
      <c r="AJ180" s="201"/>
      <c r="AK180" s="201"/>
      <c r="AL180" s="201"/>
      <c r="AM180" s="201"/>
      <c r="AN180" s="201"/>
      <c r="AO180" s="201"/>
      <c r="AP180" s="201"/>
      <c r="AQ180" s="201"/>
    </row>
    <row r="181" spans="2:43" x14ac:dyDescent="0.3">
      <c r="B181" s="201" t="s">
        <v>46</v>
      </c>
      <c r="C181" s="203" t="s">
        <v>468</v>
      </c>
      <c r="D181" s="204" t="s">
        <v>54</v>
      </c>
      <c r="E181" s="204" t="s">
        <v>313</v>
      </c>
      <c r="F181" s="202" t="s">
        <v>315</v>
      </c>
      <c r="G181" s="201"/>
      <c r="H181" s="201"/>
      <c r="I181" s="201"/>
      <c r="J181" s="201"/>
      <c r="K181" s="201"/>
      <c r="L181" s="201"/>
      <c r="M181" s="201"/>
      <c r="N181" s="201"/>
      <c r="O181" s="201"/>
      <c r="P181" s="201"/>
      <c r="Q181" s="201"/>
      <c r="R181" s="201"/>
      <c r="S181" s="201"/>
      <c r="T181" s="201"/>
      <c r="U181" s="201"/>
      <c r="V181" s="201"/>
      <c r="W181" s="201"/>
      <c r="X181" s="201"/>
      <c r="Y181" s="201"/>
      <c r="Z181" s="201"/>
      <c r="AA181" s="201"/>
      <c r="AB181" s="201"/>
      <c r="AC181" s="201"/>
      <c r="AD181" s="201"/>
      <c r="AE181" s="201"/>
      <c r="AF181" s="201"/>
      <c r="AG181" s="201"/>
      <c r="AH181" s="201"/>
      <c r="AI181" s="201"/>
      <c r="AJ181" s="201"/>
      <c r="AK181" s="201"/>
      <c r="AL181" s="201"/>
      <c r="AM181" s="201"/>
      <c r="AN181" s="201"/>
      <c r="AO181" s="201"/>
      <c r="AP181" s="201"/>
      <c r="AQ181" s="201"/>
    </row>
    <row r="182" spans="2:43" x14ac:dyDescent="0.3">
      <c r="B182" s="201" t="s">
        <v>46</v>
      </c>
      <c r="C182" s="203" t="s">
        <v>468</v>
      </c>
      <c r="D182" s="204" t="s">
        <v>54</v>
      </c>
      <c r="E182" s="204" t="s">
        <v>313</v>
      </c>
      <c r="F182" s="202" t="s">
        <v>314</v>
      </c>
      <c r="G182" s="201"/>
      <c r="H182" s="201"/>
      <c r="I182" s="201"/>
      <c r="J182" s="201"/>
      <c r="K182" s="201"/>
      <c r="L182" s="201"/>
      <c r="M182" s="201"/>
      <c r="N182" s="201"/>
      <c r="O182" s="201"/>
      <c r="P182" s="201"/>
      <c r="Q182" s="201"/>
      <c r="R182" s="201"/>
      <c r="S182" s="201"/>
      <c r="T182" s="201"/>
      <c r="U182" s="201"/>
      <c r="V182" s="201"/>
      <c r="W182" s="201"/>
      <c r="X182" s="201"/>
      <c r="Y182" s="201"/>
      <c r="Z182" s="201"/>
      <c r="AA182" s="201"/>
      <c r="AB182" s="201"/>
      <c r="AC182" s="201"/>
      <c r="AD182" s="201"/>
      <c r="AE182" s="201"/>
      <c r="AF182" s="201"/>
      <c r="AG182" s="201"/>
      <c r="AH182" s="201"/>
      <c r="AI182" s="201"/>
      <c r="AJ182" s="201"/>
      <c r="AK182" s="201"/>
      <c r="AL182" s="201"/>
      <c r="AM182" s="201"/>
      <c r="AN182" s="201"/>
      <c r="AO182" s="201"/>
      <c r="AP182" s="201"/>
      <c r="AQ182" s="201"/>
    </row>
    <row r="183" spans="2:43" x14ac:dyDescent="0.3">
      <c r="B183" s="201" t="s">
        <v>46</v>
      </c>
      <c r="C183" s="203" t="s">
        <v>468</v>
      </c>
      <c r="D183" s="204" t="s">
        <v>54</v>
      </c>
      <c r="E183" s="202" t="s">
        <v>320</v>
      </c>
      <c r="F183" s="204" t="s">
        <v>312</v>
      </c>
      <c r="G183" s="201"/>
      <c r="H183" s="201"/>
      <c r="I183" s="201"/>
      <c r="J183" s="201"/>
      <c r="K183" s="201"/>
      <c r="L183" s="201"/>
      <c r="M183" s="201"/>
      <c r="N183" s="201"/>
      <c r="O183" s="201"/>
      <c r="P183" s="201"/>
      <c r="Q183" s="201"/>
      <c r="R183" s="201"/>
      <c r="S183" s="201"/>
      <c r="T183" s="201"/>
      <c r="U183" s="201"/>
      <c r="V183" s="201"/>
      <c r="W183" s="201"/>
      <c r="X183" s="201"/>
      <c r="Y183" s="201"/>
      <c r="Z183" s="201"/>
      <c r="AA183" s="201"/>
      <c r="AB183" s="201"/>
      <c r="AC183" s="201"/>
      <c r="AD183" s="201"/>
      <c r="AE183" s="201"/>
      <c r="AF183" s="201"/>
      <c r="AG183" s="201"/>
      <c r="AH183" s="201"/>
      <c r="AI183" s="201"/>
      <c r="AJ183" s="201"/>
      <c r="AK183" s="201"/>
      <c r="AL183" s="201"/>
      <c r="AM183" s="201"/>
      <c r="AN183" s="201"/>
      <c r="AO183" s="201"/>
      <c r="AP183" s="201"/>
      <c r="AQ183" s="201"/>
    </row>
    <row r="184" spans="2:43" x14ac:dyDescent="0.3">
      <c r="B184" s="201" t="s">
        <v>46</v>
      </c>
      <c r="C184" s="203" t="s">
        <v>468</v>
      </c>
      <c r="D184" s="204" t="s">
        <v>54</v>
      </c>
      <c r="E184" s="202" t="s">
        <v>465</v>
      </c>
      <c r="F184" s="204" t="s">
        <v>312</v>
      </c>
      <c r="G184" s="201"/>
      <c r="H184" s="201"/>
      <c r="I184" s="201"/>
      <c r="J184" s="201"/>
      <c r="K184" s="201"/>
      <c r="L184" s="201"/>
      <c r="M184" s="201"/>
      <c r="N184" s="201"/>
      <c r="O184" s="201"/>
      <c r="P184" s="201"/>
      <c r="Q184" s="201"/>
      <c r="R184" s="201"/>
      <c r="S184" s="201"/>
      <c r="T184" s="201"/>
      <c r="U184" s="201"/>
      <c r="V184" s="201"/>
      <c r="W184" s="201"/>
      <c r="X184" s="201"/>
      <c r="Y184" s="201"/>
      <c r="Z184" s="201"/>
      <c r="AA184" s="201"/>
      <c r="AB184" s="201"/>
      <c r="AC184" s="201"/>
      <c r="AD184" s="201"/>
      <c r="AE184" s="201"/>
      <c r="AF184" s="201"/>
      <c r="AG184" s="201"/>
      <c r="AH184" s="201"/>
      <c r="AI184" s="201"/>
      <c r="AJ184" s="201"/>
      <c r="AK184" s="201"/>
      <c r="AL184" s="201"/>
      <c r="AM184" s="201"/>
      <c r="AN184" s="201"/>
      <c r="AO184" s="201"/>
      <c r="AP184" s="201"/>
      <c r="AQ184" s="201"/>
    </row>
    <row r="185" spans="2:43" x14ac:dyDescent="0.3">
      <c r="B185" s="201" t="s">
        <v>46</v>
      </c>
      <c r="C185" s="203" t="s">
        <v>468</v>
      </c>
      <c r="D185" s="204" t="s">
        <v>54</v>
      </c>
      <c r="E185" s="202" t="s">
        <v>318</v>
      </c>
      <c r="F185" s="204" t="s">
        <v>312</v>
      </c>
      <c r="G185" s="201"/>
      <c r="H185" s="201"/>
      <c r="I185" s="201"/>
      <c r="J185" s="201"/>
      <c r="K185" s="201"/>
      <c r="L185" s="201"/>
      <c r="M185" s="201"/>
      <c r="N185" s="201"/>
      <c r="O185" s="201"/>
      <c r="P185" s="201"/>
      <c r="Q185" s="201"/>
      <c r="R185" s="201"/>
      <c r="S185" s="201"/>
      <c r="T185" s="201"/>
      <c r="U185" s="201"/>
      <c r="V185" s="201"/>
      <c r="W185" s="201"/>
      <c r="X185" s="201"/>
      <c r="Y185" s="201"/>
      <c r="Z185" s="201"/>
      <c r="AA185" s="201"/>
      <c r="AB185" s="201"/>
      <c r="AC185" s="201"/>
      <c r="AD185" s="201"/>
      <c r="AE185" s="201"/>
      <c r="AF185" s="201"/>
      <c r="AG185" s="201"/>
      <c r="AH185" s="201"/>
      <c r="AI185" s="201"/>
      <c r="AJ185" s="201"/>
      <c r="AK185" s="201"/>
      <c r="AL185" s="201"/>
      <c r="AM185" s="201"/>
      <c r="AN185" s="201"/>
      <c r="AO185" s="201"/>
      <c r="AP185" s="201"/>
      <c r="AQ185" s="201"/>
    </row>
    <row r="186" spans="2:43" x14ac:dyDescent="0.3">
      <c r="B186" s="201" t="s">
        <v>46</v>
      </c>
      <c r="C186" s="203" t="s">
        <v>468</v>
      </c>
      <c r="D186" s="204" t="s">
        <v>54</v>
      </c>
      <c r="E186" s="202" t="s">
        <v>317</v>
      </c>
      <c r="F186" s="204" t="s">
        <v>312</v>
      </c>
      <c r="G186" s="201"/>
      <c r="H186" s="201"/>
      <c r="I186" s="201"/>
      <c r="J186" s="201"/>
      <c r="K186" s="201"/>
      <c r="L186" s="201"/>
      <c r="M186" s="201"/>
      <c r="N186" s="201"/>
      <c r="O186" s="201"/>
      <c r="P186" s="201"/>
      <c r="Q186" s="201"/>
      <c r="R186" s="201"/>
      <c r="S186" s="201"/>
      <c r="T186" s="201"/>
      <c r="U186" s="201"/>
      <c r="V186" s="201"/>
      <c r="W186" s="201"/>
      <c r="X186" s="201"/>
      <c r="Y186" s="201"/>
      <c r="Z186" s="201"/>
      <c r="AA186" s="201"/>
      <c r="AB186" s="201"/>
      <c r="AC186" s="201"/>
      <c r="AD186" s="201"/>
      <c r="AE186" s="201"/>
      <c r="AF186" s="201"/>
      <c r="AG186" s="201"/>
      <c r="AH186" s="201"/>
      <c r="AI186" s="201"/>
      <c r="AJ186" s="201"/>
      <c r="AK186" s="201"/>
      <c r="AL186" s="201"/>
      <c r="AM186" s="201"/>
      <c r="AN186" s="201"/>
      <c r="AO186" s="201"/>
      <c r="AP186" s="201"/>
      <c r="AQ186" s="201"/>
    </row>
    <row r="187" spans="2:43" x14ac:dyDescent="0.3">
      <c r="B187" s="201" t="s">
        <v>46</v>
      </c>
      <c r="C187" s="203" t="s">
        <v>468</v>
      </c>
      <c r="D187" s="204" t="s">
        <v>54</v>
      </c>
      <c r="E187" s="202" t="s">
        <v>316</v>
      </c>
      <c r="F187" s="204" t="s">
        <v>312</v>
      </c>
      <c r="G187" s="201"/>
      <c r="H187" s="201"/>
      <c r="I187" s="201"/>
      <c r="J187" s="201"/>
      <c r="K187" s="201"/>
      <c r="L187" s="201"/>
      <c r="M187" s="201"/>
      <c r="N187" s="201"/>
      <c r="O187" s="201"/>
      <c r="P187" s="201"/>
      <c r="Q187" s="201"/>
      <c r="R187" s="201"/>
      <c r="S187" s="201"/>
      <c r="T187" s="201"/>
      <c r="U187" s="201"/>
      <c r="V187" s="201"/>
      <c r="W187" s="201"/>
      <c r="X187" s="201"/>
      <c r="Y187" s="201"/>
      <c r="Z187" s="201"/>
      <c r="AA187" s="201"/>
      <c r="AB187" s="201"/>
      <c r="AC187" s="201"/>
      <c r="AD187" s="201"/>
      <c r="AE187" s="201"/>
      <c r="AF187" s="201"/>
      <c r="AG187" s="201"/>
      <c r="AH187" s="201"/>
      <c r="AI187" s="201"/>
      <c r="AJ187" s="201"/>
      <c r="AK187" s="201"/>
      <c r="AL187" s="201"/>
      <c r="AM187" s="201"/>
      <c r="AN187" s="201"/>
      <c r="AO187" s="201"/>
      <c r="AP187" s="201"/>
      <c r="AQ187" s="201"/>
    </row>
    <row r="188" spans="2:43" x14ac:dyDescent="0.3">
      <c r="B188" s="16" t="s">
        <v>46</v>
      </c>
      <c r="C188" s="23" t="s">
        <v>466</v>
      </c>
      <c r="D188" s="15" t="s">
        <v>54</v>
      </c>
      <c r="E188" s="15" t="s">
        <v>313</v>
      </c>
      <c r="F188" s="15" t="s">
        <v>312</v>
      </c>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c r="AM188" s="16"/>
      <c r="AN188" s="16"/>
      <c r="AO188" s="16"/>
      <c r="AP188" s="16"/>
      <c r="AQ188" s="16"/>
    </row>
    <row r="189" spans="2:43" x14ac:dyDescent="0.3">
      <c r="B189" s="16" t="s">
        <v>46</v>
      </c>
      <c r="C189" s="16" t="s">
        <v>44</v>
      </c>
      <c r="D189" s="15" t="s">
        <v>54</v>
      </c>
      <c r="E189" s="206" t="s">
        <v>318</v>
      </c>
      <c r="F189" s="15" t="s">
        <v>312</v>
      </c>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c r="AM189" s="16"/>
      <c r="AN189" s="16"/>
      <c r="AO189" s="16"/>
      <c r="AP189" s="16"/>
      <c r="AQ189" s="16"/>
    </row>
    <row r="190" spans="2:43" x14ac:dyDescent="0.3">
      <c r="B190" s="16" t="s">
        <v>46</v>
      </c>
      <c r="C190" s="16" t="s">
        <v>44</v>
      </c>
      <c r="D190" s="15" t="s">
        <v>54</v>
      </c>
      <c r="E190" s="206" t="s">
        <v>317</v>
      </c>
      <c r="F190" s="15" t="s">
        <v>312</v>
      </c>
      <c r="G190" s="16"/>
      <c r="H190" s="16"/>
      <c r="I190" s="16"/>
      <c r="J190" s="16"/>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c r="AK190" s="16"/>
      <c r="AL190" s="16"/>
      <c r="AM190" s="16"/>
      <c r="AN190" s="16"/>
      <c r="AO190" s="16"/>
      <c r="AP190" s="16"/>
      <c r="AQ190" s="16"/>
    </row>
    <row r="191" spans="2:43" x14ac:dyDescent="0.3">
      <c r="B191" s="16" t="s">
        <v>46</v>
      </c>
      <c r="C191" s="16" t="s">
        <v>44</v>
      </c>
      <c r="D191" s="15" t="s">
        <v>54</v>
      </c>
      <c r="E191" s="206" t="s">
        <v>316</v>
      </c>
      <c r="F191" s="15" t="s">
        <v>312</v>
      </c>
      <c r="G191" s="16"/>
      <c r="H191" s="16"/>
      <c r="I191" s="16"/>
      <c r="J191" s="16"/>
      <c r="K191" s="16"/>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c r="AK191" s="16"/>
      <c r="AL191" s="16"/>
      <c r="AM191" s="16"/>
      <c r="AN191" s="16"/>
      <c r="AO191" s="16"/>
      <c r="AP191" s="16"/>
      <c r="AQ191" s="16"/>
    </row>
    <row r="192" spans="2:43" x14ac:dyDescent="0.3">
      <c r="B192" s="16" t="s">
        <v>46</v>
      </c>
      <c r="C192" s="16" t="s">
        <v>44</v>
      </c>
      <c r="D192" s="15" t="s">
        <v>54</v>
      </c>
      <c r="E192" s="15" t="s">
        <v>313</v>
      </c>
      <c r="F192" s="44" t="s">
        <v>315</v>
      </c>
      <c r="G192" s="16"/>
      <c r="H192" s="16"/>
      <c r="I192" s="16"/>
      <c r="J192" s="16"/>
      <c r="K192" s="16"/>
      <c r="L192" s="16"/>
      <c r="M192" s="16"/>
      <c r="N192" s="16"/>
      <c r="O192" s="16"/>
      <c r="P192" s="16"/>
      <c r="Q192" s="16"/>
      <c r="R192" s="16"/>
      <c r="S192" s="16"/>
      <c r="T192" s="16"/>
      <c r="U192" s="16"/>
      <c r="V192" s="16"/>
      <c r="W192" s="16"/>
      <c r="X192" s="16"/>
      <c r="Y192" s="16"/>
      <c r="Z192" s="16"/>
      <c r="AA192" s="16"/>
      <c r="AB192" s="16"/>
      <c r="AC192" s="16"/>
      <c r="AD192" s="16"/>
      <c r="AE192" s="16"/>
      <c r="AF192" s="16"/>
      <c r="AG192" s="16"/>
      <c r="AH192" s="16"/>
      <c r="AI192" s="16"/>
      <c r="AJ192" s="16"/>
      <c r="AK192" s="16"/>
      <c r="AL192" s="16"/>
      <c r="AM192" s="16"/>
      <c r="AN192" s="16"/>
      <c r="AO192" s="16"/>
      <c r="AP192" s="16"/>
      <c r="AQ192" s="16"/>
    </row>
    <row r="193" spans="2:43" x14ac:dyDescent="0.3">
      <c r="B193" s="16" t="s">
        <v>46</v>
      </c>
      <c r="C193" s="16" t="s">
        <v>44</v>
      </c>
      <c r="D193" s="15" t="s">
        <v>54</v>
      </c>
      <c r="E193" s="15" t="s">
        <v>313</v>
      </c>
      <c r="F193" s="44" t="s">
        <v>314</v>
      </c>
      <c r="G193" s="16"/>
      <c r="H193" s="16"/>
      <c r="I193" s="16"/>
      <c r="J193" s="16"/>
      <c r="K193" s="16"/>
      <c r="L193" s="16"/>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6"/>
      <c r="AK193" s="16"/>
      <c r="AL193" s="16"/>
      <c r="AM193" s="16"/>
      <c r="AN193" s="16"/>
      <c r="AO193" s="16"/>
      <c r="AP193" s="16"/>
      <c r="AQ193" s="16"/>
    </row>
    <row r="194" spans="2:43" x14ac:dyDescent="0.3">
      <c r="B194" s="16" t="s">
        <v>46</v>
      </c>
      <c r="C194" s="16" t="s">
        <v>44</v>
      </c>
      <c r="D194" s="44" t="s">
        <v>45</v>
      </c>
      <c r="E194" s="15" t="s">
        <v>313</v>
      </c>
      <c r="F194" s="15" t="s">
        <v>312</v>
      </c>
      <c r="G194" s="16">
        <v>10</v>
      </c>
      <c r="H194" s="16">
        <v>1424</v>
      </c>
      <c r="I194" s="16">
        <v>1142</v>
      </c>
      <c r="J194" s="16">
        <f>SUM(J118:J162)</f>
        <v>1038</v>
      </c>
      <c r="K194" s="16">
        <f>(K118*M118+K162*M162)/M194</f>
        <v>0.90481628634717493</v>
      </c>
      <c r="L194" s="16"/>
      <c r="M194" s="16">
        <f>SUM(M118,M162)</f>
        <v>0.40513807130159296</v>
      </c>
      <c r="N194" s="16">
        <v>0.87909999999999999</v>
      </c>
      <c r="O194" s="16">
        <v>0.92641428569999995</v>
      </c>
      <c r="P194" s="16">
        <f>SUM(P118:P162)</f>
        <v>519</v>
      </c>
      <c r="Q194" s="16">
        <f>SUM(Q118:Q162)</f>
        <v>463</v>
      </c>
      <c r="R194" s="16">
        <f>(R118*T118+R162*T162)/T194</f>
        <v>0.88361486916864129</v>
      </c>
      <c r="S194" s="16"/>
      <c r="T194" s="16">
        <f>SUM(T118,T162)</f>
        <v>0.40513807130159296</v>
      </c>
      <c r="U194" s="16">
        <v>0.83798571430000002</v>
      </c>
      <c r="V194" s="16">
        <v>0.92010000000000003</v>
      </c>
      <c r="W194" s="16">
        <f>SUM(W118:W162)</f>
        <v>166</v>
      </c>
      <c r="X194" s="16">
        <f>SUM(X118:X162)</f>
        <v>99</v>
      </c>
      <c r="Y194" s="16">
        <f>(Y118*AA118+Y162*AA162)/AA194</f>
        <v>0.59297423887587819</v>
      </c>
      <c r="Z194" s="16"/>
      <c r="AA194" s="16">
        <f>SUM(AA118,AA162)</f>
        <v>0.40513807130159296</v>
      </c>
      <c r="AB194" s="16">
        <v>0.46908571430000001</v>
      </c>
      <c r="AC194" s="16">
        <v>0.70875714290000003</v>
      </c>
      <c r="AD194" s="16">
        <f>I194+P194+W194</f>
        <v>1827</v>
      </c>
      <c r="AE194" s="16">
        <f>SUM(J194,Q194,X194)</f>
        <v>1600</v>
      </c>
      <c r="AF194" s="16">
        <f>(AF118*AH118+AF162*AH162)/AH194</f>
        <v>0.87339920680359939</v>
      </c>
      <c r="AG194" s="16"/>
      <c r="AH194" s="16">
        <f>SUM(AH118,AH162)</f>
        <v>0.40513807130159296</v>
      </c>
      <c r="AI194" s="16">
        <f>($AH$118*AI118+$AH$162*AI162)/SUM($AH$118,$AH$162)</f>
        <v>0.85065714285714289</v>
      </c>
      <c r="AJ194" s="16">
        <f>($AH$118*AJ118+$AH$162*AJ162)/SUM($AH$118,$AH$162)</f>
        <v>0.89382857142857153</v>
      </c>
      <c r="AK194" s="16">
        <f>SUM(AK118:AK162)</f>
        <v>132</v>
      </c>
      <c r="AL194" s="16">
        <f>SUM(AL118:AL162)</f>
        <v>84</v>
      </c>
      <c r="AM194" s="16">
        <f>(AM118*AO118+AM162*AO162)/AO194</f>
        <v>0.63237657864523544</v>
      </c>
      <c r="AN194" s="16"/>
      <c r="AO194" s="16">
        <f>SUM(AO118,AO162)</f>
        <v>0.40513807130159296</v>
      </c>
      <c r="AP194" s="16">
        <v>0.5051285714</v>
      </c>
      <c r="AQ194" s="16">
        <v>0.74737142860000005</v>
      </c>
    </row>
    <row r="195" spans="2:43" x14ac:dyDescent="0.3">
      <c r="B195" s="16" t="s">
        <v>46</v>
      </c>
      <c r="C195" s="16" t="s">
        <v>44</v>
      </c>
      <c r="D195" s="44" t="s">
        <v>52</v>
      </c>
      <c r="E195" s="15" t="s">
        <v>313</v>
      </c>
      <c r="F195" s="15" t="s">
        <v>312</v>
      </c>
      <c r="G195" s="16"/>
      <c r="H195" s="16"/>
      <c r="I195" s="16"/>
      <c r="J195" s="16"/>
      <c r="K195" s="16"/>
      <c r="L195" s="16"/>
      <c r="M195" s="16"/>
      <c r="N195" s="16"/>
      <c r="O195" s="16"/>
      <c r="P195" s="16"/>
      <c r="Q195" s="16"/>
      <c r="R195" s="16"/>
      <c r="S195" s="16"/>
      <c r="T195" s="16"/>
      <c r="U195" s="16"/>
      <c r="V195" s="16"/>
      <c r="W195" s="16"/>
      <c r="X195" s="16"/>
      <c r="Y195" s="16"/>
      <c r="Z195" s="16"/>
      <c r="AA195" s="16"/>
      <c r="AB195" s="16"/>
      <c r="AC195" s="16"/>
      <c r="AD195" s="16"/>
      <c r="AE195" s="16"/>
      <c r="AF195" s="16"/>
      <c r="AG195" s="16"/>
      <c r="AH195" s="16"/>
      <c r="AI195" s="16"/>
      <c r="AJ195" s="16"/>
      <c r="AK195" s="16"/>
      <c r="AL195" s="16"/>
      <c r="AM195" s="16"/>
      <c r="AN195" s="16"/>
      <c r="AO195" s="16"/>
      <c r="AP195" s="16"/>
      <c r="AQ195" s="16"/>
    </row>
    <row r="196" spans="2:43" x14ac:dyDescent="0.3">
      <c r="B196" s="60" t="s">
        <v>57</v>
      </c>
      <c r="C196" s="56" t="s">
        <v>44</v>
      </c>
      <c r="D196" s="80" t="s">
        <v>54</v>
      </c>
      <c r="E196" s="50" t="s">
        <v>313</v>
      </c>
      <c r="F196" s="50" t="s">
        <v>312</v>
      </c>
      <c r="G196" s="80"/>
      <c r="H196" s="80"/>
      <c r="I196" s="80"/>
      <c r="J196" s="80"/>
      <c r="K196" s="80"/>
      <c r="L196" s="80"/>
      <c r="M196" s="80"/>
      <c r="N196" s="80"/>
      <c r="O196" s="80"/>
      <c r="P196" s="80"/>
      <c r="Q196" s="80"/>
      <c r="R196" s="80"/>
      <c r="S196" s="80"/>
      <c r="T196" s="80"/>
      <c r="U196" s="80"/>
      <c r="V196" s="80"/>
      <c r="W196" s="80"/>
      <c r="X196" s="80"/>
      <c r="Y196" s="80"/>
      <c r="Z196" s="80"/>
      <c r="AA196" s="80"/>
      <c r="AB196" s="80"/>
      <c r="AC196" s="80"/>
      <c r="AD196" s="80"/>
      <c r="AE196" s="80"/>
      <c r="AF196" s="80"/>
      <c r="AG196" s="80"/>
      <c r="AH196" s="80"/>
      <c r="AI196" s="80"/>
      <c r="AJ196" s="80"/>
      <c r="AK196" s="80"/>
      <c r="AL196" s="80"/>
      <c r="AM196" s="80"/>
      <c r="AN196" s="80"/>
      <c r="AO196" s="80"/>
      <c r="AP196" s="80"/>
      <c r="AQ196" s="80"/>
    </row>
    <row r="197" spans="2:43" x14ac:dyDescent="0.3">
      <c r="B197" s="209" t="s">
        <v>47</v>
      </c>
      <c r="C197" s="209" t="s">
        <v>469</v>
      </c>
      <c r="D197" s="209" t="s">
        <v>82</v>
      </c>
      <c r="E197" s="209" t="s">
        <v>326</v>
      </c>
      <c r="F197" s="209" t="s">
        <v>329</v>
      </c>
      <c r="G197" s="209"/>
      <c r="H197" s="209"/>
      <c r="I197" s="209"/>
      <c r="J197" s="209"/>
      <c r="K197" s="209"/>
      <c r="L197" s="209"/>
      <c r="M197" s="209"/>
      <c r="N197" s="209"/>
      <c r="O197" s="209"/>
      <c r="P197" s="209"/>
      <c r="Q197" s="209"/>
      <c r="R197" s="209"/>
      <c r="S197" s="209"/>
      <c r="T197" s="209"/>
      <c r="U197" s="209"/>
      <c r="V197" s="209"/>
      <c r="W197" s="209"/>
      <c r="X197" s="209"/>
      <c r="Y197" s="209"/>
      <c r="Z197" s="209"/>
      <c r="AA197" s="209"/>
      <c r="AB197" s="209"/>
      <c r="AC197" s="209"/>
      <c r="AD197" s="209"/>
      <c r="AE197" s="209"/>
      <c r="AF197" s="209"/>
      <c r="AG197" s="209"/>
      <c r="AH197" s="209"/>
      <c r="AI197" s="209"/>
      <c r="AJ197" s="209"/>
      <c r="AK197" s="209"/>
      <c r="AL197" s="209"/>
      <c r="AM197" s="209"/>
      <c r="AN197" s="209"/>
      <c r="AO197" s="209"/>
      <c r="AP197" s="209"/>
      <c r="AQ197" s="209"/>
    </row>
    <row r="198" spans="2:43" x14ac:dyDescent="0.3">
      <c r="B198" s="209" t="s">
        <v>47</v>
      </c>
      <c r="C198" s="209" t="s">
        <v>469</v>
      </c>
      <c r="D198" s="209" t="s">
        <v>82</v>
      </c>
      <c r="E198" s="209" t="s">
        <v>326</v>
      </c>
      <c r="F198" s="209" t="s">
        <v>328</v>
      </c>
      <c r="G198" s="209"/>
      <c r="H198" s="209"/>
      <c r="I198" s="209"/>
      <c r="J198" s="209"/>
      <c r="K198" s="209"/>
      <c r="L198" s="209"/>
      <c r="M198" s="209"/>
      <c r="N198" s="209"/>
      <c r="O198" s="209"/>
      <c r="P198" s="209"/>
      <c r="Q198" s="209"/>
      <c r="R198" s="209"/>
      <c r="S198" s="209"/>
      <c r="T198" s="209"/>
      <c r="U198" s="209"/>
      <c r="V198" s="209"/>
      <c r="W198" s="209"/>
      <c r="X198" s="209"/>
      <c r="Y198" s="209"/>
      <c r="Z198" s="209"/>
      <c r="AA198" s="209"/>
      <c r="AB198" s="209"/>
      <c r="AC198" s="209"/>
      <c r="AD198" s="209"/>
      <c r="AE198" s="209"/>
      <c r="AF198" s="209"/>
      <c r="AG198" s="209"/>
      <c r="AH198" s="209"/>
      <c r="AI198" s="209"/>
      <c r="AJ198" s="209"/>
      <c r="AK198" s="209"/>
      <c r="AL198" s="209"/>
      <c r="AM198" s="209"/>
      <c r="AN198" s="209"/>
      <c r="AO198" s="209"/>
      <c r="AP198" s="209"/>
      <c r="AQ198" s="209"/>
    </row>
    <row r="199" spans="2:43" x14ac:dyDescent="0.3">
      <c r="B199" s="209" t="s">
        <v>47</v>
      </c>
      <c r="C199" s="209" t="s">
        <v>469</v>
      </c>
      <c r="D199" s="209" t="s">
        <v>82</v>
      </c>
      <c r="E199" s="209" t="s">
        <v>470</v>
      </c>
      <c r="F199" s="209" t="s">
        <v>329</v>
      </c>
      <c r="G199" s="209"/>
      <c r="H199" s="209"/>
      <c r="I199" s="209"/>
      <c r="J199" s="209"/>
      <c r="K199" s="209"/>
      <c r="L199" s="209"/>
      <c r="M199" s="209"/>
      <c r="N199" s="209"/>
      <c r="O199" s="209"/>
      <c r="P199" s="209"/>
      <c r="Q199" s="209"/>
      <c r="R199" s="209"/>
      <c r="S199" s="209"/>
      <c r="T199" s="209"/>
      <c r="U199" s="209"/>
      <c r="V199" s="209"/>
      <c r="W199" s="209"/>
      <c r="X199" s="209"/>
      <c r="Y199" s="209"/>
      <c r="Z199" s="209"/>
      <c r="AA199" s="209"/>
      <c r="AB199" s="209"/>
      <c r="AC199" s="209"/>
      <c r="AD199" s="209"/>
      <c r="AE199" s="209"/>
      <c r="AF199" s="209"/>
      <c r="AG199" s="209"/>
      <c r="AH199" s="209"/>
      <c r="AI199" s="209"/>
      <c r="AJ199" s="209"/>
      <c r="AK199" s="209"/>
      <c r="AL199" s="209"/>
      <c r="AM199" s="209"/>
      <c r="AN199" s="209"/>
      <c r="AO199" s="209"/>
      <c r="AP199" s="209"/>
      <c r="AQ199" s="209"/>
    </row>
    <row r="200" spans="2:43" x14ac:dyDescent="0.3">
      <c r="B200" s="209" t="s">
        <v>47</v>
      </c>
      <c r="C200" s="209" t="s">
        <v>469</v>
      </c>
      <c r="D200" s="209" t="s">
        <v>82</v>
      </c>
      <c r="E200" s="209" t="s">
        <v>470</v>
      </c>
      <c r="F200" s="209" t="s">
        <v>328</v>
      </c>
      <c r="G200" s="209"/>
      <c r="H200" s="209"/>
      <c r="I200" s="209"/>
      <c r="J200" s="209"/>
      <c r="K200" s="209"/>
      <c r="L200" s="209"/>
      <c r="M200" s="209"/>
      <c r="N200" s="209"/>
      <c r="O200" s="209"/>
      <c r="P200" s="209"/>
      <c r="Q200" s="209"/>
      <c r="R200" s="209"/>
      <c r="S200" s="209"/>
      <c r="T200" s="209"/>
      <c r="U200" s="209"/>
      <c r="V200" s="209"/>
      <c r="W200" s="209"/>
      <c r="X200" s="209"/>
      <c r="Y200" s="209"/>
      <c r="Z200" s="209"/>
      <c r="AA200" s="209"/>
      <c r="AB200" s="209"/>
      <c r="AC200" s="209"/>
      <c r="AD200" s="209"/>
      <c r="AE200" s="209"/>
      <c r="AF200" s="209"/>
      <c r="AG200" s="209"/>
      <c r="AH200" s="209"/>
      <c r="AI200" s="209"/>
      <c r="AJ200" s="209"/>
      <c r="AK200" s="209"/>
      <c r="AL200" s="209"/>
      <c r="AM200" s="209"/>
      <c r="AN200" s="209"/>
      <c r="AO200" s="209"/>
      <c r="AP200" s="209"/>
      <c r="AQ200" s="209"/>
    </row>
    <row r="201" spans="2:43" x14ac:dyDescent="0.3">
      <c r="B201" s="209" t="s">
        <v>47</v>
      </c>
      <c r="C201" s="209" t="s">
        <v>469</v>
      </c>
      <c r="D201" s="209" t="s">
        <v>82</v>
      </c>
      <c r="E201" s="209" t="s">
        <v>323</v>
      </c>
      <c r="F201" s="209" t="s">
        <v>329</v>
      </c>
      <c r="G201" s="209"/>
      <c r="H201" s="209"/>
      <c r="I201" s="209"/>
      <c r="J201" s="209"/>
      <c r="K201" s="209"/>
      <c r="L201" s="209"/>
      <c r="M201" s="209"/>
      <c r="N201" s="209"/>
      <c r="O201" s="209"/>
      <c r="P201" s="209"/>
      <c r="Q201" s="209"/>
      <c r="R201" s="209"/>
      <c r="S201" s="209"/>
      <c r="T201" s="209"/>
      <c r="U201" s="209"/>
      <c r="V201" s="209"/>
      <c r="W201" s="209"/>
      <c r="X201" s="209"/>
      <c r="Y201" s="209"/>
      <c r="Z201" s="209"/>
      <c r="AA201" s="209"/>
      <c r="AB201" s="209"/>
      <c r="AC201" s="209"/>
      <c r="AD201" s="209"/>
      <c r="AE201" s="209"/>
      <c r="AF201" s="209"/>
      <c r="AG201" s="209"/>
      <c r="AH201" s="209"/>
      <c r="AI201" s="209"/>
      <c r="AJ201" s="209"/>
      <c r="AK201" s="209"/>
      <c r="AL201" s="209"/>
      <c r="AM201" s="209"/>
      <c r="AN201" s="209"/>
      <c r="AO201" s="209"/>
      <c r="AP201" s="209"/>
      <c r="AQ201" s="209"/>
    </row>
    <row r="202" spans="2:43" x14ac:dyDescent="0.3">
      <c r="B202" s="209" t="s">
        <v>47</v>
      </c>
      <c r="C202" s="209" t="s">
        <v>469</v>
      </c>
      <c r="D202" s="209" t="s">
        <v>82</v>
      </c>
      <c r="E202" s="209" t="s">
        <v>323</v>
      </c>
      <c r="F202" s="209" t="s">
        <v>328</v>
      </c>
      <c r="G202" s="209"/>
      <c r="H202" s="209"/>
      <c r="I202" s="209"/>
      <c r="J202" s="209"/>
      <c r="K202" s="209"/>
      <c r="L202" s="209"/>
      <c r="M202" s="209"/>
      <c r="N202" s="209"/>
      <c r="O202" s="209"/>
      <c r="P202" s="209"/>
      <c r="Q202" s="209"/>
      <c r="R202" s="209"/>
      <c r="S202" s="209"/>
      <c r="T202" s="209"/>
      <c r="U202" s="209"/>
      <c r="V202" s="209"/>
      <c r="W202" s="209"/>
      <c r="X202" s="209"/>
      <c r="Y202" s="209"/>
      <c r="Z202" s="209"/>
      <c r="AA202" s="209"/>
      <c r="AB202" s="209"/>
      <c r="AC202" s="209"/>
      <c r="AD202" s="209"/>
      <c r="AE202" s="209"/>
      <c r="AF202" s="209"/>
      <c r="AG202" s="209"/>
      <c r="AH202" s="209"/>
      <c r="AI202" s="209"/>
      <c r="AJ202" s="209"/>
      <c r="AK202" s="209"/>
      <c r="AL202" s="209"/>
      <c r="AM202" s="209"/>
      <c r="AN202" s="209"/>
      <c r="AO202" s="209"/>
      <c r="AP202" s="209"/>
      <c r="AQ202" s="209"/>
    </row>
    <row r="203" spans="2:43" x14ac:dyDescent="0.3">
      <c r="B203" s="209" t="s">
        <v>47</v>
      </c>
      <c r="C203" s="209" t="s">
        <v>469</v>
      </c>
      <c r="D203" s="209" t="s">
        <v>82</v>
      </c>
      <c r="E203" s="209" t="s">
        <v>322</v>
      </c>
      <c r="F203" s="209" t="s">
        <v>329</v>
      </c>
      <c r="G203" s="209"/>
      <c r="H203" s="209"/>
      <c r="I203" s="209"/>
      <c r="J203" s="209"/>
      <c r="K203" s="209"/>
      <c r="L203" s="209"/>
      <c r="M203" s="209"/>
      <c r="N203" s="209"/>
      <c r="O203" s="209"/>
      <c r="P203" s="209"/>
      <c r="Q203" s="209"/>
      <c r="R203" s="209"/>
      <c r="S203" s="209"/>
      <c r="T203" s="209"/>
      <c r="U203" s="209"/>
      <c r="V203" s="209"/>
      <c r="W203" s="209"/>
      <c r="X203" s="209"/>
      <c r="Y203" s="209"/>
      <c r="Z203" s="209"/>
      <c r="AA203" s="209"/>
      <c r="AB203" s="209"/>
      <c r="AC203" s="209"/>
      <c r="AD203" s="209"/>
      <c r="AE203" s="209"/>
      <c r="AF203" s="209"/>
      <c r="AG203" s="209"/>
      <c r="AH203" s="209"/>
      <c r="AI203" s="209"/>
      <c r="AJ203" s="209"/>
      <c r="AK203" s="209"/>
      <c r="AL203" s="209"/>
      <c r="AM203" s="209"/>
      <c r="AN203" s="209"/>
      <c r="AO203" s="209"/>
      <c r="AP203" s="209"/>
      <c r="AQ203" s="209"/>
    </row>
    <row r="204" spans="2:43" x14ac:dyDescent="0.3">
      <c r="B204" s="209" t="s">
        <v>47</v>
      </c>
      <c r="C204" s="209" t="s">
        <v>469</v>
      </c>
      <c r="D204" s="209" t="s">
        <v>82</v>
      </c>
      <c r="E204" s="209" t="s">
        <v>322</v>
      </c>
      <c r="F204" s="209" t="s">
        <v>328</v>
      </c>
      <c r="G204" s="209"/>
      <c r="H204" s="209"/>
      <c r="I204" s="209"/>
      <c r="J204" s="209"/>
      <c r="K204" s="209"/>
      <c r="L204" s="209"/>
      <c r="M204" s="209"/>
      <c r="N204" s="209"/>
      <c r="O204" s="209"/>
      <c r="P204" s="209"/>
      <c r="Q204" s="209"/>
      <c r="R204" s="209"/>
      <c r="S204" s="209"/>
      <c r="T204" s="209"/>
      <c r="U204" s="209"/>
      <c r="V204" s="209"/>
      <c r="W204" s="209"/>
      <c r="X204" s="209"/>
      <c r="Y204" s="209"/>
      <c r="Z204" s="209"/>
      <c r="AA204" s="209"/>
      <c r="AB204" s="209"/>
      <c r="AC204" s="209"/>
      <c r="AD204" s="209"/>
      <c r="AE204" s="209"/>
      <c r="AF204" s="209"/>
      <c r="AG204" s="209"/>
      <c r="AH204" s="209"/>
      <c r="AI204" s="209"/>
      <c r="AJ204" s="209"/>
      <c r="AK204" s="209"/>
      <c r="AL204" s="209"/>
      <c r="AM204" s="209"/>
      <c r="AN204" s="209"/>
      <c r="AO204" s="209"/>
      <c r="AP204" s="209"/>
      <c r="AQ204" s="209"/>
    </row>
    <row r="205" spans="2:43" x14ac:dyDescent="0.3">
      <c r="B205" s="209" t="s">
        <v>47</v>
      </c>
      <c r="C205" s="209" t="s">
        <v>469</v>
      </c>
      <c r="D205" s="209" t="s">
        <v>82</v>
      </c>
      <c r="E205" s="209" t="s">
        <v>321</v>
      </c>
      <c r="F205" s="209" t="s">
        <v>329</v>
      </c>
      <c r="G205" s="209"/>
      <c r="H205" s="209"/>
      <c r="I205" s="209"/>
      <c r="J205" s="209"/>
      <c r="K205" s="209"/>
      <c r="L205" s="209"/>
      <c r="M205" s="209"/>
      <c r="N205" s="209"/>
      <c r="O205" s="209"/>
      <c r="P205" s="209"/>
      <c r="Q205" s="209"/>
      <c r="R205" s="209"/>
      <c r="S205" s="209"/>
      <c r="T205" s="209"/>
      <c r="U205" s="209"/>
      <c r="V205" s="209"/>
      <c r="W205" s="209"/>
      <c r="X205" s="209"/>
      <c r="Y205" s="209"/>
      <c r="Z205" s="209"/>
      <c r="AA205" s="209"/>
      <c r="AB205" s="209"/>
      <c r="AC205" s="209"/>
      <c r="AD205" s="209"/>
      <c r="AE205" s="209"/>
      <c r="AF205" s="209"/>
      <c r="AG205" s="209"/>
      <c r="AH205" s="209"/>
      <c r="AI205" s="209"/>
      <c r="AJ205" s="209"/>
      <c r="AK205" s="209"/>
      <c r="AL205" s="209"/>
      <c r="AM205" s="209"/>
      <c r="AN205" s="209"/>
      <c r="AO205" s="209"/>
      <c r="AP205" s="209"/>
      <c r="AQ205" s="209"/>
    </row>
    <row r="206" spans="2:43" x14ac:dyDescent="0.3">
      <c r="B206" s="209" t="s">
        <v>47</v>
      </c>
      <c r="C206" s="209" t="s">
        <v>469</v>
      </c>
      <c r="D206" s="209" t="s">
        <v>82</v>
      </c>
      <c r="E206" s="209" t="s">
        <v>321</v>
      </c>
      <c r="F206" s="209" t="s">
        <v>328</v>
      </c>
      <c r="G206" s="209"/>
      <c r="H206" s="209"/>
      <c r="I206" s="209"/>
      <c r="J206" s="209"/>
      <c r="K206" s="209"/>
      <c r="L206" s="209"/>
      <c r="M206" s="209"/>
      <c r="N206" s="209"/>
      <c r="O206" s="209"/>
      <c r="P206" s="209"/>
      <c r="Q206" s="209"/>
      <c r="R206" s="209"/>
      <c r="S206" s="209"/>
      <c r="T206" s="209"/>
      <c r="U206" s="209"/>
      <c r="V206" s="209"/>
      <c r="W206" s="209"/>
      <c r="X206" s="209"/>
      <c r="Y206" s="209"/>
      <c r="Z206" s="209"/>
      <c r="AA206" s="209"/>
      <c r="AB206" s="209"/>
      <c r="AC206" s="209"/>
      <c r="AD206" s="209"/>
      <c r="AE206" s="209"/>
      <c r="AF206" s="209"/>
      <c r="AG206" s="209"/>
      <c r="AH206" s="209"/>
      <c r="AI206" s="209"/>
      <c r="AJ206" s="209"/>
      <c r="AK206" s="209"/>
      <c r="AL206" s="209"/>
      <c r="AM206" s="209"/>
      <c r="AN206" s="209"/>
      <c r="AO206" s="209"/>
      <c r="AP206" s="209"/>
      <c r="AQ206" s="209"/>
    </row>
    <row r="207" spans="2:43" x14ac:dyDescent="0.3">
      <c r="B207" s="250" t="s">
        <v>47</v>
      </c>
      <c r="C207" s="250" t="s">
        <v>469</v>
      </c>
      <c r="D207" s="250" t="s">
        <v>82</v>
      </c>
      <c r="E207" s="251" t="s">
        <v>313</v>
      </c>
      <c r="F207" s="252" t="s">
        <v>315</v>
      </c>
      <c r="G207" s="250"/>
      <c r="H207" s="250"/>
      <c r="I207" s="250"/>
      <c r="J207" s="250"/>
      <c r="K207" s="250"/>
      <c r="L207" s="250"/>
      <c r="M207" s="250"/>
      <c r="N207" s="250"/>
      <c r="O207" s="250"/>
      <c r="P207" s="250"/>
      <c r="Q207" s="250"/>
      <c r="R207" s="250"/>
      <c r="S207" s="250"/>
      <c r="T207" s="250"/>
      <c r="U207" s="250"/>
      <c r="V207" s="250"/>
      <c r="W207" s="250"/>
      <c r="X207" s="250"/>
      <c r="Y207" s="250"/>
      <c r="Z207" s="250"/>
      <c r="AA207" s="250"/>
      <c r="AB207" s="250"/>
      <c r="AC207" s="250"/>
      <c r="AD207" s="250"/>
      <c r="AE207" s="250"/>
      <c r="AF207" s="250"/>
      <c r="AG207" s="250"/>
      <c r="AH207" s="250"/>
      <c r="AI207" s="250"/>
      <c r="AJ207" s="250"/>
      <c r="AK207" s="250"/>
      <c r="AL207" s="250"/>
      <c r="AM207" s="250"/>
      <c r="AN207" s="250"/>
      <c r="AO207" s="250"/>
      <c r="AP207" s="250"/>
      <c r="AQ207" s="250"/>
    </row>
    <row r="208" spans="2:43" x14ac:dyDescent="0.3">
      <c r="B208" s="250" t="s">
        <v>47</v>
      </c>
      <c r="C208" s="250" t="s">
        <v>469</v>
      </c>
      <c r="D208" s="250" t="s">
        <v>82</v>
      </c>
      <c r="E208" s="251" t="s">
        <v>313</v>
      </c>
      <c r="F208" s="252" t="s">
        <v>314</v>
      </c>
      <c r="G208" s="250"/>
      <c r="H208" s="250"/>
      <c r="I208" s="250"/>
      <c r="J208" s="250"/>
      <c r="K208" s="250"/>
      <c r="L208" s="250"/>
      <c r="M208" s="250"/>
      <c r="N208" s="250"/>
      <c r="O208" s="250"/>
      <c r="P208" s="250"/>
      <c r="Q208" s="250"/>
      <c r="R208" s="250"/>
      <c r="S208" s="250"/>
      <c r="T208" s="250"/>
      <c r="U208" s="250"/>
      <c r="V208" s="250"/>
      <c r="W208" s="250"/>
      <c r="X208" s="250"/>
      <c r="Y208" s="250"/>
      <c r="Z208" s="250"/>
      <c r="AA208" s="250"/>
      <c r="AB208" s="250"/>
      <c r="AC208" s="250"/>
      <c r="AD208" s="250"/>
      <c r="AE208" s="250"/>
      <c r="AF208" s="250"/>
      <c r="AG208" s="250"/>
      <c r="AH208" s="250"/>
      <c r="AI208" s="250"/>
      <c r="AJ208" s="250"/>
      <c r="AK208" s="250"/>
      <c r="AL208" s="250"/>
      <c r="AM208" s="250"/>
      <c r="AN208" s="250"/>
      <c r="AO208" s="250"/>
      <c r="AP208" s="250"/>
      <c r="AQ208" s="250"/>
    </row>
    <row r="209" spans="2:43" x14ac:dyDescent="0.3">
      <c r="B209" s="250" t="s">
        <v>47</v>
      </c>
      <c r="C209" s="250" t="s">
        <v>469</v>
      </c>
      <c r="D209" s="250" t="s">
        <v>82</v>
      </c>
      <c r="E209" s="252" t="s">
        <v>320</v>
      </c>
      <c r="F209" s="251" t="s">
        <v>312</v>
      </c>
      <c r="G209" s="250"/>
      <c r="H209" s="250"/>
      <c r="I209" s="250"/>
      <c r="J209" s="250"/>
      <c r="K209" s="250"/>
      <c r="L209" s="250"/>
      <c r="M209" s="250"/>
      <c r="N209" s="250"/>
      <c r="O209" s="250"/>
      <c r="P209" s="250"/>
      <c r="Q209" s="250"/>
      <c r="R209" s="250"/>
      <c r="S209" s="250"/>
      <c r="T209" s="250"/>
      <c r="U209" s="250"/>
      <c r="V209" s="250"/>
      <c r="W209" s="250"/>
      <c r="X209" s="250"/>
      <c r="Y209" s="250"/>
      <c r="Z209" s="250"/>
      <c r="AA209" s="250"/>
      <c r="AB209" s="250"/>
      <c r="AC209" s="250"/>
      <c r="AD209" s="250"/>
      <c r="AE209" s="250"/>
      <c r="AF209" s="250"/>
      <c r="AG209" s="250"/>
      <c r="AH209" s="250"/>
      <c r="AI209" s="250"/>
      <c r="AJ209" s="250"/>
      <c r="AK209" s="250"/>
      <c r="AL209" s="250"/>
      <c r="AM209" s="250"/>
      <c r="AN209" s="250"/>
      <c r="AO209" s="250"/>
      <c r="AP209" s="250"/>
      <c r="AQ209" s="250"/>
    </row>
    <row r="210" spans="2:43" x14ac:dyDescent="0.3">
      <c r="B210" s="250" t="s">
        <v>47</v>
      </c>
      <c r="C210" s="250" t="s">
        <v>469</v>
      </c>
      <c r="D210" s="250" t="s">
        <v>82</v>
      </c>
      <c r="E210" s="252" t="s">
        <v>465</v>
      </c>
      <c r="F210" s="251" t="s">
        <v>312</v>
      </c>
      <c r="G210" s="250"/>
      <c r="H210" s="250"/>
      <c r="I210" s="250"/>
      <c r="J210" s="250"/>
      <c r="K210" s="250"/>
      <c r="L210" s="250"/>
      <c r="M210" s="250"/>
      <c r="N210" s="250"/>
      <c r="O210" s="250"/>
      <c r="P210" s="250"/>
      <c r="Q210" s="250"/>
      <c r="R210" s="250"/>
      <c r="S210" s="250"/>
      <c r="T210" s="250"/>
      <c r="U210" s="250"/>
      <c r="V210" s="250"/>
      <c r="W210" s="250"/>
      <c r="X210" s="250"/>
      <c r="Y210" s="250"/>
      <c r="Z210" s="250"/>
      <c r="AA210" s="250"/>
      <c r="AB210" s="250"/>
      <c r="AC210" s="250"/>
      <c r="AD210" s="250"/>
      <c r="AE210" s="250"/>
      <c r="AF210" s="250"/>
      <c r="AG210" s="250"/>
      <c r="AH210" s="250"/>
      <c r="AI210" s="250"/>
      <c r="AJ210" s="250"/>
      <c r="AK210" s="250"/>
      <c r="AL210" s="250"/>
      <c r="AM210" s="250"/>
      <c r="AN210" s="250"/>
      <c r="AO210" s="250"/>
      <c r="AP210" s="250"/>
      <c r="AQ210" s="250"/>
    </row>
    <row r="211" spans="2:43" x14ac:dyDescent="0.3">
      <c r="B211" s="250" t="s">
        <v>47</v>
      </c>
      <c r="C211" s="250" t="s">
        <v>469</v>
      </c>
      <c r="D211" s="250" t="s">
        <v>82</v>
      </c>
      <c r="E211" s="252" t="s">
        <v>318</v>
      </c>
      <c r="F211" s="251" t="s">
        <v>312</v>
      </c>
      <c r="G211" s="250"/>
      <c r="H211" s="250"/>
      <c r="I211" s="250"/>
      <c r="J211" s="250"/>
      <c r="K211" s="250"/>
      <c r="L211" s="250"/>
      <c r="M211" s="250"/>
      <c r="N211" s="250"/>
      <c r="O211" s="250"/>
      <c r="P211" s="250"/>
      <c r="Q211" s="250"/>
      <c r="R211" s="250"/>
      <c r="S211" s="250"/>
      <c r="T211" s="250"/>
      <c r="U211" s="250"/>
      <c r="V211" s="250"/>
      <c r="W211" s="250"/>
      <c r="X211" s="250"/>
      <c r="Y211" s="250"/>
      <c r="Z211" s="250"/>
      <c r="AA211" s="250"/>
      <c r="AB211" s="250"/>
      <c r="AC211" s="250"/>
      <c r="AD211" s="250"/>
      <c r="AE211" s="250"/>
      <c r="AF211" s="250"/>
      <c r="AG211" s="250"/>
      <c r="AH211" s="250"/>
      <c r="AI211" s="250"/>
      <c r="AJ211" s="250"/>
      <c r="AK211" s="250"/>
      <c r="AL211" s="250"/>
      <c r="AM211" s="250"/>
      <c r="AN211" s="250"/>
      <c r="AO211" s="250"/>
      <c r="AP211" s="250"/>
      <c r="AQ211" s="250"/>
    </row>
    <row r="212" spans="2:43" x14ac:dyDescent="0.3">
      <c r="B212" s="250" t="s">
        <v>47</v>
      </c>
      <c r="C212" s="250" t="s">
        <v>469</v>
      </c>
      <c r="D212" s="250" t="s">
        <v>82</v>
      </c>
      <c r="E212" s="252" t="s">
        <v>317</v>
      </c>
      <c r="F212" s="251" t="s">
        <v>312</v>
      </c>
      <c r="G212" s="250"/>
      <c r="H212" s="250"/>
      <c r="I212" s="250"/>
      <c r="J212" s="250"/>
      <c r="K212" s="250"/>
      <c r="L212" s="250"/>
      <c r="M212" s="250"/>
      <c r="N212" s="250"/>
      <c r="O212" s="250"/>
      <c r="P212" s="250"/>
      <c r="Q212" s="250"/>
      <c r="R212" s="250"/>
      <c r="S212" s="250"/>
      <c r="T212" s="250"/>
      <c r="U212" s="250"/>
      <c r="V212" s="250"/>
      <c r="W212" s="250"/>
      <c r="X212" s="250"/>
      <c r="Y212" s="250"/>
      <c r="Z212" s="250"/>
      <c r="AA212" s="250"/>
      <c r="AB212" s="250"/>
      <c r="AC212" s="250"/>
      <c r="AD212" s="250"/>
      <c r="AE212" s="250"/>
      <c r="AF212" s="250"/>
      <c r="AG212" s="250"/>
      <c r="AH212" s="250"/>
      <c r="AI212" s="250"/>
      <c r="AJ212" s="250"/>
      <c r="AK212" s="250"/>
      <c r="AL212" s="250"/>
      <c r="AM212" s="250"/>
      <c r="AN212" s="250"/>
      <c r="AO212" s="250"/>
      <c r="AP212" s="250"/>
      <c r="AQ212" s="250"/>
    </row>
    <row r="213" spans="2:43" x14ac:dyDescent="0.3">
      <c r="B213" s="250" t="s">
        <v>47</v>
      </c>
      <c r="C213" s="250" t="s">
        <v>469</v>
      </c>
      <c r="D213" s="250" t="s">
        <v>82</v>
      </c>
      <c r="E213" s="252" t="s">
        <v>316</v>
      </c>
      <c r="F213" s="251" t="s">
        <v>312</v>
      </c>
      <c r="G213" s="250"/>
      <c r="H213" s="250"/>
      <c r="I213" s="250"/>
      <c r="J213" s="250"/>
      <c r="K213" s="250"/>
      <c r="L213" s="250"/>
      <c r="M213" s="250"/>
      <c r="N213" s="250"/>
      <c r="O213" s="250"/>
      <c r="P213" s="250"/>
      <c r="Q213" s="250"/>
      <c r="R213" s="250"/>
      <c r="S213" s="250"/>
      <c r="T213" s="250"/>
      <c r="U213" s="250"/>
      <c r="V213" s="250"/>
      <c r="W213" s="250"/>
      <c r="X213" s="250"/>
      <c r="Y213" s="250"/>
      <c r="Z213" s="250"/>
      <c r="AA213" s="250"/>
      <c r="AB213" s="250"/>
      <c r="AC213" s="250"/>
      <c r="AD213" s="250"/>
      <c r="AE213" s="250"/>
      <c r="AF213" s="250"/>
      <c r="AG213" s="250"/>
      <c r="AH213" s="250"/>
      <c r="AI213" s="250"/>
      <c r="AJ213" s="250"/>
      <c r="AK213" s="250"/>
      <c r="AL213" s="250"/>
      <c r="AM213" s="250"/>
      <c r="AN213" s="250"/>
      <c r="AO213" s="250"/>
      <c r="AP213" s="250"/>
      <c r="AQ213" s="250"/>
    </row>
    <row r="214" spans="2:43" x14ac:dyDescent="0.3">
      <c r="B214" s="201" t="s">
        <v>47</v>
      </c>
      <c r="C214" s="201" t="s">
        <v>469</v>
      </c>
      <c r="D214" s="202" t="s">
        <v>45</v>
      </c>
      <c r="E214" s="204" t="s">
        <v>313</v>
      </c>
      <c r="F214" s="204" t="s">
        <v>312</v>
      </c>
      <c r="G214" s="201">
        <v>6</v>
      </c>
      <c r="H214" s="201">
        <v>1455</v>
      </c>
      <c r="I214" s="201">
        <v>810</v>
      </c>
      <c r="J214" s="201">
        <v>668</v>
      </c>
      <c r="K214" s="201">
        <f>J214/I214</f>
        <v>0.8246913580246914</v>
      </c>
      <c r="L214" s="201"/>
      <c r="M214" s="201">
        <v>0.30207860495521099</v>
      </c>
      <c r="N214" s="201">
        <v>0.79669999999999996</v>
      </c>
      <c r="O214" s="201">
        <v>0.85029999999999994</v>
      </c>
      <c r="P214" s="201">
        <v>259</v>
      </c>
      <c r="Q214" s="201">
        <v>215</v>
      </c>
      <c r="R214" s="201">
        <f>Q214/P214</f>
        <v>0.83011583011583012</v>
      </c>
      <c r="S214" s="201"/>
      <c r="T214" s="201">
        <v>0.30207860495521099</v>
      </c>
      <c r="U214" s="201">
        <v>0.77869999999999995</v>
      </c>
      <c r="V214" s="201">
        <v>0.87380000000000002</v>
      </c>
      <c r="W214" s="201">
        <v>66</v>
      </c>
      <c r="X214" s="201">
        <v>36</v>
      </c>
      <c r="Y214" s="201">
        <f>X214/W214</f>
        <v>0.54545454545454541</v>
      </c>
      <c r="Z214" s="201"/>
      <c r="AA214" s="201">
        <v>0.30207860495521099</v>
      </c>
      <c r="AB214" s="201">
        <v>0.41810000000000003</v>
      </c>
      <c r="AC214" s="201">
        <v>0.66859999999999997</v>
      </c>
      <c r="AD214" s="201">
        <f>I214+P214+W214</f>
        <v>1135</v>
      </c>
      <c r="AE214" s="201">
        <f>SUM(J214,Q214,X214)</f>
        <v>919</v>
      </c>
      <c r="AF214" s="201">
        <f>AE214/AD214</f>
        <v>0.80969162995594712</v>
      </c>
      <c r="AG214" s="201"/>
      <c r="AH214" s="201">
        <v>0.30207860495521099</v>
      </c>
      <c r="AI214" s="201">
        <v>0.78559999999999997</v>
      </c>
      <c r="AJ214" s="201">
        <v>0.83209999999999995</v>
      </c>
      <c r="AK214" s="201">
        <v>73</v>
      </c>
      <c r="AL214" s="201">
        <v>39</v>
      </c>
      <c r="AM214" s="201">
        <f>AL214/AK214</f>
        <v>0.53424657534246578</v>
      </c>
      <c r="AN214" s="201"/>
      <c r="AO214" s="201">
        <v>0.30207860495521099</v>
      </c>
      <c r="AP214" s="201">
        <v>0.41370000000000001</v>
      </c>
      <c r="AQ214" s="201">
        <v>0.65200000000000002</v>
      </c>
    </row>
    <row r="215" spans="2:43" x14ac:dyDescent="0.3">
      <c r="B215" s="209" t="s">
        <v>47</v>
      </c>
      <c r="C215" s="209" t="s">
        <v>469</v>
      </c>
      <c r="D215" s="209" t="s">
        <v>327</v>
      </c>
      <c r="E215" s="209" t="s">
        <v>326</v>
      </c>
      <c r="F215" s="209" t="s">
        <v>329</v>
      </c>
      <c r="G215" s="209"/>
      <c r="H215" s="209"/>
      <c r="I215" s="209"/>
      <c r="J215" s="209"/>
      <c r="K215" s="209"/>
      <c r="L215" s="209"/>
      <c r="M215" s="209"/>
      <c r="N215" s="209"/>
      <c r="O215" s="209"/>
      <c r="P215" s="209"/>
      <c r="Q215" s="209"/>
      <c r="R215" s="209"/>
      <c r="S215" s="209"/>
      <c r="T215" s="209"/>
      <c r="U215" s="209"/>
      <c r="V215" s="209"/>
      <c r="W215" s="209"/>
      <c r="X215" s="209"/>
      <c r="Y215" s="209"/>
      <c r="Z215" s="209"/>
      <c r="AA215" s="209"/>
      <c r="AB215" s="209"/>
      <c r="AC215" s="209"/>
      <c r="AD215" s="209"/>
      <c r="AE215" s="209"/>
      <c r="AF215" s="209"/>
      <c r="AG215" s="209"/>
      <c r="AH215" s="209"/>
      <c r="AI215" s="209"/>
      <c r="AJ215" s="209"/>
      <c r="AK215" s="209"/>
      <c r="AL215" s="209"/>
      <c r="AM215" s="209"/>
      <c r="AN215" s="209"/>
      <c r="AO215" s="209"/>
      <c r="AP215" s="209"/>
      <c r="AQ215" s="209"/>
    </row>
    <row r="216" spans="2:43" x14ac:dyDescent="0.3">
      <c r="B216" s="209" t="s">
        <v>47</v>
      </c>
      <c r="C216" s="209" t="s">
        <v>469</v>
      </c>
      <c r="D216" s="209" t="s">
        <v>327</v>
      </c>
      <c r="E216" s="209" t="s">
        <v>326</v>
      </c>
      <c r="F216" s="209" t="s">
        <v>328</v>
      </c>
      <c r="G216" s="209"/>
      <c r="H216" s="209"/>
      <c r="I216" s="209"/>
      <c r="J216" s="209"/>
      <c r="K216" s="209"/>
      <c r="L216" s="209"/>
      <c r="M216" s="209"/>
      <c r="N216" s="209"/>
      <c r="O216" s="209"/>
      <c r="P216" s="209"/>
      <c r="Q216" s="209"/>
      <c r="R216" s="209"/>
      <c r="S216" s="209"/>
      <c r="T216" s="209"/>
      <c r="U216" s="209"/>
      <c r="V216" s="209"/>
      <c r="W216" s="209"/>
      <c r="X216" s="209"/>
      <c r="Y216" s="209"/>
      <c r="Z216" s="209"/>
      <c r="AA216" s="209"/>
      <c r="AB216" s="209"/>
      <c r="AC216" s="209"/>
      <c r="AD216" s="209"/>
      <c r="AE216" s="209"/>
      <c r="AF216" s="209"/>
      <c r="AG216" s="209"/>
      <c r="AH216" s="209"/>
      <c r="AI216" s="209"/>
      <c r="AJ216" s="209"/>
      <c r="AK216" s="209"/>
      <c r="AL216" s="209"/>
      <c r="AM216" s="209"/>
      <c r="AN216" s="209"/>
      <c r="AO216" s="209"/>
      <c r="AP216" s="209"/>
      <c r="AQ216" s="209"/>
    </row>
    <row r="217" spans="2:43" x14ac:dyDescent="0.3">
      <c r="B217" s="209" t="s">
        <v>47</v>
      </c>
      <c r="C217" s="209" t="s">
        <v>469</v>
      </c>
      <c r="D217" s="209" t="s">
        <v>327</v>
      </c>
      <c r="E217" s="209" t="s">
        <v>470</v>
      </c>
      <c r="F217" s="209" t="s">
        <v>329</v>
      </c>
      <c r="G217" s="209"/>
      <c r="H217" s="209"/>
      <c r="I217" s="209"/>
      <c r="J217" s="209"/>
      <c r="K217" s="209"/>
      <c r="L217" s="209"/>
      <c r="M217" s="209"/>
      <c r="N217" s="209"/>
      <c r="O217" s="209"/>
      <c r="P217" s="209"/>
      <c r="Q217" s="209"/>
      <c r="R217" s="209"/>
      <c r="S217" s="209"/>
      <c r="T217" s="209"/>
      <c r="U217" s="209"/>
      <c r="V217" s="209"/>
      <c r="W217" s="209"/>
      <c r="X217" s="209"/>
      <c r="Y217" s="209"/>
      <c r="Z217" s="209"/>
      <c r="AA217" s="209"/>
      <c r="AB217" s="209"/>
      <c r="AC217" s="209"/>
      <c r="AD217" s="209"/>
      <c r="AE217" s="209"/>
      <c r="AF217" s="209"/>
      <c r="AG217" s="209"/>
      <c r="AH217" s="209"/>
      <c r="AI217" s="209"/>
      <c r="AJ217" s="209"/>
      <c r="AK217" s="209"/>
      <c r="AL217" s="209"/>
      <c r="AM217" s="209"/>
      <c r="AN217" s="209"/>
      <c r="AO217" s="209"/>
      <c r="AP217" s="209"/>
      <c r="AQ217" s="209"/>
    </row>
    <row r="218" spans="2:43" x14ac:dyDescent="0.3">
      <c r="B218" s="209" t="s">
        <v>47</v>
      </c>
      <c r="C218" s="209" t="s">
        <v>469</v>
      </c>
      <c r="D218" s="209" t="s">
        <v>327</v>
      </c>
      <c r="E218" s="209" t="s">
        <v>470</v>
      </c>
      <c r="F218" s="209" t="s">
        <v>328</v>
      </c>
      <c r="G218" s="209"/>
      <c r="H218" s="209"/>
      <c r="I218" s="209"/>
      <c r="J218" s="209"/>
      <c r="K218" s="209"/>
      <c r="L218" s="209"/>
      <c r="M218" s="209"/>
      <c r="N218" s="209"/>
      <c r="O218" s="209"/>
      <c r="P218" s="209"/>
      <c r="Q218" s="209"/>
      <c r="R218" s="209"/>
      <c r="S218" s="209"/>
      <c r="T218" s="209"/>
      <c r="U218" s="209"/>
      <c r="V218" s="209"/>
      <c r="W218" s="209"/>
      <c r="X218" s="209"/>
      <c r="Y218" s="209"/>
      <c r="Z218" s="209"/>
      <c r="AA218" s="209"/>
      <c r="AB218" s="209"/>
      <c r="AC218" s="209"/>
      <c r="AD218" s="209"/>
      <c r="AE218" s="209"/>
      <c r="AF218" s="209"/>
      <c r="AG218" s="209"/>
      <c r="AH218" s="209"/>
      <c r="AI218" s="209"/>
      <c r="AJ218" s="209"/>
      <c r="AK218" s="209"/>
      <c r="AL218" s="209"/>
      <c r="AM218" s="209"/>
      <c r="AN218" s="209"/>
      <c r="AO218" s="209"/>
      <c r="AP218" s="209"/>
      <c r="AQ218" s="209"/>
    </row>
    <row r="219" spans="2:43" x14ac:dyDescent="0.3">
      <c r="B219" s="209" t="s">
        <v>47</v>
      </c>
      <c r="C219" s="209" t="s">
        <v>469</v>
      </c>
      <c r="D219" s="209" t="s">
        <v>327</v>
      </c>
      <c r="E219" s="209" t="s">
        <v>323</v>
      </c>
      <c r="F219" s="209" t="s">
        <v>329</v>
      </c>
      <c r="G219" s="209"/>
      <c r="H219" s="209"/>
      <c r="I219" s="209"/>
      <c r="J219" s="209"/>
      <c r="K219" s="209"/>
      <c r="L219" s="209"/>
      <c r="M219" s="209"/>
      <c r="N219" s="209"/>
      <c r="O219" s="209"/>
      <c r="P219" s="209"/>
      <c r="Q219" s="209"/>
      <c r="R219" s="209"/>
      <c r="S219" s="209"/>
      <c r="T219" s="209"/>
      <c r="U219" s="209"/>
      <c r="V219" s="209"/>
      <c r="W219" s="209"/>
      <c r="X219" s="209"/>
      <c r="Y219" s="209"/>
      <c r="Z219" s="209"/>
      <c r="AA219" s="209"/>
      <c r="AB219" s="209"/>
      <c r="AC219" s="209"/>
      <c r="AD219" s="209"/>
      <c r="AE219" s="209"/>
      <c r="AF219" s="209"/>
      <c r="AG219" s="209"/>
      <c r="AH219" s="209"/>
      <c r="AI219" s="209"/>
      <c r="AJ219" s="209"/>
      <c r="AK219" s="209"/>
      <c r="AL219" s="209"/>
      <c r="AM219" s="209"/>
      <c r="AN219" s="209"/>
      <c r="AO219" s="209"/>
      <c r="AP219" s="209"/>
      <c r="AQ219" s="209"/>
    </row>
    <row r="220" spans="2:43" x14ac:dyDescent="0.3">
      <c r="B220" s="209" t="s">
        <v>47</v>
      </c>
      <c r="C220" s="209" t="s">
        <v>469</v>
      </c>
      <c r="D220" s="209" t="s">
        <v>327</v>
      </c>
      <c r="E220" s="209" t="s">
        <v>323</v>
      </c>
      <c r="F220" s="209" t="s">
        <v>328</v>
      </c>
      <c r="G220" s="209"/>
      <c r="H220" s="209"/>
      <c r="I220" s="209"/>
      <c r="J220" s="209"/>
      <c r="K220" s="209"/>
      <c r="L220" s="209"/>
      <c r="M220" s="209"/>
      <c r="N220" s="209"/>
      <c r="O220" s="209"/>
      <c r="P220" s="209"/>
      <c r="Q220" s="209"/>
      <c r="R220" s="209"/>
      <c r="S220" s="209"/>
      <c r="T220" s="209"/>
      <c r="U220" s="209"/>
      <c r="V220" s="209"/>
      <c r="W220" s="209"/>
      <c r="X220" s="209"/>
      <c r="Y220" s="209"/>
      <c r="Z220" s="209"/>
      <c r="AA220" s="209"/>
      <c r="AB220" s="209"/>
      <c r="AC220" s="209"/>
      <c r="AD220" s="209"/>
      <c r="AE220" s="209"/>
      <c r="AF220" s="209"/>
      <c r="AG220" s="209"/>
      <c r="AH220" s="209"/>
      <c r="AI220" s="209"/>
      <c r="AJ220" s="209"/>
      <c r="AK220" s="209"/>
      <c r="AL220" s="209"/>
      <c r="AM220" s="209"/>
      <c r="AN220" s="209"/>
      <c r="AO220" s="209"/>
      <c r="AP220" s="209"/>
      <c r="AQ220" s="209"/>
    </row>
    <row r="221" spans="2:43" x14ac:dyDescent="0.3">
      <c r="B221" s="209" t="s">
        <v>47</v>
      </c>
      <c r="C221" s="209" t="s">
        <v>469</v>
      </c>
      <c r="D221" s="209" t="s">
        <v>327</v>
      </c>
      <c r="E221" s="209" t="s">
        <v>322</v>
      </c>
      <c r="F221" s="209" t="s">
        <v>329</v>
      </c>
      <c r="G221" s="209"/>
      <c r="H221" s="209"/>
      <c r="I221" s="209"/>
      <c r="J221" s="209"/>
      <c r="K221" s="209"/>
      <c r="L221" s="209"/>
      <c r="M221" s="209"/>
      <c r="N221" s="209"/>
      <c r="O221" s="209"/>
      <c r="P221" s="209"/>
      <c r="Q221" s="209"/>
      <c r="R221" s="209"/>
      <c r="S221" s="209"/>
      <c r="T221" s="209"/>
      <c r="U221" s="209"/>
      <c r="V221" s="209"/>
      <c r="W221" s="209"/>
      <c r="X221" s="209"/>
      <c r="Y221" s="209"/>
      <c r="Z221" s="209"/>
      <c r="AA221" s="209"/>
      <c r="AB221" s="209"/>
      <c r="AC221" s="209"/>
      <c r="AD221" s="209"/>
      <c r="AE221" s="209"/>
      <c r="AF221" s="209"/>
      <c r="AG221" s="209"/>
      <c r="AH221" s="209"/>
      <c r="AI221" s="209"/>
      <c r="AJ221" s="209"/>
      <c r="AK221" s="209"/>
      <c r="AL221" s="209"/>
      <c r="AM221" s="209"/>
      <c r="AN221" s="209"/>
      <c r="AO221" s="209"/>
      <c r="AP221" s="209"/>
      <c r="AQ221" s="209"/>
    </row>
    <row r="222" spans="2:43" x14ac:dyDescent="0.3">
      <c r="B222" s="209" t="s">
        <v>47</v>
      </c>
      <c r="C222" s="209" t="s">
        <v>469</v>
      </c>
      <c r="D222" s="209" t="s">
        <v>327</v>
      </c>
      <c r="E222" s="209" t="s">
        <v>322</v>
      </c>
      <c r="F222" s="209" t="s">
        <v>328</v>
      </c>
      <c r="G222" s="209"/>
      <c r="H222" s="209"/>
      <c r="I222" s="209"/>
      <c r="J222" s="209"/>
      <c r="K222" s="209"/>
      <c r="L222" s="209"/>
      <c r="M222" s="209"/>
      <c r="N222" s="209"/>
      <c r="O222" s="209"/>
      <c r="P222" s="209"/>
      <c r="Q222" s="209"/>
      <c r="R222" s="209"/>
      <c r="S222" s="209"/>
      <c r="T222" s="209"/>
      <c r="U222" s="209"/>
      <c r="V222" s="209"/>
      <c r="W222" s="209"/>
      <c r="X222" s="209"/>
      <c r="Y222" s="209"/>
      <c r="Z222" s="209"/>
      <c r="AA222" s="209"/>
      <c r="AB222" s="209"/>
      <c r="AC222" s="209"/>
      <c r="AD222" s="209"/>
      <c r="AE222" s="209"/>
      <c r="AF222" s="209"/>
      <c r="AG222" s="209"/>
      <c r="AH222" s="209"/>
      <c r="AI222" s="209"/>
      <c r="AJ222" s="209"/>
      <c r="AK222" s="209"/>
      <c r="AL222" s="209"/>
      <c r="AM222" s="209"/>
      <c r="AN222" s="209"/>
      <c r="AO222" s="209"/>
      <c r="AP222" s="209"/>
      <c r="AQ222" s="209"/>
    </row>
    <row r="223" spans="2:43" x14ac:dyDescent="0.3">
      <c r="B223" s="209" t="s">
        <v>47</v>
      </c>
      <c r="C223" s="209" t="s">
        <v>469</v>
      </c>
      <c r="D223" s="209" t="s">
        <v>327</v>
      </c>
      <c r="E223" s="209" t="s">
        <v>321</v>
      </c>
      <c r="F223" s="209" t="s">
        <v>329</v>
      </c>
      <c r="G223" s="209"/>
      <c r="H223" s="209"/>
      <c r="I223" s="209"/>
      <c r="J223" s="209"/>
      <c r="K223" s="209"/>
      <c r="L223" s="209"/>
      <c r="M223" s="209"/>
      <c r="N223" s="209"/>
      <c r="O223" s="209"/>
      <c r="P223" s="209"/>
      <c r="Q223" s="209"/>
      <c r="R223" s="209"/>
      <c r="S223" s="209"/>
      <c r="T223" s="209"/>
      <c r="U223" s="209"/>
      <c r="V223" s="209"/>
      <c r="W223" s="209"/>
      <c r="X223" s="209"/>
      <c r="Y223" s="209"/>
      <c r="Z223" s="209"/>
      <c r="AA223" s="209"/>
      <c r="AB223" s="209"/>
      <c r="AC223" s="209"/>
      <c r="AD223" s="209"/>
      <c r="AE223" s="209"/>
      <c r="AF223" s="209"/>
      <c r="AG223" s="209"/>
      <c r="AH223" s="209"/>
      <c r="AI223" s="209"/>
      <c r="AJ223" s="209"/>
      <c r="AK223" s="209"/>
      <c r="AL223" s="209"/>
      <c r="AM223" s="209"/>
      <c r="AN223" s="209"/>
      <c r="AO223" s="209"/>
      <c r="AP223" s="209"/>
      <c r="AQ223" s="209"/>
    </row>
    <row r="224" spans="2:43" x14ac:dyDescent="0.3">
      <c r="B224" s="209" t="s">
        <v>47</v>
      </c>
      <c r="C224" s="209" t="s">
        <v>469</v>
      </c>
      <c r="D224" s="209" t="s">
        <v>327</v>
      </c>
      <c r="E224" s="209" t="s">
        <v>321</v>
      </c>
      <c r="F224" s="209" t="s">
        <v>328</v>
      </c>
      <c r="G224" s="209"/>
      <c r="H224" s="209"/>
      <c r="I224" s="209"/>
      <c r="J224" s="209"/>
      <c r="K224" s="209"/>
      <c r="L224" s="209"/>
      <c r="M224" s="209"/>
      <c r="N224" s="209"/>
      <c r="O224" s="209"/>
      <c r="P224" s="209"/>
      <c r="Q224" s="209"/>
      <c r="R224" s="209"/>
      <c r="S224" s="209"/>
      <c r="T224" s="209"/>
      <c r="U224" s="209"/>
      <c r="V224" s="209"/>
      <c r="W224" s="209"/>
      <c r="X224" s="209"/>
      <c r="Y224" s="209"/>
      <c r="Z224" s="209"/>
      <c r="AA224" s="209"/>
      <c r="AB224" s="209"/>
      <c r="AC224" s="209"/>
      <c r="AD224" s="209"/>
      <c r="AE224" s="209"/>
      <c r="AF224" s="209"/>
      <c r="AG224" s="209"/>
      <c r="AH224" s="209"/>
      <c r="AI224" s="209"/>
      <c r="AJ224" s="209"/>
      <c r="AK224" s="209"/>
      <c r="AL224" s="209"/>
      <c r="AM224" s="209"/>
      <c r="AN224" s="209"/>
      <c r="AO224" s="209"/>
      <c r="AP224" s="209"/>
      <c r="AQ224" s="209"/>
    </row>
    <row r="225" spans="2:43" x14ac:dyDescent="0.3">
      <c r="B225" s="250" t="s">
        <v>47</v>
      </c>
      <c r="C225" s="250" t="s">
        <v>469</v>
      </c>
      <c r="D225" s="250" t="s">
        <v>327</v>
      </c>
      <c r="E225" s="251" t="s">
        <v>313</v>
      </c>
      <c r="F225" s="252" t="s">
        <v>315</v>
      </c>
      <c r="G225" s="250"/>
      <c r="H225" s="250"/>
      <c r="I225" s="250"/>
      <c r="J225" s="250"/>
      <c r="K225" s="250"/>
      <c r="L225" s="250"/>
      <c r="M225" s="250"/>
      <c r="N225" s="250"/>
      <c r="O225" s="250"/>
      <c r="P225" s="250"/>
      <c r="Q225" s="250"/>
      <c r="R225" s="250"/>
      <c r="S225" s="250"/>
      <c r="T225" s="250"/>
      <c r="U225" s="250"/>
      <c r="V225" s="250"/>
      <c r="W225" s="250"/>
      <c r="X225" s="250"/>
      <c r="Y225" s="250"/>
      <c r="Z225" s="250"/>
      <c r="AA225" s="250"/>
      <c r="AB225" s="250"/>
      <c r="AC225" s="250"/>
      <c r="AD225" s="250"/>
      <c r="AE225" s="250"/>
      <c r="AF225" s="250"/>
      <c r="AG225" s="250"/>
      <c r="AH225" s="250"/>
      <c r="AI225" s="250"/>
      <c r="AJ225" s="250"/>
      <c r="AK225" s="250"/>
      <c r="AL225" s="250"/>
      <c r="AM225" s="250"/>
      <c r="AN225" s="250"/>
      <c r="AO225" s="250"/>
      <c r="AP225" s="250"/>
      <c r="AQ225" s="250"/>
    </row>
    <row r="226" spans="2:43" x14ac:dyDescent="0.3">
      <c r="B226" s="250" t="s">
        <v>47</v>
      </c>
      <c r="C226" s="250" t="s">
        <v>469</v>
      </c>
      <c r="D226" s="250" t="s">
        <v>327</v>
      </c>
      <c r="E226" s="251" t="s">
        <v>313</v>
      </c>
      <c r="F226" s="252" t="s">
        <v>314</v>
      </c>
      <c r="G226" s="250"/>
      <c r="H226" s="250"/>
      <c r="I226" s="250"/>
      <c r="J226" s="250"/>
      <c r="K226" s="250"/>
      <c r="L226" s="250"/>
      <c r="M226" s="250"/>
      <c r="N226" s="250"/>
      <c r="O226" s="250"/>
      <c r="P226" s="250"/>
      <c r="Q226" s="250"/>
      <c r="R226" s="250"/>
      <c r="S226" s="250"/>
      <c r="T226" s="250"/>
      <c r="U226" s="250"/>
      <c r="V226" s="250"/>
      <c r="W226" s="250"/>
      <c r="X226" s="250"/>
      <c r="Y226" s="250"/>
      <c r="Z226" s="250"/>
      <c r="AA226" s="250"/>
      <c r="AB226" s="250"/>
      <c r="AC226" s="250"/>
      <c r="AD226" s="250"/>
      <c r="AE226" s="250"/>
      <c r="AF226" s="250"/>
      <c r="AG226" s="250"/>
      <c r="AH226" s="250"/>
      <c r="AI226" s="250"/>
      <c r="AJ226" s="250"/>
      <c r="AK226" s="250"/>
      <c r="AL226" s="250"/>
      <c r="AM226" s="250"/>
      <c r="AN226" s="250"/>
      <c r="AO226" s="250"/>
      <c r="AP226" s="250"/>
      <c r="AQ226" s="250"/>
    </row>
    <row r="227" spans="2:43" x14ac:dyDescent="0.3">
      <c r="B227" s="250" t="s">
        <v>47</v>
      </c>
      <c r="C227" s="250" t="s">
        <v>469</v>
      </c>
      <c r="D227" s="250" t="s">
        <v>327</v>
      </c>
      <c r="E227" s="252" t="s">
        <v>320</v>
      </c>
      <c r="F227" s="251" t="s">
        <v>312</v>
      </c>
      <c r="G227" s="250"/>
      <c r="H227" s="250"/>
      <c r="I227" s="250"/>
      <c r="J227" s="250"/>
      <c r="K227" s="250"/>
      <c r="L227" s="250"/>
      <c r="M227" s="250"/>
      <c r="N227" s="250"/>
      <c r="O227" s="250"/>
      <c r="P227" s="250"/>
      <c r="Q227" s="250"/>
      <c r="R227" s="250"/>
      <c r="S227" s="250"/>
      <c r="T227" s="250"/>
      <c r="U227" s="250"/>
      <c r="V227" s="250"/>
      <c r="W227" s="250"/>
      <c r="X227" s="250"/>
      <c r="Y227" s="250"/>
      <c r="Z227" s="250"/>
      <c r="AA227" s="250"/>
      <c r="AB227" s="250"/>
      <c r="AC227" s="250"/>
      <c r="AD227" s="250"/>
      <c r="AE227" s="250"/>
      <c r="AF227" s="250"/>
      <c r="AG227" s="250"/>
      <c r="AH227" s="250"/>
      <c r="AI227" s="250"/>
      <c r="AJ227" s="250"/>
      <c r="AK227" s="250"/>
      <c r="AL227" s="250"/>
      <c r="AM227" s="250"/>
      <c r="AN227" s="250"/>
      <c r="AO227" s="250"/>
      <c r="AP227" s="250"/>
      <c r="AQ227" s="250"/>
    </row>
    <row r="228" spans="2:43" x14ac:dyDescent="0.3">
      <c r="B228" s="250" t="s">
        <v>47</v>
      </c>
      <c r="C228" s="250" t="s">
        <v>469</v>
      </c>
      <c r="D228" s="250" t="s">
        <v>327</v>
      </c>
      <c r="E228" s="252" t="s">
        <v>465</v>
      </c>
      <c r="F228" s="251" t="s">
        <v>312</v>
      </c>
      <c r="G228" s="250"/>
      <c r="H228" s="250"/>
      <c r="I228" s="250"/>
      <c r="J228" s="250"/>
      <c r="K228" s="250"/>
      <c r="L228" s="250"/>
      <c r="M228" s="250"/>
      <c r="N228" s="250"/>
      <c r="O228" s="250"/>
      <c r="P228" s="250"/>
      <c r="Q228" s="250"/>
      <c r="R228" s="250"/>
      <c r="S228" s="250"/>
      <c r="T228" s="250"/>
      <c r="U228" s="250"/>
      <c r="V228" s="250"/>
      <c r="W228" s="250"/>
      <c r="X228" s="250"/>
      <c r="Y228" s="250"/>
      <c r="Z228" s="250"/>
      <c r="AA228" s="250"/>
      <c r="AB228" s="250"/>
      <c r="AC228" s="250"/>
      <c r="AD228" s="250"/>
      <c r="AE228" s="250"/>
      <c r="AF228" s="250"/>
      <c r="AG228" s="250"/>
      <c r="AH228" s="250"/>
      <c r="AI228" s="250"/>
      <c r="AJ228" s="250"/>
      <c r="AK228" s="250"/>
      <c r="AL228" s="250"/>
      <c r="AM228" s="250"/>
      <c r="AN228" s="250"/>
      <c r="AO228" s="250"/>
      <c r="AP228" s="250"/>
      <c r="AQ228" s="250"/>
    </row>
    <row r="229" spans="2:43" x14ac:dyDescent="0.3">
      <c r="B229" s="250" t="s">
        <v>47</v>
      </c>
      <c r="C229" s="250" t="s">
        <v>469</v>
      </c>
      <c r="D229" s="250" t="s">
        <v>327</v>
      </c>
      <c r="E229" s="252" t="s">
        <v>318</v>
      </c>
      <c r="F229" s="251" t="s">
        <v>312</v>
      </c>
      <c r="G229" s="250"/>
      <c r="H229" s="250"/>
      <c r="I229" s="250"/>
      <c r="J229" s="250"/>
      <c r="K229" s="250"/>
      <c r="L229" s="250"/>
      <c r="M229" s="250"/>
      <c r="N229" s="250"/>
      <c r="O229" s="250"/>
      <c r="P229" s="250"/>
      <c r="Q229" s="250"/>
      <c r="R229" s="250"/>
      <c r="S229" s="250"/>
      <c r="T229" s="250"/>
      <c r="U229" s="250"/>
      <c r="V229" s="250"/>
      <c r="W229" s="250"/>
      <c r="X229" s="250"/>
      <c r="Y229" s="250"/>
      <c r="Z229" s="250"/>
      <c r="AA229" s="250"/>
      <c r="AB229" s="250"/>
      <c r="AC229" s="250"/>
      <c r="AD229" s="250"/>
      <c r="AE229" s="250"/>
      <c r="AF229" s="250"/>
      <c r="AG229" s="250"/>
      <c r="AH229" s="250"/>
      <c r="AI229" s="250"/>
      <c r="AJ229" s="250"/>
      <c r="AK229" s="250"/>
      <c r="AL229" s="250"/>
      <c r="AM229" s="250"/>
      <c r="AN229" s="250"/>
      <c r="AO229" s="250"/>
      <c r="AP229" s="250"/>
      <c r="AQ229" s="250"/>
    </row>
    <row r="230" spans="2:43" x14ac:dyDescent="0.3">
      <c r="B230" s="250" t="s">
        <v>47</v>
      </c>
      <c r="C230" s="250" t="s">
        <v>469</v>
      </c>
      <c r="D230" s="250" t="s">
        <v>327</v>
      </c>
      <c r="E230" s="252" t="s">
        <v>317</v>
      </c>
      <c r="F230" s="251" t="s">
        <v>312</v>
      </c>
      <c r="G230" s="250"/>
      <c r="H230" s="250"/>
      <c r="I230" s="250"/>
      <c r="J230" s="250"/>
      <c r="K230" s="250"/>
      <c r="L230" s="250"/>
      <c r="M230" s="250"/>
      <c r="N230" s="250"/>
      <c r="O230" s="250"/>
      <c r="P230" s="250"/>
      <c r="Q230" s="250"/>
      <c r="R230" s="250"/>
      <c r="S230" s="250"/>
      <c r="T230" s="250"/>
      <c r="U230" s="250"/>
      <c r="V230" s="250"/>
      <c r="W230" s="250"/>
      <c r="X230" s="250"/>
      <c r="Y230" s="250"/>
      <c r="Z230" s="250"/>
      <c r="AA230" s="250"/>
      <c r="AB230" s="250"/>
      <c r="AC230" s="250"/>
      <c r="AD230" s="250"/>
      <c r="AE230" s="250"/>
      <c r="AF230" s="250"/>
      <c r="AG230" s="250"/>
      <c r="AH230" s="250"/>
      <c r="AI230" s="250"/>
      <c r="AJ230" s="250"/>
      <c r="AK230" s="250"/>
      <c r="AL230" s="250"/>
      <c r="AM230" s="250"/>
      <c r="AN230" s="250"/>
      <c r="AO230" s="250"/>
      <c r="AP230" s="250"/>
      <c r="AQ230" s="250"/>
    </row>
    <row r="231" spans="2:43" x14ac:dyDescent="0.3">
      <c r="B231" s="250" t="s">
        <v>47</v>
      </c>
      <c r="C231" s="250" t="s">
        <v>469</v>
      </c>
      <c r="D231" s="250" t="s">
        <v>327</v>
      </c>
      <c r="E231" s="252" t="s">
        <v>316</v>
      </c>
      <c r="F231" s="251" t="s">
        <v>312</v>
      </c>
      <c r="G231" s="250"/>
      <c r="H231" s="250"/>
      <c r="I231" s="250"/>
      <c r="J231" s="250"/>
      <c r="K231" s="250"/>
      <c r="L231" s="250"/>
      <c r="M231" s="250"/>
      <c r="N231" s="250"/>
      <c r="O231" s="250"/>
      <c r="P231" s="250"/>
      <c r="Q231" s="250"/>
      <c r="R231" s="250"/>
      <c r="S231" s="250"/>
      <c r="T231" s="250"/>
      <c r="U231" s="250"/>
      <c r="V231" s="250"/>
      <c r="W231" s="250"/>
      <c r="X231" s="250"/>
      <c r="Y231" s="250"/>
      <c r="Z231" s="250"/>
      <c r="AA231" s="250"/>
      <c r="AB231" s="250"/>
      <c r="AC231" s="250"/>
      <c r="AD231" s="250"/>
      <c r="AE231" s="250"/>
      <c r="AF231" s="250"/>
      <c r="AG231" s="250"/>
      <c r="AH231" s="250"/>
      <c r="AI231" s="250"/>
      <c r="AJ231" s="250"/>
      <c r="AK231" s="250"/>
      <c r="AL231" s="250"/>
      <c r="AM231" s="250"/>
      <c r="AN231" s="250"/>
      <c r="AO231" s="250"/>
      <c r="AP231" s="250"/>
      <c r="AQ231" s="250"/>
    </row>
    <row r="232" spans="2:43" x14ac:dyDescent="0.3">
      <c r="B232" s="201" t="s">
        <v>47</v>
      </c>
      <c r="C232" s="201" t="s">
        <v>469</v>
      </c>
      <c r="D232" s="202" t="s">
        <v>52</v>
      </c>
      <c r="E232" s="204" t="s">
        <v>313</v>
      </c>
      <c r="F232" s="204" t="s">
        <v>312</v>
      </c>
      <c r="G232" s="201"/>
      <c r="H232" s="201"/>
      <c r="I232" s="201"/>
      <c r="J232" s="201"/>
      <c r="K232" s="201"/>
      <c r="L232" s="201"/>
      <c r="M232" s="201"/>
      <c r="N232" s="201"/>
      <c r="O232" s="201"/>
      <c r="P232" s="201"/>
      <c r="Q232" s="201"/>
      <c r="R232" s="201"/>
      <c r="S232" s="201"/>
      <c r="T232" s="201"/>
      <c r="U232" s="201"/>
      <c r="V232" s="201"/>
      <c r="W232" s="201"/>
      <c r="X232" s="201"/>
      <c r="Y232" s="201"/>
      <c r="Z232" s="201"/>
      <c r="AA232" s="201"/>
      <c r="AB232" s="201"/>
      <c r="AC232" s="201"/>
      <c r="AD232" s="201"/>
      <c r="AE232" s="201"/>
      <c r="AF232" s="201"/>
      <c r="AG232" s="201"/>
      <c r="AH232" s="201"/>
      <c r="AI232" s="201"/>
      <c r="AJ232" s="201"/>
      <c r="AK232" s="201"/>
      <c r="AL232" s="201"/>
      <c r="AM232" s="201"/>
      <c r="AN232" s="201"/>
      <c r="AO232" s="201"/>
      <c r="AP232" s="201"/>
      <c r="AQ232" s="201"/>
    </row>
    <row r="233" spans="2:43" x14ac:dyDescent="0.3">
      <c r="B233" s="201" t="s">
        <v>47</v>
      </c>
      <c r="C233" s="201" t="s">
        <v>469</v>
      </c>
      <c r="D233" s="204" t="s">
        <v>54</v>
      </c>
      <c r="E233" s="204" t="s">
        <v>313</v>
      </c>
      <c r="F233" s="202" t="s">
        <v>315</v>
      </c>
      <c r="G233" s="201"/>
      <c r="H233" s="201"/>
      <c r="I233" s="201"/>
      <c r="J233" s="201"/>
      <c r="K233" s="201"/>
      <c r="L233" s="201"/>
      <c r="M233" s="201"/>
      <c r="N233" s="201"/>
      <c r="O233" s="201"/>
      <c r="P233" s="201"/>
      <c r="Q233" s="201"/>
      <c r="R233" s="201"/>
      <c r="S233" s="201"/>
      <c r="T233" s="201"/>
      <c r="U233" s="201"/>
      <c r="V233" s="201"/>
      <c r="W233" s="201"/>
      <c r="X233" s="201"/>
      <c r="Y233" s="201"/>
      <c r="Z233" s="201"/>
      <c r="AA233" s="201"/>
      <c r="AB233" s="201"/>
      <c r="AC233" s="201"/>
      <c r="AD233" s="201"/>
      <c r="AE233" s="201"/>
      <c r="AF233" s="201"/>
      <c r="AG233" s="201"/>
      <c r="AH233" s="201"/>
      <c r="AI233" s="201"/>
      <c r="AJ233" s="201"/>
      <c r="AK233" s="201"/>
      <c r="AL233" s="201"/>
      <c r="AM233" s="201"/>
      <c r="AN233" s="201"/>
      <c r="AO233" s="201"/>
      <c r="AP233" s="201"/>
      <c r="AQ233" s="201"/>
    </row>
    <row r="234" spans="2:43" x14ac:dyDescent="0.3">
      <c r="B234" s="201" t="s">
        <v>47</v>
      </c>
      <c r="C234" s="201" t="s">
        <v>469</v>
      </c>
      <c r="D234" s="204" t="s">
        <v>54</v>
      </c>
      <c r="E234" s="204" t="s">
        <v>313</v>
      </c>
      <c r="F234" s="202" t="s">
        <v>314</v>
      </c>
      <c r="G234" s="201"/>
      <c r="H234" s="201"/>
      <c r="I234" s="201"/>
      <c r="J234" s="201"/>
      <c r="K234" s="201"/>
      <c r="L234" s="201"/>
      <c r="M234" s="201"/>
      <c r="N234" s="201"/>
      <c r="O234" s="201"/>
      <c r="P234" s="201"/>
      <c r="Q234" s="201"/>
      <c r="R234" s="201"/>
      <c r="S234" s="201"/>
      <c r="T234" s="201"/>
      <c r="U234" s="201"/>
      <c r="V234" s="201"/>
      <c r="W234" s="201"/>
      <c r="X234" s="201"/>
      <c r="Y234" s="201"/>
      <c r="Z234" s="201"/>
      <c r="AA234" s="201"/>
      <c r="AB234" s="201"/>
      <c r="AC234" s="201"/>
      <c r="AD234" s="201"/>
      <c r="AE234" s="201"/>
      <c r="AF234" s="201"/>
      <c r="AG234" s="201"/>
      <c r="AH234" s="201"/>
      <c r="AI234" s="201"/>
      <c r="AJ234" s="201"/>
      <c r="AK234" s="201"/>
      <c r="AL234" s="201"/>
      <c r="AM234" s="201"/>
      <c r="AN234" s="201"/>
      <c r="AO234" s="201"/>
      <c r="AP234" s="201"/>
      <c r="AQ234" s="201"/>
    </row>
    <row r="235" spans="2:43" x14ac:dyDescent="0.3">
      <c r="B235" s="201" t="s">
        <v>47</v>
      </c>
      <c r="C235" s="201" t="s">
        <v>469</v>
      </c>
      <c r="D235" s="204" t="s">
        <v>54</v>
      </c>
      <c r="E235" s="202" t="s">
        <v>320</v>
      </c>
      <c r="F235" s="204" t="s">
        <v>312</v>
      </c>
      <c r="G235" s="201"/>
      <c r="H235" s="201"/>
      <c r="I235" s="201"/>
      <c r="J235" s="201"/>
      <c r="K235" s="201"/>
      <c r="L235" s="201"/>
      <c r="M235" s="201"/>
      <c r="N235" s="201"/>
      <c r="O235" s="201"/>
      <c r="P235" s="201"/>
      <c r="Q235" s="201"/>
      <c r="R235" s="201"/>
      <c r="S235" s="201"/>
      <c r="T235" s="201"/>
      <c r="U235" s="201"/>
      <c r="V235" s="201"/>
      <c r="W235" s="201"/>
      <c r="X235" s="201"/>
      <c r="Y235" s="201"/>
      <c r="Z235" s="201"/>
      <c r="AA235" s="201"/>
      <c r="AB235" s="201"/>
      <c r="AC235" s="201"/>
      <c r="AD235" s="201"/>
      <c r="AE235" s="201"/>
      <c r="AF235" s="201"/>
      <c r="AG235" s="201"/>
      <c r="AH235" s="201"/>
      <c r="AI235" s="201"/>
      <c r="AJ235" s="201"/>
      <c r="AK235" s="201"/>
      <c r="AL235" s="201"/>
      <c r="AM235" s="201"/>
      <c r="AN235" s="201"/>
      <c r="AO235" s="201"/>
      <c r="AP235" s="201"/>
      <c r="AQ235" s="201"/>
    </row>
    <row r="236" spans="2:43" x14ac:dyDescent="0.3">
      <c r="B236" s="201" t="s">
        <v>47</v>
      </c>
      <c r="C236" s="201" t="s">
        <v>469</v>
      </c>
      <c r="D236" s="204" t="s">
        <v>54</v>
      </c>
      <c r="E236" s="202" t="s">
        <v>465</v>
      </c>
      <c r="F236" s="204" t="s">
        <v>312</v>
      </c>
      <c r="G236" s="201"/>
      <c r="H236" s="201"/>
      <c r="I236" s="201"/>
      <c r="J236" s="201"/>
      <c r="K236" s="201"/>
      <c r="L236" s="201"/>
      <c r="M236" s="201"/>
      <c r="N236" s="201"/>
      <c r="O236" s="201"/>
      <c r="P236" s="201"/>
      <c r="Q236" s="201"/>
      <c r="R236" s="201"/>
      <c r="S236" s="201"/>
      <c r="T236" s="201"/>
      <c r="U236" s="201"/>
      <c r="V236" s="201"/>
      <c r="W236" s="201"/>
      <c r="X236" s="201"/>
      <c r="Y236" s="201"/>
      <c r="Z236" s="201"/>
      <c r="AA236" s="201"/>
      <c r="AB236" s="201"/>
      <c r="AC236" s="201"/>
      <c r="AD236" s="201"/>
      <c r="AE236" s="201"/>
      <c r="AF236" s="201"/>
      <c r="AG236" s="201"/>
      <c r="AH236" s="201"/>
      <c r="AI236" s="201"/>
      <c r="AJ236" s="201"/>
      <c r="AK236" s="201"/>
      <c r="AL236" s="201"/>
      <c r="AM236" s="201"/>
      <c r="AN236" s="201"/>
      <c r="AO236" s="201"/>
      <c r="AP236" s="201"/>
      <c r="AQ236" s="201"/>
    </row>
    <row r="237" spans="2:43" x14ac:dyDescent="0.3">
      <c r="B237" s="201" t="s">
        <v>47</v>
      </c>
      <c r="C237" s="201" t="s">
        <v>469</v>
      </c>
      <c r="D237" s="204" t="s">
        <v>54</v>
      </c>
      <c r="E237" s="202" t="s">
        <v>318</v>
      </c>
      <c r="F237" s="204" t="s">
        <v>312</v>
      </c>
      <c r="G237" s="201"/>
      <c r="H237" s="201"/>
      <c r="I237" s="201"/>
      <c r="J237" s="201"/>
      <c r="K237" s="201"/>
      <c r="L237" s="201"/>
      <c r="M237" s="201"/>
      <c r="N237" s="201"/>
      <c r="O237" s="201"/>
      <c r="P237" s="201"/>
      <c r="Q237" s="201"/>
      <c r="R237" s="201"/>
      <c r="S237" s="201"/>
      <c r="T237" s="201"/>
      <c r="U237" s="201"/>
      <c r="V237" s="201"/>
      <c r="W237" s="201"/>
      <c r="X237" s="201"/>
      <c r="Y237" s="201"/>
      <c r="Z237" s="201"/>
      <c r="AA237" s="201"/>
      <c r="AB237" s="201"/>
      <c r="AC237" s="201"/>
      <c r="AD237" s="201"/>
      <c r="AE237" s="201"/>
      <c r="AF237" s="201"/>
      <c r="AG237" s="201"/>
      <c r="AH237" s="201"/>
      <c r="AI237" s="201"/>
      <c r="AJ237" s="201"/>
      <c r="AK237" s="201"/>
      <c r="AL237" s="201"/>
      <c r="AM237" s="201"/>
      <c r="AN237" s="201"/>
      <c r="AO237" s="201"/>
      <c r="AP237" s="201"/>
      <c r="AQ237" s="201"/>
    </row>
    <row r="238" spans="2:43" x14ac:dyDescent="0.3">
      <c r="B238" s="201" t="s">
        <v>47</v>
      </c>
      <c r="C238" s="201" t="s">
        <v>469</v>
      </c>
      <c r="D238" s="204" t="s">
        <v>54</v>
      </c>
      <c r="E238" s="202" t="s">
        <v>317</v>
      </c>
      <c r="F238" s="204" t="s">
        <v>312</v>
      </c>
      <c r="G238" s="201"/>
      <c r="H238" s="201"/>
      <c r="I238" s="201"/>
      <c r="J238" s="201"/>
      <c r="K238" s="201"/>
      <c r="L238" s="201"/>
      <c r="M238" s="201"/>
      <c r="N238" s="201"/>
      <c r="O238" s="201"/>
      <c r="P238" s="201"/>
      <c r="Q238" s="201"/>
      <c r="R238" s="201"/>
      <c r="S238" s="201"/>
      <c r="T238" s="201"/>
      <c r="U238" s="201"/>
      <c r="V238" s="201"/>
      <c r="W238" s="201"/>
      <c r="X238" s="201"/>
      <c r="Y238" s="201"/>
      <c r="Z238" s="201"/>
      <c r="AA238" s="201"/>
      <c r="AB238" s="201"/>
      <c r="AC238" s="201"/>
      <c r="AD238" s="201"/>
      <c r="AE238" s="201"/>
      <c r="AF238" s="201"/>
      <c r="AG238" s="201"/>
      <c r="AH238" s="201"/>
      <c r="AI238" s="201"/>
      <c r="AJ238" s="201"/>
      <c r="AK238" s="201"/>
      <c r="AL238" s="201"/>
      <c r="AM238" s="201"/>
      <c r="AN238" s="201"/>
      <c r="AO238" s="201"/>
      <c r="AP238" s="201"/>
      <c r="AQ238" s="201"/>
    </row>
    <row r="239" spans="2:43" x14ac:dyDescent="0.3">
      <c r="B239" s="201" t="s">
        <v>47</v>
      </c>
      <c r="C239" s="201" t="s">
        <v>469</v>
      </c>
      <c r="D239" s="204" t="s">
        <v>54</v>
      </c>
      <c r="E239" s="202" t="s">
        <v>316</v>
      </c>
      <c r="F239" s="204" t="s">
        <v>312</v>
      </c>
      <c r="G239" s="201"/>
      <c r="H239" s="201"/>
      <c r="I239" s="201"/>
      <c r="J239" s="201"/>
      <c r="K239" s="201"/>
      <c r="L239" s="201"/>
      <c r="M239" s="201"/>
      <c r="N239" s="201"/>
      <c r="O239" s="201"/>
      <c r="P239" s="201"/>
      <c r="Q239" s="201"/>
      <c r="R239" s="201"/>
      <c r="S239" s="201"/>
      <c r="T239" s="201"/>
      <c r="U239" s="201"/>
      <c r="V239" s="201"/>
      <c r="W239" s="201"/>
      <c r="X239" s="201"/>
      <c r="Y239" s="201"/>
      <c r="Z239" s="201"/>
      <c r="AA239" s="201"/>
      <c r="AB239" s="201"/>
      <c r="AC239" s="201"/>
      <c r="AD239" s="201"/>
      <c r="AE239" s="201"/>
      <c r="AF239" s="201"/>
      <c r="AG239" s="201"/>
      <c r="AH239" s="201"/>
      <c r="AI239" s="201"/>
      <c r="AJ239" s="201"/>
      <c r="AK239" s="201"/>
      <c r="AL239" s="201"/>
      <c r="AM239" s="201"/>
      <c r="AN239" s="201"/>
      <c r="AO239" s="201"/>
      <c r="AP239" s="201"/>
      <c r="AQ239" s="201"/>
    </row>
    <row r="240" spans="2:43" x14ac:dyDescent="0.3">
      <c r="B240" s="16" t="s">
        <v>47</v>
      </c>
      <c r="C240" s="44" t="s">
        <v>467</v>
      </c>
      <c r="D240" s="15" t="s">
        <v>54</v>
      </c>
      <c r="E240" s="15" t="s">
        <v>313</v>
      </c>
      <c r="F240" s="15" t="s">
        <v>312</v>
      </c>
      <c r="G240" s="16"/>
      <c r="H240" s="16"/>
      <c r="I240" s="16"/>
      <c r="J240" s="16"/>
      <c r="K240" s="16"/>
      <c r="L240" s="16"/>
      <c r="M240" s="16"/>
      <c r="N240" s="16"/>
      <c r="O240" s="16"/>
      <c r="P240" s="16"/>
      <c r="Q240" s="16"/>
      <c r="R240" s="16"/>
      <c r="S240" s="16"/>
      <c r="T240" s="16"/>
      <c r="U240" s="16"/>
      <c r="V240" s="16"/>
      <c r="W240" s="16"/>
      <c r="X240" s="16"/>
      <c r="Y240" s="16"/>
      <c r="Z240" s="16"/>
      <c r="AA240" s="16"/>
      <c r="AB240" s="16"/>
      <c r="AC240" s="16"/>
      <c r="AD240" s="16"/>
      <c r="AE240" s="16"/>
      <c r="AF240" s="16"/>
      <c r="AG240" s="16"/>
      <c r="AH240" s="16"/>
      <c r="AI240" s="16"/>
      <c r="AJ240" s="16"/>
      <c r="AK240" s="16"/>
      <c r="AL240" s="16"/>
      <c r="AM240" s="16"/>
      <c r="AN240" s="16"/>
      <c r="AO240" s="16"/>
      <c r="AP240" s="16"/>
      <c r="AQ240" s="16"/>
    </row>
    <row r="241" spans="2:43" x14ac:dyDescent="0.3">
      <c r="B241" s="209" t="s">
        <v>47</v>
      </c>
      <c r="C241" s="210" t="s">
        <v>468</v>
      </c>
      <c r="D241" s="209" t="s">
        <v>82</v>
      </c>
      <c r="E241" s="209" t="s">
        <v>326</v>
      </c>
      <c r="F241" s="209" t="s">
        <v>329</v>
      </c>
      <c r="G241" s="209"/>
      <c r="H241" s="209"/>
      <c r="I241" s="209"/>
      <c r="J241" s="209"/>
      <c r="K241" s="209"/>
      <c r="L241" s="209"/>
      <c r="M241" s="209"/>
      <c r="N241" s="209"/>
      <c r="O241" s="209"/>
      <c r="P241" s="209"/>
      <c r="Q241" s="209"/>
      <c r="R241" s="209"/>
      <c r="S241" s="209"/>
      <c r="T241" s="209"/>
      <c r="U241" s="209"/>
      <c r="V241" s="209"/>
      <c r="W241" s="209"/>
      <c r="X241" s="209"/>
      <c r="Y241" s="209"/>
      <c r="Z241" s="209"/>
      <c r="AA241" s="209"/>
      <c r="AB241" s="209"/>
      <c r="AC241" s="209"/>
      <c r="AD241" s="209"/>
      <c r="AE241" s="209"/>
      <c r="AF241" s="209"/>
      <c r="AG241" s="209"/>
      <c r="AH241" s="209"/>
      <c r="AI241" s="209"/>
      <c r="AJ241" s="209"/>
      <c r="AK241" s="209"/>
      <c r="AL241" s="209"/>
      <c r="AM241" s="209"/>
      <c r="AN241" s="209"/>
      <c r="AO241" s="209"/>
      <c r="AP241" s="209"/>
      <c r="AQ241" s="209"/>
    </row>
    <row r="242" spans="2:43" x14ac:dyDescent="0.3">
      <c r="B242" s="209" t="s">
        <v>47</v>
      </c>
      <c r="C242" s="210" t="s">
        <v>468</v>
      </c>
      <c r="D242" s="209" t="s">
        <v>82</v>
      </c>
      <c r="E242" s="209" t="s">
        <v>326</v>
      </c>
      <c r="F242" s="209" t="s">
        <v>328</v>
      </c>
      <c r="G242" s="209"/>
      <c r="H242" s="209"/>
      <c r="I242" s="209"/>
      <c r="J242" s="209"/>
      <c r="K242" s="209"/>
      <c r="L242" s="209"/>
      <c r="M242" s="209"/>
      <c r="N242" s="209"/>
      <c r="O242" s="209"/>
      <c r="P242" s="209"/>
      <c r="Q242" s="209"/>
      <c r="R242" s="209"/>
      <c r="S242" s="209"/>
      <c r="T242" s="209"/>
      <c r="U242" s="209"/>
      <c r="V242" s="209"/>
      <c r="W242" s="209"/>
      <c r="X242" s="209"/>
      <c r="Y242" s="209"/>
      <c r="Z242" s="209"/>
      <c r="AA242" s="209"/>
      <c r="AB242" s="209"/>
      <c r="AC242" s="209"/>
      <c r="AD242" s="209"/>
      <c r="AE242" s="209"/>
      <c r="AF242" s="209"/>
      <c r="AG242" s="209"/>
      <c r="AH242" s="209"/>
      <c r="AI242" s="209"/>
      <c r="AJ242" s="209"/>
      <c r="AK242" s="209"/>
      <c r="AL242" s="209"/>
      <c r="AM242" s="209"/>
      <c r="AN242" s="209"/>
      <c r="AO242" s="209"/>
      <c r="AP242" s="209"/>
      <c r="AQ242" s="209"/>
    </row>
    <row r="243" spans="2:43" x14ac:dyDescent="0.3">
      <c r="B243" s="209" t="s">
        <v>47</v>
      </c>
      <c r="C243" s="210" t="s">
        <v>468</v>
      </c>
      <c r="D243" s="209" t="s">
        <v>82</v>
      </c>
      <c r="E243" s="209" t="s">
        <v>470</v>
      </c>
      <c r="F243" s="209" t="s">
        <v>329</v>
      </c>
      <c r="G243" s="209"/>
      <c r="H243" s="209"/>
      <c r="I243" s="209"/>
      <c r="J243" s="209"/>
      <c r="K243" s="209"/>
      <c r="L243" s="209"/>
      <c r="M243" s="209"/>
      <c r="N243" s="209"/>
      <c r="O243" s="209"/>
      <c r="P243" s="209"/>
      <c r="Q243" s="209"/>
      <c r="R243" s="209"/>
      <c r="S243" s="209"/>
      <c r="T243" s="209"/>
      <c r="U243" s="209"/>
      <c r="V243" s="209"/>
      <c r="W243" s="209"/>
      <c r="X243" s="209"/>
      <c r="Y243" s="209"/>
      <c r="Z243" s="209"/>
      <c r="AA243" s="209"/>
      <c r="AB243" s="209"/>
      <c r="AC243" s="209"/>
      <c r="AD243" s="209"/>
      <c r="AE243" s="209"/>
      <c r="AF243" s="209"/>
      <c r="AG243" s="209"/>
      <c r="AH243" s="209"/>
      <c r="AI243" s="209"/>
      <c r="AJ243" s="209"/>
      <c r="AK243" s="209"/>
      <c r="AL243" s="209"/>
      <c r="AM243" s="209"/>
      <c r="AN243" s="209"/>
      <c r="AO243" s="209"/>
      <c r="AP243" s="209"/>
      <c r="AQ243" s="209"/>
    </row>
    <row r="244" spans="2:43" x14ac:dyDescent="0.3">
      <c r="B244" s="209" t="s">
        <v>47</v>
      </c>
      <c r="C244" s="210" t="s">
        <v>468</v>
      </c>
      <c r="D244" s="209" t="s">
        <v>82</v>
      </c>
      <c r="E244" s="209" t="s">
        <v>470</v>
      </c>
      <c r="F244" s="209" t="s">
        <v>328</v>
      </c>
      <c r="G244" s="209"/>
      <c r="H244" s="209"/>
      <c r="I244" s="209"/>
      <c r="J244" s="209"/>
      <c r="K244" s="209"/>
      <c r="L244" s="209"/>
      <c r="M244" s="209"/>
      <c r="N244" s="209"/>
      <c r="O244" s="209"/>
      <c r="P244" s="209"/>
      <c r="Q244" s="209"/>
      <c r="R244" s="209"/>
      <c r="S244" s="209"/>
      <c r="T244" s="209"/>
      <c r="U244" s="209"/>
      <c r="V244" s="209"/>
      <c r="W244" s="209"/>
      <c r="X244" s="209"/>
      <c r="Y244" s="209"/>
      <c r="Z244" s="209"/>
      <c r="AA244" s="209"/>
      <c r="AB244" s="209"/>
      <c r="AC244" s="209"/>
      <c r="AD244" s="209"/>
      <c r="AE244" s="209"/>
      <c r="AF244" s="209"/>
      <c r="AG244" s="209"/>
      <c r="AH244" s="209"/>
      <c r="AI244" s="209"/>
      <c r="AJ244" s="209"/>
      <c r="AK244" s="209"/>
      <c r="AL244" s="209"/>
      <c r="AM244" s="209"/>
      <c r="AN244" s="209"/>
      <c r="AO244" s="209"/>
      <c r="AP244" s="209"/>
      <c r="AQ244" s="209"/>
    </row>
    <row r="245" spans="2:43" x14ac:dyDescent="0.3">
      <c r="B245" s="209" t="s">
        <v>47</v>
      </c>
      <c r="C245" s="210" t="s">
        <v>468</v>
      </c>
      <c r="D245" s="209" t="s">
        <v>82</v>
      </c>
      <c r="E245" s="209" t="s">
        <v>323</v>
      </c>
      <c r="F245" s="209" t="s">
        <v>329</v>
      </c>
      <c r="G245" s="209"/>
      <c r="H245" s="209"/>
      <c r="I245" s="209"/>
      <c r="J245" s="209"/>
      <c r="K245" s="209"/>
      <c r="L245" s="209"/>
      <c r="M245" s="209"/>
      <c r="N245" s="209"/>
      <c r="O245" s="209"/>
      <c r="P245" s="209"/>
      <c r="Q245" s="209"/>
      <c r="R245" s="209"/>
      <c r="S245" s="209"/>
      <c r="T245" s="209"/>
      <c r="U245" s="209"/>
      <c r="V245" s="209"/>
      <c r="W245" s="209"/>
      <c r="X245" s="209"/>
      <c r="Y245" s="209"/>
      <c r="Z245" s="209"/>
      <c r="AA245" s="209"/>
      <c r="AB245" s="209"/>
      <c r="AC245" s="209"/>
      <c r="AD245" s="209"/>
      <c r="AE245" s="209"/>
      <c r="AF245" s="209"/>
      <c r="AG245" s="209"/>
      <c r="AH245" s="209"/>
      <c r="AI245" s="209"/>
      <c r="AJ245" s="209"/>
      <c r="AK245" s="209"/>
      <c r="AL245" s="209"/>
      <c r="AM245" s="209"/>
      <c r="AN245" s="209"/>
      <c r="AO245" s="209"/>
      <c r="AP245" s="209"/>
      <c r="AQ245" s="209"/>
    </row>
    <row r="246" spans="2:43" x14ac:dyDescent="0.3">
      <c r="B246" s="209" t="s">
        <v>47</v>
      </c>
      <c r="C246" s="210" t="s">
        <v>468</v>
      </c>
      <c r="D246" s="209" t="s">
        <v>82</v>
      </c>
      <c r="E246" s="209" t="s">
        <v>323</v>
      </c>
      <c r="F246" s="209" t="s">
        <v>328</v>
      </c>
      <c r="G246" s="209"/>
      <c r="H246" s="209"/>
      <c r="I246" s="209"/>
      <c r="J246" s="209"/>
      <c r="K246" s="209"/>
      <c r="L246" s="209"/>
      <c r="M246" s="209"/>
      <c r="N246" s="209"/>
      <c r="O246" s="209"/>
      <c r="P246" s="209"/>
      <c r="Q246" s="209"/>
      <c r="R246" s="209"/>
      <c r="S246" s="209"/>
      <c r="T246" s="209"/>
      <c r="U246" s="209"/>
      <c r="V246" s="209"/>
      <c r="W246" s="209"/>
      <c r="X246" s="209"/>
      <c r="Y246" s="209"/>
      <c r="Z246" s="209"/>
      <c r="AA246" s="209"/>
      <c r="AB246" s="209"/>
      <c r="AC246" s="209"/>
      <c r="AD246" s="209"/>
      <c r="AE246" s="209"/>
      <c r="AF246" s="209"/>
      <c r="AG246" s="209"/>
      <c r="AH246" s="209"/>
      <c r="AI246" s="209"/>
      <c r="AJ246" s="209"/>
      <c r="AK246" s="209"/>
      <c r="AL246" s="209"/>
      <c r="AM246" s="209"/>
      <c r="AN246" s="209"/>
      <c r="AO246" s="209"/>
      <c r="AP246" s="209"/>
      <c r="AQ246" s="209"/>
    </row>
    <row r="247" spans="2:43" x14ac:dyDescent="0.3">
      <c r="B247" s="209" t="s">
        <v>47</v>
      </c>
      <c r="C247" s="210" t="s">
        <v>468</v>
      </c>
      <c r="D247" s="209" t="s">
        <v>82</v>
      </c>
      <c r="E247" s="209" t="s">
        <v>322</v>
      </c>
      <c r="F247" s="209" t="s">
        <v>329</v>
      </c>
      <c r="G247" s="209"/>
      <c r="H247" s="209"/>
      <c r="I247" s="209"/>
      <c r="J247" s="209"/>
      <c r="K247" s="209"/>
      <c r="L247" s="209"/>
      <c r="M247" s="209"/>
      <c r="N247" s="209"/>
      <c r="O247" s="209"/>
      <c r="P247" s="209"/>
      <c r="Q247" s="209"/>
      <c r="R247" s="209"/>
      <c r="S247" s="209"/>
      <c r="T247" s="209"/>
      <c r="U247" s="209"/>
      <c r="V247" s="209"/>
      <c r="W247" s="209"/>
      <c r="X247" s="209"/>
      <c r="Y247" s="209"/>
      <c r="Z247" s="209"/>
      <c r="AA247" s="209"/>
      <c r="AB247" s="209"/>
      <c r="AC247" s="209"/>
      <c r="AD247" s="209"/>
      <c r="AE247" s="209"/>
      <c r="AF247" s="209"/>
      <c r="AG247" s="209"/>
      <c r="AH247" s="209"/>
      <c r="AI247" s="209"/>
      <c r="AJ247" s="209"/>
      <c r="AK247" s="209"/>
      <c r="AL247" s="209"/>
      <c r="AM247" s="209"/>
      <c r="AN247" s="209"/>
      <c r="AO247" s="209"/>
      <c r="AP247" s="209"/>
      <c r="AQ247" s="209"/>
    </row>
    <row r="248" spans="2:43" x14ac:dyDescent="0.3">
      <c r="B248" s="209" t="s">
        <v>47</v>
      </c>
      <c r="C248" s="210" t="s">
        <v>468</v>
      </c>
      <c r="D248" s="209" t="s">
        <v>82</v>
      </c>
      <c r="E248" s="209" t="s">
        <v>322</v>
      </c>
      <c r="F248" s="209" t="s">
        <v>328</v>
      </c>
      <c r="G248" s="209"/>
      <c r="H248" s="209"/>
      <c r="I248" s="209"/>
      <c r="J248" s="209"/>
      <c r="K248" s="209"/>
      <c r="L248" s="209"/>
      <c r="M248" s="209"/>
      <c r="N248" s="209"/>
      <c r="O248" s="209"/>
      <c r="P248" s="209"/>
      <c r="Q248" s="209"/>
      <c r="R248" s="209"/>
      <c r="S248" s="209"/>
      <c r="T248" s="209"/>
      <c r="U248" s="209"/>
      <c r="V248" s="209"/>
      <c r="W248" s="209"/>
      <c r="X248" s="209"/>
      <c r="Y248" s="209"/>
      <c r="Z248" s="209"/>
      <c r="AA248" s="209"/>
      <c r="AB248" s="209"/>
      <c r="AC248" s="209"/>
      <c r="AD248" s="209"/>
      <c r="AE248" s="209"/>
      <c r="AF248" s="209"/>
      <c r="AG248" s="209"/>
      <c r="AH248" s="209"/>
      <c r="AI248" s="209"/>
      <c r="AJ248" s="209"/>
      <c r="AK248" s="209"/>
      <c r="AL248" s="209"/>
      <c r="AM248" s="209"/>
      <c r="AN248" s="209"/>
      <c r="AO248" s="209"/>
      <c r="AP248" s="209"/>
      <c r="AQ248" s="209"/>
    </row>
    <row r="249" spans="2:43" x14ac:dyDescent="0.3">
      <c r="B249" s="209" t="s">
        <v>47</v>
      </c>
      <c r="C249" s="210" t="s">
        <v>468</v>
      </c>
      <c r="D249" s="209" t="s">
        <v>82</v>
      </c>
      <c r="E249" s="209" t="s">
        <v>321</v>
      </c>
      <c r="F249" s="209" t="s">
        <v>329</v>
      </c>
      <c r="G249" s="209"/>
      <c r="H249" s="209"/>
      <c r="I249" s="209"/>
      <c r="J249" s="209"/>
      <c r="K249" s="209"/>
      <c r="L249" s="209"/>
      <c r="M249" s="209"/>
      <c r="N249" s="209"/>
      <c r="O249" s="209"/>
      <c r="P249" s="209"/>
      <c r="Q249" s="209"/>
      <c r="R249" s="209"/>
      <c r="S249" s="209"/>
      <c r="T249" s="209"/>
      <c r="U249" s="209"/>
      <c r="V249" s="209"/>
      <c r="W249" s="209"/>
      <c r="X249" s="209"/>
      <c r="Y249" s="209"/>
      <c r="Z249" s="209"/>
      <c r="AA249" s="209"/>
      <c r="AB249" s="209"/>
      <c r="AC249" s="209"/>
      <c r="AD249" s="209"/>
      <c r="AE249" s="209"/>
      <c r="AF249" s="209"/>
      <c r="AG249" s="209"/>
      <c r="AH249" s="209"/>
      <c r="AI249" s="209"/>
      <c r="AJ249" s="209"/>
      <c r="AK249" s="209"/>
      <c r="AL249" s="209"/>
      <c r="AM249" s="209"/>
      <c r="AN249" s="209"/>
      <c r="AO249" s="209"/>
      <c r="AP249" s="209"/>
      <c r="AQ249" s="209"/>
    </row>
    <row r="250" spans="2:43" x14ac:dyDescent="0.3">
      <c r="B250" s="209" t="s">
        <v>47</v>
      </c>
      <c r="C250" s="210" t="s">
        <v>468</v>
      </c>
      <c r="D250" s="209" t="s">
        <v>82</v>
      </c>
      <c r="E250" s="209" t="s">
        <v>321</v>
      </c>
      <c r="F250" s="209" t="s">
        <v>328</v>
      </c>
      <c r="G250" s="209"/>
      <c r="H250" s="209"/>
      <c r="I250" s="209"/>
      <c r="J250" s="209"/>
      <c r="K250" s="209"/>
      <c r="L250" s="209"/>
      <c r="M250" s="209"/>
      <c r="N250" s="209"/>
      <c r="O250" s="209"/>
      <c r="P250" s="209"/>
      <c r="Q250" s="209"/>
      <c r="R250" s="209"/>
      <c r="S250" s="209"/>
      <c r="T250" s="209"/>
      <c r="U250" s="209"/>
      <c r="V250" s="209"/>
      <c r="W250" s="209"/>
      <c r="X250" s="209"/>
      <c r="Y250" s="209"/>
      <c r="Z250" s="209"/>
      <c r="AA250" s="209"/>
      <c r="AB250" s="209"/>
      <c r="AC250" s="209"/>
      <c r="AD250" s="209"/>
      <c r="AE250" s="209"/>
      <c r="AF250" s="209"/>
      <c r="AG250" s="209"/>
      <c r="AH250" s="209"/>
      <c r="AI250" s="209"/>
      <c r="AJ250" s="209"/>
      <c r="AK250" s="209"/>
      <c r="AL250" s="209"/>
      <c r="AM250" s="209"/>
      <c r="AN250" s="209"/>
      <c r="AO250" s="209"/>
      <c r="AP250" s="209"/>
      <c r="AQ250" s="209"/>
    </row>
    <row r="251" spans="2:43" x14ac:dyDescent="0.3">
      <c r="B251" s="250" t="s">
        <v>47</v>
      </c>
      <c r="C251" s="253" t="s">
        <v>468</v>
      </c>
      <c r="D251" s="250" t="s">
        <v>82</v>
      </c>
      <c r="E251" s="251" t="s">
        <v>313</v>
      </c>
      <c r="F251" s="252" t="s">
        <v>315</v>
      </c>
      <c r="G251" s="250"/>
      <c r="H251" s="250"/>
      <c r="I251" s="250"/>
      <c r="J251" s="250"/>
      <c r="K251" s="250"/>
      <c r="L251" s="250"/>
      <c r="M251" s="250"/>
      <c r="N251" s="250"/>
      <c r="O251" s="250"/>
      <c r="P251" s="250"/>
      <c r="Q251" s="250"/>
      <c r="R251" s="250"/>
      <c r="S251" s="250"/>
      <c r="T251" s="250"/>
      <c r="U251" s="250"/>
      <c r="V251" s="250"/>
      <c r="W251" s="250"/>
      <c r="X251" s="250"/>
      <c r="Y251" s="250"/>
      <c r="Z251" s="250"/>
      <c r="AA251" s="250"/>
      <c r="AB251" s="250"/>
      <c r="AC251" s="250"/>
      <c r="AD251" s="250"/>
      <c r="AE251" s="250"/>
      <c r="AF251" s="250"/>
      <c r="AG251" s="250"/>
      <c r="AH251" s="250"/>
      <c r="AI251" s="250"/>
      <c r="AJ251" s="250"/>
      <c r="AK251" s="250"/>
      <c r="AL251" s="250"/>
      <c r="AM251" s="250"/>
      <c r="AN251" s="250"/>
      <c r="AO251" s="250"/>
      <c r="AP251" s="250"/>
      <c r="AQ251" s="250"/>
    </row>
    <row r="252" spans="2:43" x14ac:dyDescent="0.3">
      <c r="B252" s="250" t="s">
        <v>47</v>
      </c>
      <c r="C252" s="253" t="s">
        <v>468</v>
      </c>
      <c r="D252" s="250" t="s">
        <v>82</v>
      </c>
      <c r="E252" s="251" t="s">
        <v>313</v>
      </c>
      <c r="F252" s="252" t="s">
        <v>314</v>
      </c>
      <c r="G252" s="250"/>
      <c r="H252" s="250"/>
      <c r="I252" s="250"/>
      <c r="J252" s="250"/>
      <c r="K252" s="250"/>
      <c r="L252" s="250"/>
      <c r="M252" s="250"/>
      <c r="N252" s="250"/>
      <c r="O252" s="250"/>
      <c r="P252" s="250"/>
      <c r="Q252" s="250"/>
      <c r="R252" s="250"/>
      <c r="S252" s="250"/>
      <c r="T252" s="250"/>
      <c r="U252" s="250"/>
      <c r="V252" s="250"/>
      <c r="W252" s="250"/>
      <c r="X252" s="250"/>
      <c r="Y252" s="250"/>
      <c r="Z252" s="250"/>
      <c r="AA252" s="250"/>
      <c r="AB252" s="250"/>
      <c r="AC252" s="250"/>
      <c r="AD252" s="250"/>
      <c r="AE252" s="250"/>
      <c r="AF252" s="250"/>
      <c r="AG252" s="250"/>
      <c r="AH252" s="250"/>
      <c r="AI252" s="250"/>
      <c r="AJ252" s="250"/>
      <c r="AK252" s="250"/>
      <c r="AL252" s="250"/>
      <c r="AM252" s="250"/>
      <c r="AN252" s="250"/>
      <c r="AO252" s="250"/>
      <c r="AP252" s="250"/>
      <c r="AQ252" s="250"/>
    </row>
    <row r="253" spans="2:43" x14ac:dyDescent="0.3">
      <c r="B253" s="250" t="s">
        <v>47</v>
      </c>
      <c r="C253" s="253" t="s">
        <v>468</v>
      </c>
      <c r="D253" s="250" t="s">
        <v>82</v>
      </c>
      <c r="E253" s="252" t="s">
        <v>320</v>
      </c>
      <c r="F253" s="251" t="s">
        <v>312</v>
      </c>
      <c r="G253" s="250"/>
      <c r="H253" s="250"/>
      <c r="I253" s="250"/>
      <c r="J253" s="250"/>
      <c r="K253" s="250"/>
      <c r="L253" s="250"/>
      <c r="M253" s="250"/>
      <c r="N253" s="250"/>
      <c r="O253" s="250"/>
      <c r="P253" s="250"/>
      <c r="Q253" s="250"/>
      <c r="R253" s="250"/>
      <c r="S253" s="250"/>
      <c r="T253" s="250"/>
      <c r="U253" s="250"/>
      <c r="V253" s="250"/>
      <c r="W253" s="250"/>
      <c r="X253" s="250"/>
      <c r="Y253" s="250"/>
      <c r="Z253" s="250"/>
      <c r="AA253" s="250"/>
      <c r="AB253" s="250"/>
      <c r="AC253" s="250"/>
      <c r="AD253" s="250"/>
      <c r="AE253" s="250"/>
      <c r="AF253" s="250"/>
      <c r="AG253" s="250"/>
      <c r="AH253" s="250"/>
      <c r="AI253" s="250"/>
      <c r="AJ253" s="250"/>
      <c r="AK253" s="250"/>
      <c r="AL253" s="250"/>
      <c r="AM253" s="250"/>
      <c r="AN253" s="250"/>
      <c r="AO253" s="250"/>
      <c r="AP253" s="250"/>
      <c r="AQ253" s="250"/>
    </row>
    <row r="254" spans="2:43" x14ac:dyDescent="0.3">
      <c r="B254" s="250" t="s">
        <v>47</v>
      </c>
      <c r="C254" s="253" t="s">
        <v>468</v>
      </c>
      <c r="D254" s="250" t="s">
        <v>82</v>
      </c>
      <c r="E254" s="252" t="s">
        <v>465</v>
      </c>
      <c r="F254" s="251" t="s">
        <v>312</v>
      </c>
      <c r="G254" s="250"/>
      <c r="H254" s="250"/>
      <c r="I254" s="250"/>
      <c r="J254" s="250"/>
      <c r="K254" s="250"/>
      <c r="L254" s="250"/>
      <c r="M254" s="250"/>
      <c r="N254" s="250"/>
      <c r="O254" s="250"/>
      <c r="P254" s="250"/>
      <c r="Q254" s="250"/>
      <c r="R254" s="250"/>
      <c r="S254" s="250"/>
      <c r="T254" s="250"/>
      <c r="U254" s="250"/>
      <c r="V254" s="250"/>
      <c r="W254" s="250"/>
      <c r="X254" s="250"/>
      <c r="Y254" s="250"/>
      <c r="Z254" s="250"/>
      <c r="AA254" s="250"/>
      <c r="AB254" s="250"/>
      <c r="AC254" s="250"/>
      <c r="AD254" s="250"/>
      <c r="AE254" s="250"/>
      <c r="AF254" s="250"/>
      <c r="AG254" s="250"/>
      <c r="AH254" s="250"/>
      <c r="AI254" s="250"/>
      <c r="AJ254" s="250"/>
      <c r="AK254" s="250"/>
      <c r="AL254" s="250"/>
      <c r="AM254" s="250"/>
      <c r="AN254" s="250"/>
      <c r="AO254" s="250"/>
      <c r="AP254" s="250"/>
      <c r="AQ254" s="250"/>
    </row>
    <row r="255" spans="2:43" x14ac:dyDescent="0.3">
      <c r="B255" s="250" t="s">
        <v>47</v>
      </c>
      <c r="C255" s="253" t="s">
        <v>468</v>
      </c>
      <c r="D255" s="250" t="s">
        <v>82</v>
      </c>
      <c r="E255" s="252" t="s">
        <v>318</v>
      </c>
      <c r="F255" s="251" t="s">
        <v>312</v>
      </c>
      <c r="G255" s="250"/>
      <c r="H255" s="250"/>
      <c r="I255" s="250"/>
      <c r="J255" s="250"/>
      <c r="K255" s="250"/>
      <c r="L255" s="250"/>
      <c r="M255" s="250"/>
      <c r="N255" s="250"/>
      <c r="O255" s="250"/>
      <c r="P255" s="250"/>
      <c r="Q255" s="250"/>
      <c r="R255" s="250"/>
      <c r="S255" s="250"/>
      <c r="T255" s="250"/>
      <c r="U255" s="250"/>
      <c r="V255" s="250"/>
      <c r="W255" s="250"/>
      <c r="X255" s="250"/>
      <c r="Y255" s="250"/>
      <c r="Z255" s="250"/>
      <c r="AA255" s="250"/>
      <c r="AB255" s="250"/>
      <c r="AC255" s="250"/>
      <c r="AD255" s="250"/>
      <c r="AE255" s="250"/>
      <c r="AF255" s="250"/>
      <c r="AG255" s="250"/>
      <c r="AH255" s="250"/>
      <c r="AI255" s="250"/>
      <c r="AJ255" s="250"/>
      <c r="AK255" s="250"/>
      <c r="AL255" s="250"/>
      <c r="AM255" s="250"/>
      <c r="AN255" s="250"/>
      <c r="AO255" s="250"/>
      <c r="AP255" s="250"/>
      <c r="AQ255" s="250"/>
    </row>
    <row r="256" spans="2:43" x14ac:dyDescent="0.3">
      <c r="B256" s="250" t="s">
        <v>47</v>
      </c>
      <c r="C256" s="253" t="s">
        <v>468</v>
      </c>
      <c r="D256" s="250" t="s">
        <v>82</v>
      </c>
      <c r="E256" s="252" t="s">
        <v>317</v>
      </c>
      <c r="F256" s="251" t="s">
        <v>312</v>
      </c>
      <c r="G256" s="250"/>
      <c r="H256" s="250"/>
      <c r="I256" s="250"/>
      <c r="J256" s="250"/>
      <c r="K256" s="250"/>
      <c r="L256" s="250"/>
      <c r="M256" s="250"/>
      <c r="N256" s="250"/>
      <c r="O256" s="250"/>
      <c r="P256" s="250"/>
      <c r="Q256" s="250"/>
      <c r="R256" s="250"/>
      <c r="S256" s="250"/>
      <c r="T256" s="250"/>
      <c r="U256" s="250"/>
      <c r="V256" s="250"/>
      <c r="W256" s="250"/>
      <c r="X256" s="250"/>
      <c r="Y256" s="250"/>
      <c r="Z256" s="250"/>
      <c r="AA256" s="250"/>
      <c r="AB256" s="250"/>
      <c r="AC256" s="250"/>
      <c r="AD256" s="250"/>
      <c r="AE256" s="250"/>
      <c r="AF256" s="250"/>
      <c r="AG256" s="250"/>
      <c r="AH256" s="250"/>
      <c r="AI256" s="250"/>
      <c r="AJ256" s="250"/>
      <c r="AK256" s="250"/>
      <c r="AL256" s="250"/>
      <c r="AM256" s="250"/>
      <c r="AN256" s="250"/>
      <c r="AO256" s="250"/>
      <c r="AP256" s="250"/>
      <c r="AQ256" s="250"/>
    </row>
    <row r="257" spans="2:43" x14ac:dyDescent="0.3">
      <c r="B257" s="250" t="s">
        <v>47</v>
      </c>
      <c r="C257" s="253" t="s">
        <v>468</v>
      </c>
      <c r="D257" s="250" t="s">
        <v>82</v>
      </c>
      <c r="E257" s="252" t="s">
        <v>316</v>
      </c>
      <c r="F257" s="251" t="s">
        <v>312</v>
      </c>
      <c r="G257" s="250"/>
      <c r="H257" s="250"/>
      <c r="I257" s="250"/>
      <c r="J257" s="250"/>
      <c r="K257" s="250"/>
      <c r="L257" s="250"/>
      <c r="M257" s="250"/>
      <c r="N257" s="250"/>
      <c r="O257" s="250"/>
      <c r="P257" s="250"/>
      <c r="Q257" s="250"/>
      <c r="R257" s="250"/>
      <c r="S257" s="250"/>
      <c r="T257" s="250"/>
      <c r="U257" s="250"/>
      <c r="V257" s="250"/>
      <c r="W257" s="250"/>
      <c r="X257" s="250"/>
      <c r="Y257" s="250"/>
      <c r="Z257" s="250"/>
      <c r="AA257" s="250"/>
      <c r="AB257" s="250"/>
      <c r="AC257" s="250"/>
      <c r="AD257" s="250"/>
      <c r="AE257" s="250"/>
      <c r="AF257" s="250"/>
      <c r="AG257" s="250"/>
      <c r="AH257" s="250"/>
      <c r="AI257" s="250"/>
      <c r="AJ257" s="250"/>
      <c r="AK257" s="250"/>
      <c r="AL257" s="250"/>
      <c r="AM257" s="250"/>
      <c r="AN257" s="250"/>
      <c r="AO257" s="250"/>
      <c r="AP257" s="250"/>
      <c r="AQ257" s="250"/>
    </row>
    <row r="258" spans="2:43" x14ac:dyDescent="0.3">
      <c r="B258" s="201" t="s">
        <v>47</v>
      </c>
      <c r="C258" s="203" t="s">
        <v>468</v>
      </c>
      <c r="D258" s="202" t="s">
        <v>45</v>
      </c>
      <c r="E258" s="204" t="s">
        <v>313</v>
      </c>
      <c r="F258" s="204" t="s">
        <v>312</v>
      </c>
      <c r="G258" s="201">
        <v>4</v>
      </c>
      <c r="H258" s="201">
        <v>562</v>
      </c>
      <c r="I258" s="201">
        <v>437</v>
      </c>
      <c r="J258" s="201">
        <v>392</v>
      </c>
      <c r="K258" s="201">
        <f>J258/I258</f>
        <v>0.89702517162471396</v>
      </c>
      <c r="L258" s="201"/>
      <c r="M258" s="201">
        <v>0.120831441982084</v>
      </c>
      <c r="N258" s="201">
        <v>0.86460000000000004</v>
      </c>
      <c r="O258" s="201">
        <v>0.92390000000000005</v>
      </c>
      <c r="P258" s="201">
        <v>209</v>
      </c>
      <c r="Q258" s="201">
        <v>184</v>
      </c>
      <c r="R258" s="201">
        <f>Q258/P258</f>
        <v>0.88038277511961727</v>
      </c>
      <c r="S258" s="201"/>
      <c r="T258" s="201">
        <v>0.120831441982084</v>
      </c>
      <c r="U258" s="201">
        <v>0.82850000000000001</v>
      </c>
      <c r="V258" s="201">
        <v>0.92110000000000003</v>
      </c>
      <c r="W258" s="201">
        <v>73</v>
      </c>
      <c r="X258" s="201">
        <v>37</v>
      </c>
      <c r="Y258" s="201">
        <f>X258/W258</f>
        <v>0.50684931506849318</v>
      </c>
      <c r="Z258" s="201"/>
      <c r="AA258" s="201">
        <v>0.120831441982084</v>
      </c>
      <c r="AB258" s="201">
        <v>0.38719999999999999</v>
      </c>
      <c r="AC258" s="201">
        <v>0.62590000000000001</v>
      </c>
      <c r="AD258" s="201">
        <f>I258+P258+W258</f>
        <v>719</v>
      </c>
      <c r="AE258" s="201">
        <f>SUM(J258,Q258,X258)</f>
        <v>613</v>
      </c>
      <c r="AF258" s="201">
        <f>AE258/AD258</f>
        <v>0.85257301808066754</v>
      </c>
      <c r="AG258" s="201"/>
      <c r="AH258" s="201">
        <v>0.120831441982084</v>
      </c>
      <c r="AI258" s="201">
        <v>0.82450000000000001</v>
      </c>
      <c r="AJ258" s="201">
        <v>0.87770000000000004</v>
      </c>
      <c r="AK258" s="201">
        <v>93</v>
      </c>
      <c r="AL258" s="201">
        <v>61</v>
      </c>
      <c r="AM258" s="201">
        <f>AL258/AK258</f>
        <v>0.65591397849462363</v>
      </c>
      <c r="AN258" s="201"/>
      <c r="AO258" s="201">
        <v>0.120831441982084</v>
      </c>
      <c r="AP258" s="201">
        <v>0.55020000000000002</v>
      </c>
      <c r="AQ258" s="201">
        <v>0.75139999999999996</v>
      </c>
    </row>
    <row r="259" spans="2:43" x14ac:dyDescent="0.3">
      <c r="B259" s="209" t="s">
        <v>47</v>
      </c>
      <c r="C259" s="210" t="s">
        <v>468</v>
      </c>
      <c r="D259" s="209" t="s">
        <v>327</v>
      </c>
      <c r="E259" s="209" t="s">
        <v>326</v>
      </c>
      <c r="F259" s="209" t="s">
        <v>329</v>
      </c>
      <c r="G259" s="209"/>
      <c r="H259" s="209"/>
      <c r="I259" s="209"/>
      <c r="J259" s="209"/>
      <c r="K259" s="209"/>
      <c r="L259" s="209"/>
      <c r="M259" s="209"/>
      <c r="N259" s="209"/>
      <c r="O259" s="209"/>
      <c r="P259" s="209"/>
      <c r="Q259" s="209"/>
      <c r="R259" s="209"/>
      <c r="S259" s="209"/>
      <c r="T259" s="209"/>
      <c r="U259" s="209"/>
      <c r="V259" s="209"/>
      <c r="W259" s="209"/>
      <c r="X259" s="209"/>
      <c r="Y259" s="209"/>
      <c r="Z259" s="209"/>
      <c r="AA259" s="209"/>
      <c r="AB259" s="209"/>
      <c r="AC259" s="209"/>
      <c r="AD259" s="209"/>
      <c r="AE259" s="209"/>
      <c r="AF259" s="209"/>
      <c r="AG259" s="209"/>
      <c r="AH259" s="209"/>
      <c r="AI259" s="209"/>
      <c r="AJ259" s="209"/>
      <c r="AK259" s="209"/>
      <c r="AL259" s="209"/>
      <c r="AM259" s="209"/>
      <c r="AN259" s="209"/>
      <c r="AO259" s="209"/>
      <c r="AP259" s="209"/>
      <c r="AQ259" s="209"/>
    </row>
    <row r="260" spans="2:43" x14ac:dyDescent="0.3">
      <c r="B260" s="209" t="s">
        <v>47</v>
      </c>
      <c r="C260" s="210" t="s">
        <v>468</v>
      </c>
      <c r="D260" s="209" t="s">
        <v>327</v>
      </c>
      <c r="E260" s="209" t="s">
        <v>326</v>
      </c>
      <c r="F260" s="209" t="s">
        <v>328</v>
      </c>
      <c r="G260" s="209"/>
      <c r="H260" s="209"/>
      <c r="I260" s="209"/>
      <c r="J260" s="209"/>
      <c r="K260" s="209"/>
      <c r="L260" s="209"/>
      <c r="M260" s="209"/>
      <c r="N260" s="209"/>
      <c r="O260" s="209"/>
      <c r="P260" s="209"/>
      <c r="Q260" s="209"/>
      <c r="R260" s="209"/>
      <c r="S260" s="209"/>
      <c r="T260" s="209"/>
      <c r="U260" s="209"/>
      <c r="V260" s="209"/>
      <c r="W260" s="209"/>
      <c r="X260" s="209"/>
      <c r="Y260" s="209"/>
      <c r="Z260" s="209"/>
      <c r="AA260" s="209"/>
      <c r="AB260" s="209"/>
      <c r="AC260" s="209"/>
      <c r="AD260" s="209"/>
      <c r="AE260" s="209"/>
      <c r="AF260" s="209"/>
      <c r="AG260" s="209"/>
      <c r="AH260" s="209"/>
      <c r="AI260" s="209"/>
      <c r="AJ260" s="209"/>
      <c r="AK260" s="209"/>
      <c r="AL260" s="209"/>
      <c r="AM260" s="209"/>
      <c r="AN260" s="209"/>
      <c r="AO260" s="209"/>
      <c r="AP260" s="209"/>
      <c r="AQ260" s="209"/>
    </row>
    <row r="261" spans="2:43" x14ac:dyDescent="0.3">
      <c r="B261" s="209" t="s">
        <v>47</v>
      </c>
      <c r="C261" s="210" t="s">
        <v>468</v>
      </c>
      <c r="D261" s="209" t="s">
        <v>327</v>
      </c>
      <c r="E261" s="209" t="s">
        <v>470</v>
      </c>
      <c r="F261" s="209" t="s">
        <v>329</v>
      </c>
      <c r="G261" s="209"/>
      <c r="H261" s="209"/>
      <c r="I261" s="209"/>
      <c r="J261" s="209"/>
      <c r="K261" s="209"/>
      <c r="L261" s="209"/>
      <c r="M261" s="209"/>
      <c r="N261" s="209"/>
      <c r="O261" s="209"/>
      <c r="P261" s="209"/>
      <c r="Q261" s="209"/>
      <c r="R261" s="209"/>
      <c r="S261" s="209"/>
      <c r="T261" s="209"/>
      <c r="U261" s="209"/>
      <c r="V261" s="209"/>
      <c r="W261" s="209"/>
      <c r="X261" s="209"/>
      <c r="Y261" s="209"/>
      <c r="Z261" s="209"/>
      <c r="AA261" s="209"/>
      <c r="AB261" s="209"/>
      <c r="AC261" s="209"/>
      <c r="AD261" s="209"/>
      <c r="AE261" s="209"/>
      <c r="AF261" s="209"/>
      <c r="AG261" s="209"/>
      <c r="AH261" s="209"/>
      <c r="AI261" s="209"/>
      <c r="AJ261" s="209"/>
      <c r="AK261" s="209"/>
      <c r="AL261" s="209"/>
      <c r="AM261" s="209"/>
      <c r="AN261" s="209"/>
      <c r="AO261" s="209"/>
      <c r="AP261" s="209"/>
      <c r="AQ261" s="209"/>
    </row>
    <row r="262" spans="2:43" x14ac:dyDescent="0.3">
      <c r="B262" s="209" t="s">
        <v>47</v>
      </c>
      <c r="C262" s="210" t="s">
        <v>468</v>
      </c>
      <c r="D262" s="209" t="s">
        <v>327</v>
      </c>
      <c r="E262" s="209" t="s">
        <v>470</v>
      </c>
      <c r="F262" s="209" t="s">
        <v>328</v>
      </c>
      <c r="G262" s="209"/>
      <c r="H262" s="209"/>
      <c r="I262" s="209"/>
      <c r="J262" s="209"/>
      <c r="K262" s="209"/>
      <c r="L262" s="209"/>
      <c r="M262" s="209"/>
      <c r="N262" s="209"/>
      <c r="O262" s="209"/>
      <c r="P262" s="209"/>
      <c r="Q262" s="209"/>
      <c r="R262" s="209"/>
      <c r="S262" s="209"/>
      <c r="T262" s="209"/>
      <c r="U262" s="209"/>
      <c r="V262" s="209"/>
      <c r="W262" s="209"/>
      <c r="X262" s="209"/>
      <c r="Y262" s="209"/>
      <c r="Z262" s="209"/>
      <c r="AA262" s="209"/>
      <c r="AB262" s="209"/>
      <c r="AC262" s="209"/>
      <c r="AD262" s="209"/>
      <c r="AE262" s="209"/>
      <c r="AF262" s="209"/>
      <c r="AG262" s="209"/>
      <c r="AH262" s="209"/>
      <c r="AI262" s="209"/>
      <c r="AJ262" s="209"/>
      <c r="AK262" s="209"/>
      <c r="AL262" s="209"/>
      <c r="AM262" s="209"/>
      <c r="AN262" s="209"/>
      <c r="AO262" s="209"/>
      <c r="AP262" s="209"/>
      <c r="AQ262" s="209"/>
    </row>
    <row r="263" spans="2:43" x14ac:dyDescent="0.3">
      <c r="B263" s="209" t="s">
        <v>47</v>
      </c>
      <c r="C263" s="210" t="s">
        <v>468</v>
      </c>
      <c r="D263" s="209" t="s">
        <v>327</v>
      </c>
      <c r="E263" s="209" t="s">
        <v>323</v>
      </c>
      <c r="F263" s="209" t="s">
        <v>329</v>
      </c>
      <c r="G263" s="209"/>
      <c r="H263" s="209"/>
      <c r="I263" s="209"/>
      <c r="J263" s="209"/>
      <c r="K263" s="209"/>
      <c r="L263" s="209"/>
      <c r="M263" s="209"/>
      <c r="N263" s="209"/>
      <c r="O263" s="209"/>
      <c r="P263" s="209"/>
      <c r="Q263" s="209"/>
      <c r="R263" s="209"/>
      <c r="S263" s="209"/>
      <c r="T263" s="209"/>
      <c r="U263" s="209"/>
      <c r="V263" s="209"/>
      <c r="W263" s="209"/>
      <c r="X263" s="209"/>
      <c r="Y263" s="209"/>
      <c r="Z263" s="209"/>
      <c r="AA263" s="209"/>
      <c r="AB263" s="209"/>
      <c r="AC263" s="209"/>
      <c r="AD263" s="209"/>
      <c r="AE263" s="209"/>
      <c r="AF263" s="209"/>
      <c r="AG263" s="209"/>
      <c r="AH263" s="209"/>
      <c r="AI263" s="209"/>
      <c r="AJ263" s="209"/>
      <c r="AK263" s="209"/>
      <c r="AL263" s="209"/>
      <c r="AM263" s="209"/>
      <c r="AN263" s="209"/>
      <c r="AO263" s="209"/>
      <c r="AP263" s="209"/>
      <c r="AQ263" s="209"/>
    </row>
    <row r="264" spans="2:43" x14ac:dyDescent="0.3">
      <c r="B264" s="209" t="s">
        <v>47</v>
      </c>
      <c r="C264" s="210" t="s">
        <v>468</v>
      </c>
      <c r="D264" s="209" t="s">
        <v>327</v>
      </c>
      <c r="E264" s="209" t="s">
        <v>323</v>
      </c>
      <c r="F264" s="209" t="s">
        <v>328</v>
      </c>
      <c r="G264" s="209"/>
      <c r="H264" s="209"/>
      <c r="I264" s="209"/>
      <c r="J264" s="209"/>
      <c r="K264" s="209"/>
      <c r="L264" s="209"/>
      <c r="M264" s="209"/>
      <c r="N264" s="209"/>
      <c r="O264" s="209"/>
      <c r="P264" s="209"/>
      <c r="Q264" s="209"/>
      <c r="R264" s="209"/>
      <c r="S264" s="209"/>
      <c r="T264" s="209"/>
      <c r="U264" s="209"/>
      <c r="V264" s="209"/>
      <c r="W264" s="209"/>
      <c r="X264" s="209"/>
      <c r="Y264" s="209"/>
      <c r="Z264" s="209"/>
      <c r="AA264" s="209"/>
      <c r="AB264" s="209"/>
      <c r="AC264" s="209"/>
      <c r="AD264" s="209"/>
      <c r="AE264" s="209"/>
      <c r="AF264" s="209"/>
      <c r="AG264" s="209"/>
      <c r="AH264" s="209"/>
      <c r="AI264" s="209"/>
      <c r="AJ264" s="209"/>
      <c r="AK264" s="209"/>
      <c r="AL264" s="209"/>
      <c r="AM264" s="209"/>
      <c r="AN264" s="209"/>
      <c r="AO264" s="209"/>
      <c r="AP264" s="209"/>
      <c r="AQ264" s="209"/>
    </row>
    <row r="265" spans="2:43" x14ac:dyDescent="0.3">
      <c r="B265" s="209" t="s">
        <v>47</v>
      </c>
      <c r="C265" s="210" t="s">
        <v>468</v>
      </c>
      <c r="D265" s="209" t="s">
        <v>327</v>
      </c>
      <c r="E265" s="209" t="s">
        <v>322</v>
      </c>
      <c r="F265" s="209" t="s">
        <v>329</v>
      </c>
      <c r="G265" s="209"/>
      <c r="H265" s="209"/>
      <c r="I265" s="209"/>
      <c r="J265" s="209"/>
      <c r="K265" s="209"/>
      <c r="L265" s="209"/>
      <c r="M265" s="209"/>
      <c r="N265" s="209"/>
      <c r="O265" s="209"/>
      <c r="P265" s="209"/>
      <c r="Q265" s="209"/>
      <c r="R265" s="209"/>
      <c r="S265" s="209"/>
      <c r="T265" s="209"/>
      <c r="U265" s="209"/>
      <c r="V265" s="209"/>
      <c r="W265" s="209"/>
      <c r="X265" s="209"/>
      <c r="Y265" s="209"/>
      <c r="Z265" s="209"/>
      <c r="AA265" s="209"/>
      <c r="AB265" s="209"/>
      <c r="AC265" s="209"/>
      <c r="AD265" s="209"/>
      <c r="AE265" s="209"/>
      <c r="AF265" s="209"/>
      <c r="AG265" s="209"/>
      <c r="AH265" s="209"/>
      <c r="AI265" s="209"/>
      <c r="AJ265" s="209"/>
      <c r="AK265" s="209"/>
      <c r="AL265" s="209"/>
      <c r="AM265" s="209"/>
      <c r="AN265" s="209"/>
      <c r="AO265" s="209"/>
      <c r="AP265" s="209"/>
      <c r="AQ265" s="209"/>
    </row>
    <row r="266" spans="2:43" x14ac:dyDescent="0.3">
      <c r="B266" s="209" t="s">
        <v>47</v>
      </c>
      <c r="C266" s="210" t="s">
        <v>468</v>
      </c>
      <c r="D266" s="209" t="s">
        <v>327</v>
      </c>
      <c r="E266" s="209" t="s">
        <v>322</v>
      </c>
      <c r="F266" s="209" t="s">
        <v>328</v>
      </c>
      <c r="G266" s="209"/>
      <c r="H266" s="209"/>
      <c r="I266" s="209"/>
      <c r="J266" s="209"/>
      <c r="K266" s="209"/>
      <c r="L266" s="209"/>
      <c r="M266" s="209"/>
      <c r="N266" s="209"/>
      <c r="O266" s="209"/>
      <c r="P266" s="209"/>
      <c r="Q266" s="209"/>
      <c r="R266" s="209"/>
      <c r="S266" s="209"/>
      <c r="T266" s="209"/>
      <c r="U266" s="209"/>
      <c r="V266" s="209"/>
      <c r="W266" s="209"/>
      <c r="X266" s="209"/>
      <c r="Y266" s="209"/>
      <c r="Z266" s="209"/>
      <c r="AA266" s="209"/>
      <c r="AB266" s="209"/>
      <c r="AC266" s="209"/>
      <c r="AD266" s="209"/>
      <c r="AE266" s="209"/>
      <c r="AF266" s="209"/>
      <c r="AG266" s="209"/>
      <c r="AH266" s="209"/>
      <c r="AI266" s="209"/>
      <c r="AJ266" s="209"/>
      <c r="AK266" s="209"/>
      <c r="AL266" s="209"/>
      <c r="AM266" s="209"/>
      <c r="AN266" s="209"/>
      <c r="AO266" s="209"/>
      <c r="AP266" s="209"/>
      <c r="AQ266" s="209"/>
    </row>
    <row r="267" spans="2:43" x14ac:dyDescent="0.3">
      <c r="B267" s="209" t="s">
        <v>47</v>
      </c>
      <c r="C267" s="210" t="s">
        <v>468</v>
      </c>
      <c r="D267" s="209" t="s">
        <v>327</v>
      </c>
      <c r="E267" s="209" t="s">
        <v>321</v>
      </c>
      <c r="F267" s="209" t="s">
        <v>329</v>
      </c>
      <c r="G267" s="209"/>
      <c r="H267" s="209"/>
      <c r="I267" s="209"/>
      <c r="J267" s="209"/>
      <c r="K267" s="209"/>
      <c r="L267" s="209"/>
      <c r="M267" s="209"/>
      <c r="N267" s="209"/>
      <c r="O267" s="209"/>
      <c r="P267" s="209"/>
      <c r="Q267" s="209"/>
      <c r="R267" s="209"/>
      <c r="S267" s="209"/>
      <c r="T267" s="209"/>
      <c r="U267" s="209"/>
      <c r="V267" s="209"/>
      <c r="W267" s="209"/>
      <c r="X267" s="209"/>
      <c r="Y267" s="209"/>
      <c r="Z267" s="209"/>
      <c r="AA267" s="209"/>
      <c r="AB267" s="209"/>
      <c r="AC267" s="209"/>
      <c r="AD267" s="209"/>
      <c r="AE267" s="209"/>
      <c r="AF267" s="209"/>
      <c r="AG267" s="209"/>
      <c r="AH267" s="209"/>
      <c r="AI267" s="209"/>
      <c r="AJ267" s="209"/>
      <c r="AK267" s="209"/>
      <c r="AL267" s="209"/>
      <c r="AM267" s="209"/>
      <c r="AN267" s="209"/>
      <c r="AO267" s="209"/>
      <c r="AP267" s="209"/>
      <c r="AQ267" s="209"/>
    </row>
    <row r="268" spans="2:43" x14ac:dyDescent="0.3">
      <c r="B268" s="209" t="s">
        <v>47</v>
      </c>
      <c r="C268" s="210" t="s">
        <v>468</v>
      </c>
      <c r="D268" s="209" t="s">
        <v>327</v>
      </c>
      <c r="E268" s="209" t="s">
        <v>321</v>
      </c>
      <c r="F268" s="209" t="s">
        <v>328</v>
      </c>
      <c r="G268" s="209"/>
      <c r="H268" s="209"/>
      <c r="I268" s="209"/>
      <c r="J268" s="209"/>
      <c r="K268" s="209"/>
      <c r="L268" s="209"/>
      <c r="M268" s="209"/>
      <c r="N268" s="209"/>
      <c r="O268" s="209"/>
      <c r="P268" s="209"/>
      <c r="Q268" s="209"/>
      <c r="R268" s="209"/>
      <c r="S268" s="209"/>
      <c r="T268" s="209"/>
      <c r="U268" s="209"/>
      <c r="V268" s="209"/>
      <c r="W268" s="209"/>
      <c r="X268" s="209"/>
      <c r="Y268" s="209"/>
      <c r="Z268" s="209"/>
      <c r="AA268" s="209"/>
      <c r="AB268" s="209"/>
      <c r="AC268" s="209"/>
      <c r="AD268" s="209"/>
      <c r="AE268" s="209"/>
      <c r="AF268" s="209"/>
      <c r="AG268" s="209"/>
      <c r="AH268" s="209"/>
      <c r="AI268" s="209"/>
      <c r="AJ268" s="209"/>
      <c r="AK268" s="209"/>
      <c r="AL268" s="209"/>
      <c r="AM268" s="209"/>
      <c r="AN268" s="209"/>
      <c r="AO268" s="209"/>
      <c r="AP268" s="209"/>
      <c r="AQ268" s="209"/>
    </row>
    <row r="269" spans="2:43" x14ac:dyDescent="0.3">
      <c r="B269" s="250" t="s">
        <v>47</v>
      </c>
      <c r="C269" s="253" t="s">
        <v>468</v>
      </c>
      <c r="D269" s="250" t="s">
        <v>327</v>
      </c>
      <c r="E269" s="251" t="s">
        <v>313</v>
      </c>
      <c r="F269" s="252" t="s">
        <v>315</v>
      </c>
      <c r="G269" s="250"/>
      <c r="H269" s="250"/>
      <c r="I269" s="250"/>
      <c r="J269" s="250"/>
      <c r="K269" s="250"/>
      <c r="L269" s="250"/>
      <c r="M269" s="250"/>
      <c r="N269" s="250"/>
      <c r="O269" s="250"/>
      <c r="P269" s="250"/>
      <c r="Q269" s="250"/>
      <c r="R269" s="250"/>
      <c r="S269" s="250"/>
      <c r="T269" s="250"/>
      <c r="U269" s="250"/>
      <c r="V269" s="250"/>
      <c r="W269" s="250"/>
      <c r="X269" s="250"/>
      <c r="Y269" s="250"/>
      <c r="Z269" s="250"/>
      <c r="AA269" s="250"/>
      <c r="AB269" s="250"/>
      <c r="AC269" s="250"/>
      <c r="AD269" s="250"/>
      <c r="AE269" s="250"/>
      <c r="AF269" s="250"/>
      <c r="AG269" s="250"/>
      <c r="AH269" s="250"/>
      <c r="AI269" s="250"/>
      <c r="AJ269" s="250"/>
      <c r="AK269" s="250"/>
      <c r="AL269" s="250"/>
      <c r="AM269" s="250"/>
      <c r="AN269" s="250"/>
      <c r="AO269" s="250"/>
      <c r="AP269" s="250"/>
      <c r="AQ269" s="250"/>
    </row>
    <row r="270" spans="2:43" x14ac:dyDescent="0.3">
      <c r="B270" s="250" t="s">
        <v>47</v>
      </c>
      <c r="C270" s="253" t="s">
        <v>468</v>
      </c>
      <c r="D270" s="250" t="s">
        <v>327</v>
      </c>
      <c r="E270" s="251" t="s">
        <v>313</v>
      </c>
      <c r="F270" s="252" t="s">
        <v>314</v>
      </c>
      <c r="G270" s="250"/>
      <c r="H270" s="250"/>
      <c r="I270" s="250"/>
      <c r="J270" s="250"/>
      <c r="K270" s="250"/>
      <c r="L270" s="250"/>
      <c r="M270" s="250"/>
      <c r="N270" s="250"/>
      <c r="O270" s="250"/>
      <c r="P270" s="250"/>
      <c r="Q270" s="250"/>
      <c r="R270" s="250"/>
      <c r="S270" s="250"/>
      <c r="T270" s="250"/>
      <c r="U270" s="250"/>
      <c r="V270" s="250"/>
      <c r="W270" s="250"/>
      <c r="X270" s="250"/>
      <c r="Y270" s="250"/>
      <c r="Z270" s="250"/>
      <c r="AA270" s="250"/>
      <c r="AB270" s="250"/>
      <c r="AC270" s="250"/>
      <c r="AD270" s="250"/>
      <c r="AE270" s="250"/>
      <c r="AF270" s="250"/>
      <c r="AG270" s="250"/>
      <c r="AH270" s="250"/>
      <c r="AI270" s="250"/>
      <c r="AJ270" s="250"/>
      <c r="AK270" s="250"/>
      <c r="AL270" s="250"/>
      <c r="AM270" s="250"/>
      <c r="AN270" s="250"/>
      <c r="AO270" s="250"/>
      <c r="AP270" s="250"/>
      <c r="AQ270" s="250"/>
    </row>
    <row r="271" spans="2:43" x14ac:dyDescent="0.3">
      <c r="B271" s="250" t="s">
        <v>47</v>
      </c>
      <c r="C271" s="253" t="s">
        <v>468</v>
      </c>
      <c r="D271" s="250" t="s">
        <v>327</v>
      </c>
      <c r="E271" s="252" t="s">
        <v>320</v>
      </c>
      <c r="F271" s="251" t="s">
        <v>312</v>
      </c>
      <c r="G271" s="250"/>
      <c r="H271" s="250"/>
      <c r="I271" s="250"/>
      <c r="J271" s="250"/>
      <c r="K271" s="250"/>
      <c r="L271" s="250"/>
      <c r="M271" s="250"/>
      <c r="N271" s="250"/>
      <c r="O271" s="250"/>
      <c r="P271" s="250"/>
      <c r="Q271" s="250"/>
      <c r="R271" s="250"/>
      <c r="S271" s="250"/>
      <c r="T271" s="250"/>
      <c r="U271" s="250"/>
      <c r="V271" s="250"/>
      <c r="W271" s="250"/>
      <c r="X271" s="250"/>
      <c r="Y271" s="250"/>
      <c r="Z271" s="250"/>
      <c r="AA271" s="250"/>
      <c r="AB271" s="250"/>
      <c r="AC271" s="250"/>
      <c r="AD271" s="250"/>
      <c r="AE271" s="250"/>
      <c r="AF271" s="250"/>
      <c r="AG271" s="250"/>
      <c r="AH271" s="250"/>
      <c r="AI271" s="250"/>
      <c r="AJ271" s="250"/>
      <c r="AK271" s="250"/>
      <c r="AL271" s="250"/>
      <c r="AM271" s="250"/>
      <c r="AN271" s="250"/>
      <c r="AO271" s="250"/>
      <c r="AP271" s="250"/>
      <c r="AQ271" s="250"/>
    </row>
    <row r="272" spans="2:43" x14ac:dyDescent="0.3">
      <c r="B272" s="250" t="s">
        <v>47</v>
      </c>
      <c r="C272" s="253" t="s">
        <v>468</v>
      </c>
      <c r="D272" s="250" t="s">
        <v>327</v>
      </c>
      <c r="E272" s="252" t="s">
        <v>465</v>
      </c>
      <c r="F272" s="251" t="s">
        <v>312</v>
      </c>
      <c r="G272" s="250"/>
      <c r="H272" s="250"/>
      <c r="I272" s="250"/>
      <c r="J272" s="250"/>
      <c r="K272" s="250"/>
      <c r="L272" s="250"/>
      <c r="M272" s="250"/>
      <c r="N272" s="250"/>
      <c r="O272" s="250"/>
      <c r="P272" s="250"/>
      <c r="Q272" s="250"/>
      <c r="R272" s="250"/>
      <c r="S272" s="250"/>
      <c r="T272" s="250"/>
      <c r="U272" s="250"/>
      <c r="V272" s="250"/>
      <c r="W272" s="250"/>
      <c r="X272" s="250"/>
      <c r="Y272" s="250"/>
      <c r="Z272" s="250"/>
      <c r="AA272" s="250"/>
      <c r="AB272" s="250"/>
      <c r="AC272" s="250"/>
      <c r="AD272" s="250"/>
      <c r="AE272" s="250"/>
      <c r="AF272" s="250"/>
      <c r="AG272" s="250"/>
      <c r="AH272" s="250"/>
      <c r="AI272" s="250"/>
      <c r="AJ272" s="250"/>
      <c r="AK272" s="250"/>
      <c r="AL272" s="250"/>
      <c r="AM272" s="250"/>
      <c r="AN272" s="250"/>
      <c r="AO272" s="250"/>
      <c r="AP272" s="250"/>
      <c r="AQ272" s="250"/>
    </row>
    <row r="273" spans="2:43" x14ac:dyDescent="0.3">
      <c r="B273" s="250" t="s">
        <v>47</v>
      </c>
      <c r="C273" s="253" t="s">
        <v>468</v>
      </c>
      <c r="D273" s="250" t="s">
        <v>327</v>
      </c>
      <c r="E273" s="252" t="s">
        <v>318</v>
      </c>
      <c r="F273" s="251" t="s">
        <v>312</v>
      </c>
      <c r="G273" s="250"/>
      <c r="H273" s="250"/>
      <c r="I273" s="250"/>
      <c r="J273" s="250"/>
      <c r="K273" s="250"/>
      <c r="L273" s="250"/>
      <c r="M273" s="250"/>
      <c r="N273" s="250"/>
      <c r="O273" s="250"/>
      <c r="P273" s="250"/>
      <c r="Q273" s="250"/>
      <c r="R273" s="250"/>
      <c r="S273" s="250"/>
      <c r="T273" s="250"/>
      <c r="U273" s="250"/>
      <c r="V273" s="250"/>
      <c r="W273" s="250"/>
      <c r="X273" s="250"/>
      <c r="Y273" s="250"/>
      <c r="Z273" s="250"/>
      <c r="AA273" s="250"/>
      <c r="AB273" s="250"/>
      <c r="AC273" s="250"/>
      <c r="AD273" s="250"/>
      <c r="AE273" s="250"/>
      <c r="AF273" s="250"/>
      <c r="AG273" s="250"/>
      <c r="AH273" s="250"/>
      <c r="AI273" s="250"/>
      <c r="AJ273" s="250"/>
      <c r="AK273" s="250"/>
      <c r="AL273" s="250"/>
      <c r="AM273" s="250"/>
      <c r="AN273" s="250"/>
      <c r="AO273" s="250"/>
      <c r="AP273" s="250"/>
      <c r="AQ273" s="250"/>
    </row>
    <row r="274" spans="2:43" x14ac:dyDescent="0.3">
      <c r="B274" s="250" t="s">
        <v>47</v>
      </c>
      <c r="C274" s="253" t="s">
        <v>468</v>
      </c>
      <c r="D274" s="250" t="s">
        <v>327</v>
      </c>
      <c r="E274" s="252" t="s">
        <v>317</v>
      </c>
      <c r="F274" s="251" t="s">
        <v>312</v>
      </c>
      <c r="G274" s="250"/>
      <c r="H274" s="250"/>
      <c r="I274" s="250"/>
      <c r="J274" s="250"/>
      <c r="K274" s="250"/>
      <c r="L274" s="250"/>
      <c r="M274" s="250"/>
      <c r="N274" s="250"/>
      <c r="O274" s="250"/>
      <c r="P274" s="250"/>
      <c r="Q274" s="250"/>
      <c r="R274" s="250"/>
      <c r="S274" s="250"/>
      <c r="T274" s="250"/>
      <c r="U274" s="250"/>
      <c r="V274" s="250"/>
      <c r="W274" s="250"/>
      <c r="X274" s="250"/>
      <c r="Y274" s="250"/>
      <c r="Z274" s="250"/>
      <c r="AA274" s="250"/>
      <c r="AB274" s="250"/>
      <c r="AC274" s="250"/>
      <c r="AD274" s="250"/>
      <c r="AE274" s="250"/>
      <c r="AF274" s="250"/>
      <c r="AG274" s="250"/>
      <c r="AH274" s="250"/>
      <c r="AI274" s="250"/>
      <c r="AJ274" s="250"/>
      <c r="AK274" s="250"/>
      <c r="AL274" s="250"/>
      <c r="AM274" s="250"/>
      <c r="AN274" s="250"/>
      <c r="AO274" s="250"/>
      <c r="AP274" s="250"/>
      <c r="AQ274" s="250"/>
    </row>
    <row r="275" spans="2:43" x14ac:dyDescent="0.3">
      <c r="B275" s="250" t="s">
        <v>47</v>
      </c>
      <c r="C275" s="253" t="s">
        <v>468</v>
      </c>
      <c r="D275" s="250" t="s">
        <v>327</v>
      </c>
      <c r="E275" s="252" t="s">
        <v>316</v>
      </c>
      <c r="F275" s="251" t="s">
        <v>312</v>
      </c>
      <c r="G275" s="250"/>
      <c r="H275" s="250"/>
      <c r="I275" s="250"/>
      <c r="J275" s="250"/>
      <c r="K275" s="250"/>
      <c r="L275" s="250"/>
      <c r="M275" s="250"/>
      <c r="N275" s="250"/>
      <c r="O275" s="250"/>
      <c r="P275" s="250"/>
      <c r="Q275" s="250"/>
      <c r="R275" s="250"/>
      <c r="S275" s="250"/>
      <c r="T275" s="250"/>
      <c r="U275" s="250"/>
      <c r="V275" s="250"/>
      <c r="W275" s="250"/>
      <c r="X275" s="250"/>
      <c r="Y275" s="250"/>
      <c r="Z275" s="250"/>
      <c r="AA275" s="250"/>
      <c r="AB275" s="250"/>
      <c r="AC275" s="250"/>
      <c r="AD275" s="250"/>
      <c r="AE275" s="250"/>
      <c r="AF275" s="250"/>
      <c r="AG275" s="250"/>
      <c r="AH275" s="250"/>
      <c r="AI275" s="250"/>
      <c r="AJ275" s="250"/>
      <c r="AK275" s="250"/>
      <c r="AL275" s="250"/>
      <c r="AM275" s="250"/>
      <c r="AN275" s="250"/>
      <c r="AO275" s="250"/>
      <c r="AP275" s="250"/>
      <c r="AQ275" s="250"/>
    </row>
    <row r="276" spans="2:43" x14ac:dyDescent="0.3">
      <c r="B276" s="201" t="s">
        <v>47</v>
      </c>
      <c r="C276" s="203" t="s">
        <v>468</v>
      </c>
      <c r="D276" s="202" t="s">
        <v>52</v>
      </c>
      <c r="E276" s="204" t="s">
        <v>313</v>
      </c>
      <c r="F276" s="204" t="s">
        <v>312</v>
      </c>
      <c r="G276" s="201"/>
      <c r="H276" s="201"/>
      <c r="I276" s="201"/>
      <c r="J276" s="201"/>
      <c r="K276" s="201"/>
      <c r="L276" s="201"/>
      <c r="M276" s="201"/>
      <c r="N276" s="201"/>
      <c r="O276" s="201"/>
      <c r="P276" s="201"/>
      <c r="Q276" s="201"/>
      <c r="R276" s="201"/>
      <c r="S276" s="201"/>
      <c r="T276" s="201"/>
      <c r="U276" s="201"/>
      <c r="V276" s="201"/>
      <c r="W276" s="201"/>
      <c r="X276" s="201"/>
      <c r="Y276" s="201"/>
      <c r="Z276" s="201"/>
      <c r="AA276" s="201"/>
      <c r="AB276" s="201"/>
      <c r="AC276" s="201"/>
      <c r="AD276" s="201"/>
      <c r="AE276" s="201"/>
      <c r="AF276" s="201"/>
      <c r="AG276" s="201"/>
      <c r="AH276" s="201"/>
      <c r="AI276" s="201"/>
      <c r="AJ276" s="201"/>
      <c r="AK276" s="201"/>
      <c r="AL276" s="201"/>
      <c r="AM276" s="201"/>
      <c r="AN276" s="201"/>
      <c r="AO276" s="201"/>
      <c r="AP276" s="201"/>
      <c r="AQ276" s="201"/>
    </row>
    <row r="277" spans="2:43" x14ac:dyDescent="0.3">
      <c r="B277" s="201" t="s">
        <v>47</v>
      </c>
      <c r="C277" s="203" t="s">
        <v>468</v>
      </c>
      <c r="D277" s="204" t="s">
        <v>54</v>
      </c>
      <c r="E277" s="204" t="s">
        <v>313</v>
      </c>
      <c r="F277" s="202" t="s">
        <v>315</v>
      </c>
      <c r="G277" s="201"/>
      <c r="H277" s="201"/>
      <c r="I277" s="201"/>
      <c r="J277" s="201"/>
      <c r="K277" s="201"/>
      <c r="L277" s="201"/>
      <c r="M277" s="201"/>
      <c r="N277" s="201"/>
      <c r="O277" s="201"/>
      <c r="P277" s="201"/>
      <c r="Q277" s="201"/>
      <c r="R277" s="201"/>
      <c r="S277" s="201"/>
      <c r="T277" s="201"/>
      <c r="U277" s="201"/>
      <c r="V277" s="201"/>
      <c r="W277" s="201"/>
      <c r="X277" s="201"/>
      <c r="Y277" s="201"/>
      <c r="Z277" s="201"/>
      <c r="AA277" s="201"/>
      <c r="AB277" s="201"/>
      <c r="AC277" s="201"/>
      <c r="AD277" s="201"/>
      <c r="AE277" s="201"/>
      <c r="AF277" s="201"/>
      <c r="AG277" s="201"/>
      <c r="AH277" s="201"/>
      <c r="AI277" s="201"/>
      <c r="AJ277" s="201"/>
      <c r="AK277" s="201"/>
      <c r="AL277" s="201"/>
      <c r="AM277" s="201"/>
      <c r="AN277" s="201"/>
      <c r="AO277" s="201"/>
      <c r="AP277" s="201"/>
      <c r="AQ277" s="201"/>
    </row>
    <row r="278" spans="2:43" x14ac:dyDescent="0.3">
      <c r="B278" s="201" t="s">
        <v>47</v>
      </c>
      <c r="C278" s="203" t="s">
        <v>468</v>
      </c>
      <c r="D278" s="204" t="s">
        <v>54</v>
      </c>
      <c r="E278" s="204" t="s">
        <v>313</v>
      </c>
      <c r="F278" s="202" t="s">
        <v>314</v>
      </c>
      <c r="G278" s="201"/>
      <c r="H278" s="201"/>
      <c r="I278" s="201"/>
      <c r="J278" s="201"/>
      <c r="K278" s="201"/>
      <c r="L278" s="201"/>
      <c r="M278" s="201"/>
      <c r="N278" s="201"/>
      <c r="O278" s="201"/>
      <c r="P278" s="201"/>
      <c r="Q278" s="201"/>
      <c r="R278" s="201"/>
      <c r="S278" s="201"/>
      <c r="T278" s="201"/>
      <c r="U278" s="201"/>
      <c r="V278" s="201"/>
      <c r="W278" s="201"/>
      <c r="X278" s="201"/>
      <c r="Y278" s="201"/>
      <c r="Z278" s="201"/>
      <c r="AA278" s="201"/>
      <c r="AB278" s="201"/>
      <c r="AC278" s="201"/>
      <c r="AD278" s="201"/>
      <c r="AE278" s="201"/>
      <c r="AF278" s="201"/>
      <c r="AG278" s="201"/>
      <c r="AH278" s="201"/>
      <c r="AI278" s="201"/>
      <c r="AJ278" s="201"/>
      <c r="AK278" s="201"/>
      <c r="AL278" s="201"/>
      <c r="AM278" s="201"/>
      <c r="AN278" s="201"/>
      <c r="AO278" s="201"/>
      <c r="AP278" s="201"/>
      <c r="AQ278" s="201"/>
    </row>
    <row r="279" spans="2:43" x14ac:dyDescent="0.3">
      <c r="B279" s="201" t="s">
        <v>47</v>
      </c>
      <c r="C279" s="203" t="s">
        <v>468</v>
      </c>
      <c r="D279" s="204" t="s">
        <v>54</v>
      </c>
      <c r="E279" s="202" t="s">
        <v>320</v>
      </c>
      <c r="F279" s="204" t="s">
        <v>312</v>
      </c>
      <c r="G279" s="201"/>
      <c r="H279" s="201"/>
      <c r="I279" s="201"/>
      <c r="J279" s="201"/>
      <c r="K279" s="201"/>
      <c r="L279" s="201"/>
      <c r="M279" s="201"/>
      <c r="N279" s="201"/>
      <c r="O279" s="201"/>
      <c r="P279" s="201"/>
      <c r="Q279" s="201"/>
      <c r="R279" s="201"/>
      <c r="S279" s="201"/>
      <c r="T279" s="201"/>
      <c r="U279" s="201"/>
      <c r="V279" s="201"/>
      <c r="W279" s="201"/>
      <c r="X279" s="201"/>
      <c r="Y279" s="201"/>
      <c r="Z279" s="201"/>
      <c r="AA279" s="201"/>
      <c r="AB279" s="201"/>
      <c r="AC279" s="201"/>
      <c r="AD279" s="201"/>
      <c r="AE279" s="201"/>
      <c r="AF279" s="201"/>
      <c r="AG279" s="201"/>
      <c r="AH279" s="201"/>
      <c r="AI279" s="201"/>
      <c r="AJ279" s="201"/>
      <c r="AK279" s="201"/>
      <c r="AL279" s="201"/>
      <c r="AM279" s="201"/>
      <c r="AN279" s="201"/>
      <c r="AO279" s="201"/>
      <c r="AP279" s="201"/>
      <c r="AQ279" s="201"/>
    </row>
    <row r="280" spans="2:43" x14ac:dyDescent="0.3">
      <c r="B280" s="201" t="s">
        <v>47</v>
      </c>
      <c r="C280" s="203" t="s">
        <v>468</v>
      </c>
      <c r="D280" s="204" t="s">
        <v>54</v>
      </c>
      <c r="E280" s="202" t="s">
        <v>465</v>
      </c>
      <c r="F280" s="204" t="s">
        <v>312</v>
      </c>
      <c r="G280" s="201"/>
      <c r="H280" s="201"/>
      <c r="I280" s="201"/>
      <c r="J280" s="201"/>
      <c r="K280" s="201"/>
      <c r="L280" s="201"/>
      <c r="M280" s="201"/>
      <c r="N280" s="201"/>
      <c r="O280" s="201"/>
      <c r="P280" s="201"/>
      <c r="Q280" s="201"/>
      <c r="R280" s="201"/>
      <c r="S280" s="201"/>
      <c r="T280" s="201"/>
      <c r="U280" s="201"/>
      <c r="V280" s="201"/>
      <c r="W280" s="201"/>
      <c r="X280" s="201"/>
      <c r="Y280" s="201"/>
      <c r="Z280" s="201"/>
      <c r="AA280" s="201"/>
      <c r="AB280" s="201"/>
      <c r="AC280" s="201"/>
      <c r="AD280" s="201"/>
      <c r="AE280" s="201"/>
      <c r="AF280" s="201"/>
      <c r="AG280" s="201"/>
      <c r="AH280" s="201"/>
      <c r="AI280" s="201"/>
      <c r="AJ280" s="201"/>
      <c r="AK280" s="201"/>
      <c r="AL280" s="201"/>
      <c r="AM280" s="201"/>
      <c r="AN280" s="201"/>
      <c r="AO280" s="201"/>
      <c r="AP280" s="201"/>
      <c r="AQ280" s="201"/>
    </row>
    <row r="281" spans="2:43" x14ac:dyDescent="0.3">
      <c r="B281" s="201" t="s">
        <v>47</v>
      </c>
      <c r="C281" s="203" t="s">
        <v>468</v>
      </c>
      <c r="D281" s="204" t="s">
        <v>54</v>
      </c>
      <c r="E281" s="202" t="s">
        <v>318</v>
      </c>
      <c r="F281" s="204" t="s">
        <v>312</v>
      </c>
      <c r="G281" s="201"/>
      <c r="H281" s="201"/>
      <c r="I281" s="201"/>
      <c r="J281" s="201"/>
      <c r="K281" s="201"/>
      <c r="L281" s="201"/>
      <c r="M281" s="201"/>
      <c r="N281" s="201"/>
      <c r="O281" s="201"/>
      <c r="P281" s="201"/>
      <c r="Q281" s="201"/>
      <c r="R281" s="201"/>
      <c r="S281" s="201"/>
      <c r="T281" s="201"/>
      <c r="U281" s="201"/>
      <c r="V281" s="201"/>
      <c r="W281" s="201"/>
      <c r="X281" s="201"/>
      <c r="Y281" s="201"/>
      <c r="Z281" s="201"/>
      <c r="AA281" s="201"/>
      <c r="AB281" s="201"/>
      <c r="AC281" s="201"/>
      <c r="AD281" s="201"/>
      <c r="AE281" s="201"/>
      <c r="AF281" s="201"/>
      <c r="AG281" s="201"/>
      <c r="AH281" s="201"/>
      <c r="AI281" s="201"/>
      <c r="AJ281" s="201"/>
      <c r="AK281" s="201"/>
      <c r="AL281" s="201"/>
      <c r="AM281" s="201"/>
      <c r="AN281" s="201"/>
      <c r="AO281" s="201"/>
      <c r="AP281" s="201"/>
      <c r="AQ281" s="201"/>
    </row>
    <row r="282" spans="2:43" x14ac:dyDescent="0.3">
      <c r="B282" s="201" t="s">
        <v>47</v>
      </c>
      <c r="C282" s="203" t="s">
        <v>468</v>
      </c>
      <c r="D282" s="204" t="s">
        <v>54</v>
      </c>
      <c r="E282" s="202" t="s">
        <v>317</v>
      </c>
      <c r="F282" s="204" t="s">
        <v>312</v>
      </c>
      <c r="G282" s="201"/>
      <c r="H282" s="201"/>
      <c r="I282" s="201"/>
      <c r="J282" s="201"/>
      <c r="K282" s="201"/>
      <c r="L282" s="201"/>
      <c r="M282" s="201"/>
      <c r="N282" s="201"/>
      <c r="O282" s="201"/>
      <c r="P282" s="201"/>
      <c r="Q282" s="201"/>
      <c r="R282" s="201"/>
      <c r="S282" s="201"/>
      <c r="T282" s="201"/>
      <c r="U282" s="201"/>
      <c r="V282" s="201"/>
      <c r="W282" s="201"/>
      <c r="X282" s="201"/>
      <c r="Y282" s="201"/>
      <c r="Z282" s="201"/>
      <c r="AA282" s="201"/>
      <c r="AB282" s="201"/>
      <c r="AC282" s="201"/>
      <c r="AD282" s="201"/>
      <c r="AE282" s="201"/>
      <c r="AF282" s="201"/>
      <c r="AG282" s="201"/>
      <c r="AH282" s="201"/>
      <c r="AI282" s="201"/>
      <c r="AJ282" s="201"/>
      <c r="AK282" s="201"/>
      <c r="AL282" s="201"/>
      <c r="AM282" s="201"/>
      <c r="AN282" s="201"/>
      <c r="AO282" s="201"/>
      <c r="AP282" s="201"/>
      <c r="AQ282" s="201"/>
    </row>
    <row r="283" spans="2:43" x14ac:dyDescent="0.3">
      <c r="B283" s="201" t="s">
        <v>47</v>
      </c>
      <c r="C283" s="203" t="s">
        <v>468</v>
      </c>
      <c r="D283" s="204" t="s">
        <v>54</v>
      </c>
      <c r="E283" s="202" t="s">
        <v>316</v>
      </c>
      <c r="F283" s="204" t="s">
        <v>312</v>
      </c>
      <c r="G283" s="201"/>
      <c r="H283" s="201"/>
      <c r="I283" s="201"/>
      <c r="J283" s="201"/>
      <c r="K283" s="201"/>
      <c r="L283" s="201"/>
      <c r="M283" s="201"/>
      <c r="N283" s="201"/>
      <c r="O283" s="201"/>
      <c r="P283" s="201"/>
      <c r="Q283" s="201"/>
      <c r="R283" s="201"/>
      <c r="S283" s="201"/>
      <c r="T283" s="201"/>
      <c r="U283" s="201"/>
      <c r="V283" s="201"/>
      <c r="W283" s="201"/>
      <c r="X283" s="201"/>
      <c r="Y283" s="201"/>
      <c r="Z283" s="201"/>
      <c r="AA283" s="201"/>
      <c r="AB283" s="201"/>
      <c r="AC283" s="201"/>
      <c r="AD283" s="201"/>
      <c r="AE283" s="201"/>
      <c r="AF283" s="201"/>
      <c r="AG283" s="201"/>
      <c r="AH283" s="201"/>
      <c r="AI283" s="201"/>
      <c r="AJ283" s="201"/>
      <c r="AK283" s="201"/>
      <c r="AL283" s="201"/>
      <c r="AM283" s="201"/>
      <c r="AN283" s="201"/>
      <c r="AO283" s="201"/>
      <c r="AP283" s="201"/>
      <c r="AQ283" s="201"/>
    </row>
    <row r="284" spans="2:43" x14ac:dyDescent="0.3">
      <c r="B284" s="16" t="s">
        <v>47</v>
      </c>
      <c r="C284" s="23" t="s">
        <v>466</v>
      </c>
      <c r="D284" s="15" t="s">
        <v>54</v>
      </c>
      <c r="E284" s="15" t="s">
        <v>313</v>
      </c>
      <c r="F284" s="15" t="s">
        <v>312</v>
      </c>
      <c r="G284" s="16"/>
      <c r="H284" s="16"/>
      <c r="I284" s="16"/>
      <c r="J284" s="16"/>
      <c r="K284" s="16"/>
      <c r="L284" s="16"/>
      <c r="M284" s="16"/>
      <c r="N284" s="16"/>
      <c r="O284" s="16"/>
      <c r="P284" s="16"/>
      <c r="Q284" s="16"/>
      <c r="R284" s="16"/>
      <c r="S284" s="16"/>
      <c r="T284" s="16"/>
      <c r="U284" s="16"/>
      <c r="V284" s="16"/>
      <c r="W284" s="16"/>
      <c r="X284" s="16"/>
      <c r="Y284" s="16"/>
      <c r="Z284" s="16"/>
      <c r="AA284" s="16"/>
      <c r="AB284" s="16"/>
      <c r="AC284" s="16"/>
      <c r="AD284" s="16"/>
      <c r="AE284" s="16"/>
      <c r="AF284" s="16"/>
      <c r="AG284" s="16"/>
      <c r="AH284" s="16"/>
      <c r="AI284" s="16"/>
      <c r="AJ284" s="16"/>
      <c r="AK284" s="16"/>
      <c r="AL284" s="16"/>
      <c r="AM284" s="16"/>
      <c r="AN284" s="16"/>
      <c r="AO284" s="16"/>
      <c r="AP284" s="16"/>
      <c r="AQ284" s="16"/>
    </row>
    <row r="285" spans="2:43" x14ac:dyDescent="0.3">
      <c r="B285" s="16" t="s">
        <v>47</v>
      </c>
      <c r="C285" s="15" t="s">
        <v>44</v>
      </c>
      <c r="D285" s="15" t="s">
        <v>54</v>
      </c>
      <c r="E285" s="206" t="s">
        <v>320</v>
      </c>
      <c r="F285" s="15" t="s">
        <v>312</v>
      </c>
      <c r="G285" s="16"/>
      <c r="H285" s="16"/>
      <c r="I285" s="16"/>
      <c r="J285" s="16"/>
      <c r="K285" s="16"/>
      <c r="L285" s="16"/>
      <c r="M285" s="16"/>
      <c r="N285" s="16"/>
      <c r="O285" s="16"/>
      <c r="P285" s="16"/>
      <c r="Q285" s="16"/>
      <c r="R285" s="16"/>
      <c r="S285" s="16"/>
      <c r="T285" s="16"/>
      <c r="U285" s="16"/>
      <c r="V285" s="16"/>
      <c r="W285" s="16"/>
      <c r="X285" s="16"/>
      <c r="Y285" s="16"/>
      <c r="Z285" s="16"/>
      <c r="AA285" s="16"/>
      <c r="AB285" s="16"/>
      <c r="AC285" s="16"/>
      <c r="AD285" s="16"/>
      <c r="AE285" s="16"/>
      <c r="AF285" s="16"/>
      <c r="AG285" s="16"/>
      <c r="AH285" s="16"/>
      <c r="AI285" s="16"/>
      <c r="AJ285" s="16"/>
      <c r="AK285" s="16"/>
      <c r="AL285" s="16"/>
      <c r="AM285" s="16"/>
      <c r="AN285" s="16"/>
      <c r="AO285" s="16"/>
      <c r="AP285" s="16"/>
      <c r="AQ285" s="16"/>
    </row>
    <row r="286" spans="2:43" x14ac:dyDescent="0.3">
      <c r="B286" s="16" t="s">
        <v>47</v>
      </c>
      <c r="C286" s="15" t="s">
        <v>44</v>
      </c>
      <c r="D286" s="15" t="s">
        <v>54</v>
      </c>
      <c r="E286" s="206" t="s">
        <v>318</v>
      </c>
      <c r="F286" s="15" t="s">
        <v>312</v>
      </c>
      <c r="G286" s="16"/>
      <c r="H286" s="16"/>
      <c r="I286" s="16"/>
      <c r="J286" s="16"/>
      <c r="K286" s="16"/>
      <c r="L286" s="16"/>
      <c r="M286" s="16"/>
      <c r="N286" s="16"/>
      <c r="O286" s="16"/>
      <c r="P286" s="16"/>
      <c r="Q286" s="16"/>
      <c r="R286" s="16"/>
      <c r="S286" s="16"/>
      <c r="T286" s="16"/>
      <c r="U286" s="16"/>
      <c r="V286" s="16"/>
      <c r="W286" s="16"/>
      <c r="X286" s="16"/>
      <c r="Y286" s="16"/>
      <c r="Z286" s="16"/>
      <c r="AA286" s="16"/>
      <c r="AB286" s="16"/>
      <c r="AC286" s="16"/>
      <c r="AD286" s="16"/>
      <c r="AE286" s="16"/>
      <c r="AF286" s="16"/>
      <c r="AG286" s="16"/>
      <c r="AH286" s="16"/>
      <c r="AI286" s="16"/>
      <c r="AJ286" s="16"/>
      <c r="AK286" s="16"/>
      <c r="AL286" s="16"/>
      <c r="AM286" s="16"/>
      <c r="AN286" s="16"/>
      <c r="AO286" s="16"/>
      <c r="AP286" s="16"/>
      <c r="AQ286" s="16"/>
    </row>
    <row r="287" spans="2:43" x14ac:dyDescent="0.3">
      <c r="B287" s="16" t="s">
        <v>47</v>
      </c>
      <c r="C287" s="15" t="s">
        <v>44</v>
      </c>
      <c r="D287" s="15" t="s">
        <v>54</v>
      </c>
      <c r="E287" s="206" t="s">
        <v>317</v>
      </c>
      <c r="F287" s="15" t="s">
        <v>312</v>
      </c>
      <c r="G287" s="16"/>
      <c r="H287" s="16"/>
      <c r="I287" s="16"/>
      <c r="J287" s="16"/>
      <c r="K287" s="16"/>
      <c r="L287" s="16"/>
      <c r="M287" s="16"/>
      <c r="N287" s="16"/>
      <c r="O287" s="16"/>
      <c r="P287" s="16"/>
      <c r="Q287" s="16"/>
      <c r="R287" s="16"/>
      <c r="S287" s="16"/>
      <c r="T287" s="16"/>
      <c r="U287" s="16"/>
      <c r="V287" s="16"/>
      <c r="W287" s="16"/>
      <c r="X287" s="16"/>
      <c r="Y287" s="16"/>
      <c r="Z287" s="16"/>
      <c r="AA287" s="16"/>
      <c r="AB287" s="16"/>
      <c r="AC287" s="16"/>
      <c r="AD287" s="16"/>
      <c r="AE287" s="16"/>
      <c r="AF287" s="16"/>
      <c r="AG287" s="16"/>
      <c r="AH287" s="16"/>
      <c r="AI287" s="16"/>
      <c r="AJ287" s="16"/>
      <c r="AK287" s="16"/>
      <c r="AL287" s="16"/>
      <c r="AM287" s="16"/>
      <c r="AN287" s="16"/>
      <c r="AO287" s="16"/>
      <c r="AP287" s="16"/>
      <c r="AQ287" s="16"/>
    </row>
    <row r="288" spans="2:43" x14ac:dyDescent="0.3">
      <c r="B288" s="16" t="s">
        <v>47</v>
      </c>
      <c r="C288" s="15" t="s">
        <v>44</v>
      </c>
      <c r="D288" s="15" t="s">
        <v>54</v>
      </c>
      <c r="E288" s="206" t="s">
        <v>316</v>
      </c>
      <c r="F288" s="15" t="s">
        <v>312</v>
      </c>
      <c r="G288" s="16"/>
      <c r="H288" s="16"/>
      <c r="I288" s="16"/>
      <c r="J288" s="16"/>
      <c r="K288" s="16"/>
      <c r="L288" s="16"/>
      <c r="M288" s="16"/>
      <c r="N288" s="16"/>
      <c r="O288" s="16"/>
      <c r="P288" s="16"/>
      <c r="Q288" s="16"/>
      <c r="R288" s="16"/>
      <c r="S288" s="16"/>
      <c r="T288" s="16"/>
      <c r="U288" s="16"/>
      <c r="V288" s="16"/>
      <c r="W288" s="16"/>
      <c r="X288" s="16"/>
      <c r="Y288" s="16"/>
      <c r="Z288" s="16"/>
      <c r="AA288" s="16"/>
      <c r="AB288" s="16"/>
      <c r="AC288" s="16"/>
      <c r="AD288" s="16"/>
      <c r="AE288" s="16"/>
      <c r="AF288" s="16"/>
      <c r="AG288" s="16"/>
      <c r="AH288" s="16"/>
      <c r="AI288" s="16"/>
      <c r="AJ288" s="16"/>
      <c r="AK288" s="16"/>
      <c r="AL288" s="16"/>
      <c r="AM288" s="16"/>
      <c r="AN288" s="16"/>
      <c r="AO288" s="16"/>
      <c r="AP288" s="16"/>
      <c r="AQ288" s="16"/>
    </row>
    <row r="289" spans="2:43" x14ac:dyDescent="0.3">
      <c r="B289" s="16" t="s">
        <v>47</v>
      </c>
      <c r="C289" s="15" t="s">
        <v>44</v>
      </c>
      <c r="D289" s="15" t="s">
        <v>54</v>
      </c>
      <c r="E289" s="15" t="s">
        <v>313</v>
      </c>
      <c r="F289" s="44" t="s">
        <v>315</v>
      </c>
      <c r="G289" s="16"/>
      <c r="H289" s="16"/>
      <c r="I289" s="16"/>
      <c r="J289" s="16"/>
      <c r="K289" s="16"/>
      <c r="L289" s="16"/>
      <c r="M289" s="16"/>
      <c r="N289" s="16"/>
      <c r="O289" s="16"/>
      <c r="P289" s="16"/>
      <c r="Q289" s="16"/>
      <c r="R289" s="16"/>
      <c r="S289" s="16"/>
      <c r="T289" s="16"/>
      <c r="U289" s="16"/>
      <c r="V289" s="16"/>
      <c r="W289" s="16"/>
      <c r="X289" s="16"/>
      <c r="Y289" s="16"/>
      <c r="Z289" s="16"/>
      <c r="AA289" s="16"/>
      <c r="AB289" s="16"/>
      <c r="AC289" s="16"/>
      <c r="AD289" s="16"/>
      <c r="AE289" s="16"/>
      <c r="AF289" s="16"/>
      <c r="AG289" s="16"/>
      <c r="AH289" s="16"/>
      <c r="AI289" s="16"/>
      <c r="AJ289" s="16"/>
      <c r="AK289" s="16"/>
      <c r="AL289" s="16"/>
      <c r="AM289" s="16"/>
      <c r="AN289" s="16"/>
      <c r="AO289" s="16"/>
      <c r="AP289" s="16"/>
      <c r="AQ289" s="16"/>
    </row>
    <row r="290" spans="2:43" x14ac:dyDescent="0.3">
      <c r="B290" s="16" t="s">
        <v>47</v>
      </c>
      <c r="C290" s="15" t="s">
        <v>44</v>
      </c>
      <c r="D290" s="15" t="s">
        <v>54</v>
      </c>
      <c r="E290" s="15" t="s">
        <v>313</v>
      </c>
      <c r="F290" s="44" t="s">
        <v>314</v>
      </c>
      <c r="G290" s="16"/>
      <c r="H290" s="16"/>
      <c r="I290" s="16"/>
      <c r="J290" s="16"/>
      <c r="K290" s="16"/>
      <c r="L290" s="16"/>
      <c r="M290" s="16"/>
      <c r="N290" s="16"/>
      <c r="O290" s="16"/>
      <c r="P290" s="16"/>
      <c r="Q290" s="16"/>
      <c r="R290" s="16"/>
      <c r="S290" s="16"/>
      <c r="T290" s="16"/>
      <c r="U290" s="16"/>
      <c r="V290" s="16"/>
      <c r="W290" s="16"/>
      <c r="X290" s="16"/>
      <c r="Y290" s="16"/>
      <c r="Z290" s="16"/>
      <c r="AA290" s="16"/>
      <c r="AB290" s="16"/>
      <c r="AC290" s="16"/>
      <c r="AD290" s="16"/>
      <c r="AE290" s="16"/>
      <c r="AF290" s="16"/>
      <c r="AG290" s="16"/>
      <c r="AH290" s="16"/>
      <c r="AI290" s="16"/>
      <c r="AJ290" s="16"/>
      <c r="AK290" s="16"/>
      <c r="AL290" s="16"/>
      <c r="AM290" s="16"/>
      <c r="AN290" s="16"/>
      <c r="AO290" s="16"/>
      <c r="AP290" s="16"/>
      <c r="AQ290" s="16"/>
    </row>
    <row r="291" spans="2:43" x14ac:dyDescent="0.3">
      <c r="B291" s="16" t="s">
        <v>47</v>
      </c>
      <c r="C291" s="15" t="s">
        <v>44</v>
      </c>
      <c r="D291" s="44" t="s">
        <v>45</v>
      </c>
      <c r="E291" s="15" t="s">
        <v>313</v>
      </c>
      <c r="F291" s="15" t="s">
        <v>312</v>
      </c>
      <c r="G291" s="16">
        <v>10</v>
      </c>
      <c r="H291" s="16">
        <v>2017</v>
      </c>
      <c r="I291" s="16">
        <v>1247</v>
      </c>
      <c r="J291" s="16">
        <f>SUM(J214:J258)</f>
        <v>1060</v>
      </c>
      <c r="K291" s="16">
        <f>(K214*M214+K258*M258)/M291</f>
        <v>0.84535816191041191</v>
      </c>
      <c r="L291" s="16"/>
      <c r="M291" s="16">
        <f>SUM(M214,M258)</f>
        <v>0.422910046937295</v>
      </c>
      <c r="N291" s="16">
        <v>0.81610000000000005</v>
      </c>
      <c r="O291" s="16">
        <v>0.87132857139999997</v>
      </c>
      <c r="P291" s="16">
        <f>SUM(P214:P258)</f>
        <v>468</v>
      </c>
      <c r="Q291" s="16">
        <f>SUM(Q214:Q258)</f>
        <v>399</v>
      </c>
      <c r="R291" s="16">
        <f>(R214*T214+R258*T258)/T291</f>
        <v>0.84447781440262637</v>
      </c>
      <c r="S291" s="16"/>
      <c r="T291" s="16">
        <f>SUM(T214,T258)</f>
        <v>0.422910046937295</v>
      </c>
      <c r="U291" s="16">
        <v>0.79292857139999995</v>
      </c>
      <c r="V291" s="16">
        <v>0.88731428570000004</v>
      </c>
      <c r="W291" s="16">
        <f>SUM(W214:W258)</f>
        <v>139</v>
      </c>
      <c r="X291" s="16">
        <f>SUM(X214:X258)</f>
        <v>73</v>
      </c>
      <c r="Y291" s="16">
        <f>(Y214*AA214+Y258*AA258)/AA291</f>
        <v>0.53442447962995909</v>
      </c>
      <c r="Z291" s="16"/>
      <c r="AA291" s="16">
        <f>SUM(AA214,AA258)</f>
        <v>0.422910046937295</v>
      </c>
      <c r="AB291" s="16">
        <v>0.40927142859999999</v>
      </c>
      <c r="AC291" s="16">
        <v>0.65639999999999998</v>
      </c>
      <c r="AD291" s="16">
        <f>I291+P291+W291</f>
        <v>1854</v>
      </c>
      <c r="AE291" s="16">
        <f>SUM(J291,Q291,X291)</f>
        <v>1532</v>
      </c>
      <c r="AF291" s="16">
        <f>(AF214*AH214+AF258*AH258)/AH291</f>
        <v>0.82194345513443867</v>
      </c>
      <c r="AG291" s="16"/>
      <c r="AH291" s="16">
        <f>SUM(AH214,AH258)</f>
        <v>0.422910046937295</v>
      </c>
      <c r="AI291" s="16">
        <f>($AH$214*AI214+$AH$258*AI258)/SUM($AH$214,$AH$258)</f>
        <v>0.79671428571428571</v>
      </c>
      <c r="AJ291" s="16">
        <f>($AH$214*AJ214+$AH$258*AJ258)/SUM($AH$214,$AH$258)</f>
        <v>0.84512857142857134</v>
      </c>
      <c r="AK291" s="16">
        <f>SUM(AK214:AK258)</f>
        <v>166</v>
      </c>
      <c r="AL291" s="16">
        <f>SUM(AL214:AL258)</f>
        <v>100</v>
      </c>
      <c r="AM291" s="16">
        <f>(AM214*AO214+AM258*AO258)/AO291</f>
        <v>0.56900869052879655</v>
      </c>
      <c r="AN291" s="16"/>
      <c r="AO291" s="16">
        <f>SUM(AO214,AO258)</f>
        <v>0.422910046937295</v>
      </c>
      <c r="AP291" s="16">
        <v>0.45269999999999999</v>
      </c>
      <c r="AQ291" s="16">
        <v>0.6804</v>
      </c>
    </row>
    <row r="292" spans="2:43" x14ac:dyDescent="0.3">
      <c r="B292" s="16" t="s">
        <v>47</v>
      </c>
      <c r="C292" s="15" t="s">
        <v>44</v>
      </c>
      <c r="D292" s="44" t="s">
        <v>52</v>
      </c>
      <c r="E292" s="15" t="s">
        <v>313</v>
      </c>
      <c r="F292" s="15" t="s">
        <v>312</v>
      </c>
      <c r="G292" s="16"/>
      <c r="H292" s="16"/>
      <c r="I292" s="16"/>
      <c r="J292" s="16"/>
      <c r="K292" s="16"/>
      <c r="L292" s="16"/>
      <c r="M292" s="16"/>
      <c r="N292" s="16"/>
      <c r="O292" s="16"/>
      <c r="P292" s="16"/>
      <c r="Q292" s="16"/>
      <c r="R292" s="16"/>
      <c r="S292" s="16"/>
      <c r="T292" s="16"/>
      <c r="U292" s="16"/>
      <c r="V292" s="16"/>
      <c r="W292" s="16"/>
      <c r="X292" s="16"/>
      <c r="Y292" s="16"/>
      <c r="Z292" s="16"/>
      <c r="AA292" s="16"/>
      <c r="AB292" s="16"/>
      <c r="AC292" s="16"/>
      <c r="AD292" s="16"/>
      <c r="AE292" s="16"/>
      <c r="AF292" s="16"/>
      <c r="AG292" s="16"/>
      <c r="AH292" s="16"/>
      <c r="AI292" s="16"/>
      <c r="AJ292" s="16"/>
      <c r="AK292" s="16"/>
      <c r="AL292" s="16"/>
      <c r="AM292" s="16"/>
      <c r="AN292" s="16"/>
      <c r="AO292" s="16"/>
      <c r="AP292" s="16"/>
      <c r="AQ292" s="16"/>
    </row>
    <row r="293" spans="2:43" x14ac:dyDescent="0.3">
      <c r="B293" s="60" t="s">
        <v>58</v>
      </c>
      <c r="C293" s="49" t="s">
        <v>44</v>
      </c>
      <c r="D293" s="50" t="s">
        <v>54</v>
      </c>
      <c r="E293" s="50" t="s">
        <v>313</v>
      </c>
      <c r="F293" s="50" t="s">
        <v>312</v>
      </c>
      <c r="G293" s="80"/>
      <c r="H293" s="80"/>
      <c r="I293" s="80"/>
      <c r="J293" s="80"/>
      <c r="K293" s="80"/>
      <c r="L293" s="80"/>
      <c r="M293" s="80"/>
      <c r="N293" s="80"/>
      <c r="O293" s="80"/>
      <c r="P293" s="80"/>
      <c r="Q293" s="80"/>
      <c r="R293" s="80"/>
      <c r="S293" s="80"/>
      <c r="T293" s="80"/>
      <c r="U293" s="80"/>
      <c r="V293" s="80"/>
      <c r="W293" s="80"/>
      <c r="X293" s="80"/>
      <c r="Y293" s="80"/>
      <c r="Z293" s="80"/>
      <c r="AA293" s="80"/>
      <c r="AB293" s="80"/>
      <c r="AC293" s="80"/>
      <c r="AD293" s="80"/>
      <c r="AE293" s="80"/>
      <c r="AF293" s="80"/>
      <c r="AG293" s="80"/>
      <c r="AH293" s="80"/>
      <c r="AI293" s="80"/>
      <c r="AJ293" s="80"/>
      <c r="AK293" s="80"/>
      <c r="AL293" s="80"/>
      <c r="AM293" s="80"/>
      <c r="AN293" s="80"/>
      <c r="AO293" s="80"/>
      <c r="AP293" s="80"/>
      <c r="AQ293" s="80"/>
    </row>
    <row r="294" spans="2:43" x14ac:dyDescent="0.3">
      <c r="B294" s="15" t="s">
        <v>48</v>
      </c>
      <c r="C294" s="57" t="s">
        <v>469</v>
      </c>
      <c r="D294" s="44" t="s">
        <v>45</v>
      </c>
      <c r="E294" s="15" t="s">
        <v>313</v>
      </c>
      <c r="F294" s="15" t="s">
        <v>312</v>
      </c>
      <c r="G294" s="16">
        <v>18</v>
      </c>
      <c r="H294" s="16">
        <v>3118</v>
      </c>
      <c r="I294" s="16">
        <v>2202</v>
      </c>
      <c r="J294" s="16">
        <f>SUM(J21,J118,J214)</f>
        <v>1935</v>
      </c>
      <c r="K294" s="16">
        <f>(K21*M21+K118*M118+K214*M214)/M294</f>
        <v>0.86981367043774704</v>
      </c>
      <c r="L294" s="16"/>
      <c r="M294" s="16">
        <f>SUM(M21,M118,M214)</f>
        <v>0.71428571428571497</v>
      </c>
      <c r="N294" s="16">
        <v>0.84404080250000002</v>
      </c>
      <c r="O294" s="16">
        <v>0.89261115049999995</v>
      </c>
      <c r="P294" s="16">
        <f>SUM(P21,P118,P214)</f>
        <v>752</v>
      </c>
      <c r="Q294" s="16">
        <f>SUM(Q21,Q118,Q214)</f>
        <v>654</v>
      </c>
      <c r="R294" s="16">
        <f>(R21*T21+R118*T118+R214*T214)/T294</f>
        <v>0.86101132117116852</v>
      </c>
      <c r="S294" s="16"/>
      <c r="T294" s="16">
        <f>SUM(T21,T118,T214)</f>
        <v>0.71428571428571497</v>
      </c>
      <c r="U294" s="16">
        <v>0.81251710430000001</v>
      </c>
      <c r="V294" s="16">
        <v>0.90078362840000004</v>
      </c>
      <c r="W294" s="16">
        <f>SUM(W21,W118,W214)</f>
        <v>191</v>
      </c>
      <c r="X294" s="16">
        <f>SUM(X21,X118,X214)</f>
        <v>110</v>
      </c>
      <c r="Y294" s="16">
        <f>(Y21*AA21+Y118*AA118+Y214*AA214)/AA294</f>
        <v>0.57187251536120542</v>
      </c>
      <c r="Z294" s="16"/>
      <c r="AA294" s="16">
        <f>SUM(AA21,AA118,AA214)</f>
        <v>0.71428571428571497</v>
      </c>
      <c r="AB294" s="16">
        <v>0.44161984920000003</v>
      </c>
      <c r="AC294" s="16">
        <v>0.69515720960000005</v>
      </c>
      <c r="AD294" s="16">
        <f>I294+P294+W294</f>
        <v>3145</v>
      </c>
      <c r="AE294" s="16">
        <f>SUM(J294,Q294,X294)</f>
        <v>2699</v>
      </c>
      <c r="AF294" s="16">
        <f>(AF21*AH21+AF118*AH118+AF214*AH214)/AH294</f>
        <v>0.84974725243167204</v>
      </c>
      <c r="AG294" s="16"/>
      <c r="AH294" s="16">
        <f>SUM(AH21,AH118,AH214)</f>
        <v>0.71428571428571497</v>
      </c>
      <c r="AI294" s="16">
        <f>($AH$21*AI21+$AH$118*AI118+$AH$214*AI214)/SUM($AH$21,$AH$118,$AH$214)</f>
        <v>0.8271081728708376</v>
      </c>
      <c r="AJ294" s="16">
        <f>($AH$21*AJ21+$AH$118*AJ118+$AH$214*AJ214)/SUM($AH$21,$AH$118,$AH$214)</f>
        <v>0.8704216833574473</v>
      </c>
      <c r="AK294" s="16">
        <f>SUM(AK21,AK118,AK214)</f>
        <v>200</v>
      </c>
      <c r="AL294" s="16">
        <f>SUM(AL21,AL118,AL214)</f>
        <v>120</v>
      </c>
      <c r="AM294" s="16">
        <f>(AM21*AO21+AM118*AO118+AM214*AO214)/AO294</f>
        <v>0.59167411657302704</v>
      </c>
      <c r="AN294" s="16"/>
      <c r="AO294" s="16">
        <f>SUM(AO21,AO118,AO214)</f>
        <v>0.71428571428571497</v>
      </c>
      <c r="AP294" s="16">
        <v>0.46629460690000002</v>
      </c>
      <c r="AQ294" s="16">
        <v>0.70852921099999999</v>
      </c>
    </row>
    <row r="295" spans="2:43" x14ac:dyDescent="0.3">
      <c r="B295" s="15" t="s">
        <v>48</v>
      </c>
      <c r="C295" s="57" t="s">
        <v>469</v>
      </c>
      <c r="D295" s="44" t="s">
        <v>52</v>
      </c>
      <c r="E295" s="15" t="s">
        <v>313</v>
      </c>
      <c r="F295" s="15" t="s">
        <v>312</v>
      </c>
      <c r="G295" s="16"/>
      <c r="H295" s="16"/>
      <c r="I295" s="16"/>
      <c r="J295" s="16"/>
      <c r="K295" s="16"/>
      <c r="L295" s="16"/>
      <c r="M295" s="16"/>
      <c r="N295" s="16"/>
      <c r="O295" s="16"/>
      <c r="P295" s="16"/>
      <c r="Q295" s="16"/>
      <c r="R295" s="16"/>
      <c r="S295" s="16"/>
      <c r="T295" s="16"/>
      <c r="U295" s="16"/>
      <c r="V295" s="16"/>
      <c r="W295" s="16"/>
      <c r="X295" s="16"/>
      <c r="Y295" s="16"/>
      <c r="Z295" s="16"/>
      <c r="AA295" s="16"/>
      <c r="AB295" s="16"/>
      <c r="AC295" s="16"/>
      <c r="AD295" s="16"/>
      <c r="AE295" s="16"/>
      <c r="AF295" s="16"/>
      <c r="AG295" s="16"/>
      <c r="AH295" s="16"/>
      <c r="AI295" s="16"/>
      <c r="AJ295" s="16"/>
      <c r="AK295" s="16"/>
      <c r="AL295" s="16"/>
      <c r="AM295" s="16"/>
      <c r="AN295" s="16"/>
      <c r="AO295" s="16"/>
      <c r="AP295" s="16"/>
      <c r="AQ295" s="16"/>
    </row>
    <row r="296" spans="2:43" x14ac:dyDescent="0.3">
      <c r="B296" s="15" t="s">
        <v>48</v>
      </c>
      <c r="C296" s="57" t="s">
        <v>468</v>
      </c>
      <c r="D296" s="44" t="s">
        <v>45</v>
      </c>
      <c r="E296" s="15" t="s">
        <v>313</v>
      </c>
      <c r="F296" s="15" t="s">
        <v>312</v>
      </c>
      <c r="G296" s="16">
        <v>12</v>
      </c>
      <c r="H296" s="16">
        <v>1601</v>
      </c>
      <c r="I296" s="16">
        <v>1275</v>
      </c>
      <c r="J296" s="16">
        <f>SUM(J65,J162,J258)</f>
        <v>1179</v>
      </c>
      <c r="K296" s="16">
        <f>(K65*M65+K162*M162+K258*M258)/M296</f>
        <v>0.92125728364558745</v>
      </c>
      <c r="L296" s="16"/>
      <c r="M296" s="16">
        <f>SUM(M65,M162,M258)</f>
        <v>0.28571428571428559</v>
      </c>
      <c r="N296" s="16">
        <v>0.89177481339999998</v>
      </c>
      <c r="O296" s="16">
        <v>0.94468018659999997</v>
      </c>
      <c r="P296" s="16">
        <f>SUM(P65,P162,P258)</f>
        <v>742</v>
      </c>
      <c r="Q296" s="16">
        <f>SUM(Q65,Q162,Q258)</f>
        <v>679</v>
      </c>
      <c r="R296" s="16">
        <f>(R65*T65+R162*T162+R258*T258)/T296</f>
        <v>0.90394566948573352</v>
      </c>
      <c r="S296" s="16"/>
      <c r="T296" s="16">
        <f>SUM(T65,T162,T258)</f>
        <v>0.28571428571428559</v>
      </c>
      <c r="U296" s="16">
        <v>0.85957063909999998</v>
      </c>
      <c r="V296" s="16">
        <v>0.93796853420000004</v>
      </c>
      <c r="W296" s="16">
        <f>SUM(W65,W162,W258)</f>
        <v>244</v>
      </c>
      <c r="X296" s="16">
        <f>SUM(X65,X162,X258)</f>
        <v>143</v>
      </c>
      <c r="Y296" s="16">
        <f>(Y65*AA65+Y162*AA162+Y258*AA258)/AA296</f>
        <v>0.56946376670561449</v>
      </c>
      <c r="Z296" s="16"/>
      <c r="AA296" s="16">
        <f>SUM(AA65,AA162,AA258)</f>
        <v>0.28571428571428559</v>
      </c>
      <c r="AB296" s="16">
        <v>0.45637595460000002</v>
      </c>
      <c r="AC296" s="16">
        <v>0.67751887909999997</v>
      </c>
      <c r="AD296" s="16">
        <f>I296+P296+W296</f>
        <v>2261</v>
      </c>
      <c r="AE296" s="16">
        <f>SUM(J296,Q296,X296)</f>
        <v>2001</v>
      </c>
      <c r="AF296" s="16">
        <f>(AF65*AH65+AF162*AH162+AF258*AH258)/AH296</f>
        <v>0.8765753070244815</v>
      </c>
      <c r="AG296" s="16"/>
      <c r="AH296" s="16">
        <f>SUM(AH65,AH162,AH258)</f>
        <v>0.28571428571428559</v>
      </c>
      <c r="AI296" s="16">
        <f>($AH$65*AI65+$AH$162*AI162+$AH$258*AI258)/SUM($AH$65,$AH$162,$AH$258)</f>
        <v>0.85105776986405102</v>
      </c>
      <c r="AJ296" s="16">
        <f>($AH$65*AJ65+$AH$162*AJ162+$AH$258*AJ258)/SUM($AH$65,$AH$162,$AH$258)</f>
        <v>0.8990809075646734</v>
      </c>
      <c r="AK296" s="16">
        <f>SUM(AK65,AK162,AK258)</f>
        <v>242</v>
      </c>
      <c r="AL296" s="16">
        <f>SUM(AL65,AL162,AL258)</f>
        <v>159</v>
      </c>
      <c r="AM296" s="16">
        <f>(AM65*AO65+AM162*AO162+AM258*AO258)/AO296</f>
        <v>0.653808722267606</v>
      </c>
      <c r="AN296" s="16"/>
      <c r="AO296" s="16">
        <f>SUM(AO65,AO162,AO258)</f>
        <v>0.28571428571428559</v>
      </c>
      <c r="AP296" s="16">
        <v>0.53792716249999994</v>
      </c>
      <c r="AQ296" s="16">
        <v>0.75768440500000001</v>
      </c>
    </row>
    <row r="297" spans="2:43" x14ac:dyDescent="0.3">
      <c r="B297" s="15" t="s">
        <v>48</v>
      </c>
      <c r="C297" s="57" t="s">
        <v>468</v>
      </c>
      <c r="D297" s="44" t="s">
        <v>52</v>
      </c>
      <c r="E297" s="15" t="s">
        <v>313</v>
      </c>
      <c r="F297" s="15" t="s">
        <v>312</v>
      </c>
      <c r="G297" s="16"/>
      <c r="H297" s="16"/>
      <c r="I297" s="16"/>
      <c r="J297" s="16"/>
      <c r="K297" s="16"/>
      <c r="L297" s="16"/>
      <c r="M297" s="16"/>
      <c r="N297" s="16"/>
      <c r="O297" s="16"/>
      <c r="P297" s="16"/>
      <c r="Q297" s="16"/>
      <c r="R297" s="16"/>
      <c r="S297" s="16"/>
      <c r="T297" s="16"/>
      <c r="U297" s="16"/>
      <c r="V297" s="16"/>
      <c r="W297" s="16"/>
      <c r="X297" s="16"/>
      <c r="Y297" s="16"/>
      <c r="Z297" s="16"/>
      <c r="AA297" s="16"/>
      <c r="AB297" s="16"/>
      <c r="AC297" s="16"/>
      <c r="AD297" s="16"/>
      <c r="AE297" s="16"/>
      <c r="AF297" s="16"/>
      <c r="AG297" s="16"/>
      <c r="AH297" s="16"/>
      <c r="AI297" s="16"/>
      <c r="AJ297" s="16"/>
      <c r="AK297" s="16"/>
      <c r="AL297" s="16"/>
      <c r="AM297" s="16"/>
      <c r="AN297" s="16"/>
      <c r="AO297" s="16"/>
      <c r="AP297" s="16"/>
      <c r="AQ297" s="16"/>
    </row>
    <row r="298" spans="2:43" x14ac:dyDescent="0.3">
      <c r="B298" s="50" t="s">
        <v>48</v>
      </c>
      <c r="C298" s="59" t="s">
        <v>467</v>
      </c>
      <c r="D298" s="50" t="s">
        <v>54</v>
      </c>
      <c r="E298" s="50" t="s">
        <v>313</v>
      </c>
      <c r="F298" s="50" t="s">
        <v>312</v>
      </c>
      <c r="G298" s="80"/>
      <c r="H298" s="80"/>
      <c r="I298" s="80"/>
      <c r="J298" s="80"/>
      <c r="K298" s="80"/>
      <c r="L298" s="80"/>
      <c r="M298" s="80"/>
      <c r="N298" s="80"/>
      <c r="O298" s="80"/>
      <c r="P298" s="80"/>
      <c r="Q298" s="80"/>
      <c r="R298" s="80"/>
      <c r="S298" s="80"/>
      <c r="T298" s="80"/>
      <c r="U298" s="80"/>
      <c r="V298" s="80"/>
      <c r="W298" s="80"/>
      <c r="X298" s="80"/>
      <c r="Y298" s="80"/>
      <c r="Z298" s="80"/>
      <c r="AA298" s="80"/>
      <c r="AB298" s="80"/>
      <c r="AC298" s="80"/>
      <c r="AD298" s="80"/>
      <c r="AE298" s="80"/>
      <c r="AF298" s="80"/>
      <c r="AG298" s="80"/>
      <c r="AH298" s="80"/>
      <c r="AI298" s="80"/>
      <c r="AJ298" s="80"/>
      <c r="AK298" s="80"/>
      <c r="AL298" s="80"/>
      <c r="AM298" s="80"/>
      <c r="AN298" s="80"/>
      <c r="AO298" s="80"/>
      <c r="AP298" s="80"/>
      <c r="AQ298" s="80"/>
    </row>
    <row r="299" spans="2:43" x14ac:dyDescent="0.3">
      <c r="B299" s="50" t="s">
        <v>48</v>
      </c>
      <c r="C299" s="59" t="s">
        <v>466</v>
      </c>
      <c r="D299" s="50" t="s">
        <v>54</v>
      </c>
      <c r="E299" s="50" t="s">
        <v>313</v>
      </c>
      <c r="F299" s="50" t="s">
        <v>312</v>
      </c>
      <c r="G299" s="80"/>
      <c r="H299" s="80"/>
      <c r="I299" s="80"/>
      <c r="J299" s="80"/>
      <c r="K299" s="80"/>
      <c r="L299" s="80"/>
      <c r="M299" s="80"/>
      <c r="N299" s="80"/>
      <c r="O299" s="80"/>
      <c r="P299" s="80"/>
      <c r="Q299" s="80"/>
      <c r="R299" s="80"/>
      <c r="S299" s="80"/>
      <c r="T299" s="80"/>
      <c r="U299" s="80"/>
      <c r="V299" s="80"/>
      <c r="W299" s="80"/>
      <c r="X299" s="80"/>
      <c r="Y299" s="80"/>
      <c r="Z299" s="80"/>
      <c r="AA299" s="80"/>
      <c r="AB299" s="80"/>
      <c r="AC299" s="80"/>
      <c r="AD299" s="80"/>
      <c r="AE299" s="80"/>
      <c r="AF299" s="80"/>
      <c r="AG299" s="80"/>
      <c r="AH299" s="80"/>
      <c r="AI299" s="80"/>
      <c r="AJ299" s="80"/>
      <c r="AK299" s="80"/>
      <c r="AL299" s="80"/>
      <c r="AM299" s="80"/>
      <c r="AN299" s="80"/>
      <c r="AO299" s="80"/>
      <c r="AP299" s="80"/>
      <c r="AQ299" s="80"/>
    </row>
    <row r="300" spans="2:43" x14ac:dyDescent="0.3">
      <c r="B300" s="50" t="s">
        <v>48</v>
      </c>
      <c r="C300" s="49" t="s">
        <v>44</v>
      </c>
      <c r="D300" s="60" t="s">
        <v>45</v>
      </c>
      <c r="E300" s="50" t="s">
        <v>313</v>
      </c>
      <c r="F300" s="50" t="s">
        <v>312</v>
      </c>
      <c r="G300" s="80">
        <v>30</v>
      </c>
      <c r="H300" s="80">
        <v>4719</v>
      </c>
      <c r="I300" s="80">
        <v>3477</v>
      </c>
      <c r="J300" s="80">
        <f>SUM(J294:J296)</f>
        <v>3114</v>
      </c>
      <c r="K300" s="80">
        <f>(K21*M21+K65*M65+K118*M118+K162*M162+K214*M214+K258*M258)/M300</f>
        <v>0.8845118456399873</v>
      </c>
      <c r="L300" s="80"/>
      <c r="M300" s="80">
        <f>SUM(M21,M65,M118,M162,M214,M258)</f>
        <v>1.0000000000000007</v>
      </c>
      <c r="N300" s="80">
        <v>0.85767909129999997</v>
      </c>
      <c r="O300" s="80">
        <v>0.90748801800000001</v>
      </c>
      <c r="P300" s="80">
        <f>SUM(P294:P296)</f>
        <v>1494</v>
      </c>
      <c r="Q300" s="80">
        <f>SUM(Q294:Q296)</f>
        <v>1333</v>
      </c>
      <c r="R300" s="80">
        <f>(R21*T21+R65*T65+R118*T118+R162*T162+R214*T214+R258*T258)/T300</f>
        <v>0.8732782778324728</v>
      </c>
      <c r="S300" s="80"/>
      <c r="T300" s="80">
        <f>SUM(T21,T65,T118,T162,T214,T258)</f>
        <v>1.0000000000000007</v>
      </c>
      <c r="U300" s="80">
        <v>0.82596097140000002</v>
      </c>
      <c r="V300" s="80">
        <v>0.91140788719999999</v>
      </c>
      <c r="W300" s="80">
        <f>SUM(W294:W296)</f>
        <v>435</v>
      </c>
      <c r="X300" s="80">
        <f>SUM(X294:X296)</f>
        <v>253</v>
      </c>
      <c r="Y300" s="80">
        <f>(Y21*AA21+Y65*AA65+Y118*AA118+Y162*AA162+Y214*AA214+Y258*AA258)/AA300</f>
        <v>0.57118430145960797</v>
      </c>
      <c r="Z300" s="80"/>
      <c r="AA300" s="80">
        <f>SUM(AA21,AA65,AA118,AA162,AA214,AA258)</f>
        <v>1.0000000000000007</v>
      </c>
      <c r="AB300" s="80">
        <v>0.44583587930000002</v>
      </c>
      <c r="AC300" s="80">
        <v>0.69011768659999995</v>
      </c>
      <c r="AD300" s="80">
        <f>I300+P300+W300</f>
        <v>5406</v>
      </c>
      <c r="AE300" s="80">
        <f>SUM(J300,Q300,X300)</f>
        <v>4700</v>
      </c>
      <c r="AF300" s="80">
        <f>(AF21*AH21+AF65*AH65+AF118*AH118+AF162*AH162+AF214*AH214+AF258*AH258)/AH300</f>
        <v>0.85741241088676035</v>
      </c>
      <c r="AG300" s="80"/>
      <c r="AH300" s="80">
        <f>SUM(AH21,AH65,AH118,AH162,AH214,AH258)</f>
        <v>1.0000000000000007</v>
      </c>
      <c r="AI300" s="80">
        <f>($AH$21*AI21+$AH$65*AI65+$AH$118*AI118+$AH$162*AI162+$AH$214*AI214+$AH$258*AI258)/SUM($AH$21,$AH$65,$AH$118,$AH$162,$AH$214,$AH$258)</f>
        <v>0.8339509148688985</v>
      </c>
      <c r="AJ300" s="80">
        <f>($AH$21*AJ21+$AH$65*AJ65+$AH$118*AJ118+$AH$162*AJ162+$AH$214*AJ214+$AH$258*AJ258)/SUM($AH$21,$AH$65,$AH$118,$AH$162,$AH$214,$AH$258)</f>
        <v>0.87861003313094044</v>
      </c>
      <c r="AK300" s="80">
        <f>SUM(AK294:AK296)</f>
        <v>442</v>
      </c>
      <c r="AL300" s="80">
        <f>SUM(AL294:AL296)</f>
        <v>279</v>
      </c>
      <c r="AM300" s="80">
        <f>(AM21*AO21+AM65*AO65+AM118*AO118+AM162*AO162+AM214*AO214+AM258*AO258)/AO300</f>
        <v>0.60942686105719235</v>
      </c>
      <c r="AN300" s="80"/>
      <c r="AO300" s="80">
        <f>SUM(AO21,AO65,AO118,AO162,AO214,AO258)</f>
        <v>1.0000000000000007</v>
      </c>
      <c r="AP300" s="80">
        <v>0.48676105130000002</v>
      </c>
      <c r="AQ300" s="80">
        <v>0.72257355209999996</v>
      </c>
    </row>
    <row r="301" spans="2:43" x14ac:dyDescent="0.3">
      <c r="B301" s="50" t="s">
        <v>48</v>
      </c>
      <c r="C301" s="49" t="s">
        <v>44</v>
      </c>
      <c r="D301" s="60" t="s">
        <v>52</v>
      </c>
      <c r="E301" s="50" t="s">
        <v>313</v>
      </c>
      <c r="F301" s="50" t="s">
        <v>312</v>
      </c>
      <c r="G301" s="80"/>
      <c r="H301" s="80"/>
      <c r="I301" s="80"/>
      <c r="J301" s="80"/>
      <c r="K301" s="80"/>
      <c r="L301" s="80"/>
      <c r="M301" s="80"/>
      <c r="N301" s="80"/>
      <c r="O301" s="80"/>
      <c r="P301" s="80"/>
      <c r="Q301" s="80"/>
      <c r="R301" s="80"/>
      <c r="S301" s="80"/>
      <c r="T301" s="80"/>
      <c r="U301" s="80"/>
      <c r="V301" s="80"/>
      <c r="W301" s="80"/>
      <c r="X301" s="80"/>
      <c r="Y301" s="80"/>
      <c r="Z301" s="80"/>
      <c r="AA301" s="80"/>
      <c r="AB301" s="80"/>
      <c r="AC301" s="80"/>
      <c r="AD301" s="80"/>
      <c r="AE301" s="80"/>
      <c r="AF301" s="80"/>
      <c r="AG301" s="80"/>
      <c r="AH301" s="80"/>
      <c r="AI301" s="80"/>
      <c r="AJ301" s="80"/>
      <c r="AK301" s="80"/>
      <c r="AL301" s="80"/>
      <c r="AM301" s="80"/>
      <c r="AN301" s="80"/>
      <c r="AO301" s="80"/>
      <c r="AP301" s="80"/>
      <c r="AQ301" s="80"/>
    </row>
    <row r="302" spans="2:43" x14ac:dyDescent="0.3">
      <c r="B302" s="50" t="s">
        <v>48</v>
      </c>
      <c r="C302" s="49" t="s">
        <v>44</v>
      </c>
      <c r="D302" s="80" t="s">
        <v>54</v>
      </c>
      <c r="E302" s="60" t="s">
        <v>320</v>
      </c>
      <c r="F302" s="50" t="s">
        <v>312</v>
      </c>
      <c r="G302" s="80"/>
      <c r="H302" s="80"/>
      <c r="I302" s="80"/>
      <c r="J302" s="80"/>
      <c r="K302" s="80"/>
      <c r="L302" s="80"/>
      <c r="M302" s="80"/>
      <c r="N302" s="80"/>
      <c r="O302" s="80"/>
      <c r="P302" s="80"/>
      <c r="Q302" s="80"/>
      <c r="R302" s="80"/>
      <c r="S302" s="80"/>
      <c r="T302" s="80"/>
      <c r="U302" s="80"/>
      <c r="V302" s="80"/>
      <c r="W302" s="80"/>
      <c r="X302" s="80"/>
      <c r="Y302" s="80"/>
      <c r="Z302" s="80"/>
      <c r="AA302" s="80"/>
      <c r="AB302" s="80"/>
      <c r="AC302" s="80"/>
      <c r="AD302" s="80"/>
      <c r="AE302" s="80"/>
      <c r="AF302" s="80"/>
      <c r="AG302" s="80"/>
      <c r="AH302" s="80"/>
      <c r="AI302" s="80"/>
      <c r="AJ302" s="80"/>
      <c r="AK302" s="80"/>
      <c r="AL302" s="80"/>
      <c r="AM302" s="80"/>
      <c r="AN302" s="80"/>
      <c r="AO302" s="80"/>
      <c r="AP302" s="80"/>
      <c r="AQ302" s="80"/>
    </row>
    <row r="303" spans="2:43" x14ac:dyDescent="0.3">
      <c r="B303" s="50" t="s">
        <v>48</v>
      </c>
      <c r="C303" s="49" t="s">
        <v>44</v>
      </c>
      <c r="D303" s="80" t="s">
        <v>54</v>
      </c>
      <c r="E303" s="60" t="s">
        <v>465</v>
      </c>
      <c r="F303" s="50" t="s">
        <v>312</v>
      </c>
      <c r="G303" s="80"/>
      <c r="H303" s="80"/>
      <c r="I303" s="80"/>
      <c r="J303" s="80"/>
      <c r="K303" s="80"/>
      <c r="L303" s="80"/>
      <c r="M303" s="80"/>
      <c r="N303" s="80"/>
      <c r="O303" s="80"/>
      <c r="P303" s="80"/>
      <c r="Q303" s="80"/>
      <c r="R303" s="80"/>
      <c r="S303" s="80"/>
      <c r="T303" s="80"/>
      <c r="U303" s="80"/>
      <c r="V303" s="80"/>
      <c r="W303" s="80"/>
      <c r="X303" s="80"/>
      <c r="Y303" s="80"/>
      <c r="Z303" s="80"/>
      <c r="AA303" s="80"/>
      <c r="AB303" s="80"/>
      <c r="AC303" s="80"/>
      <c r="AD303" s="80"/>
      <c r="AE303" s="80"/>
      <c r="AF303" s="80"/>
      <c r="AG303" s="80"/>
      <c r="AH303" s="80"/>
      <c r="AI303" s="80"/>
      <c r="AJ303" s="80"/>
      <c r="AK303" s="80"/>
      <c r="AL303" s="80"/>
      <c r="AM303" s="80"/>
      <c r="AN303" s="80"/>
      <c r="AO303" s="80"/>
      <c r="AP303" s="80"/>
      <c r="AQ303" s="80"/>
    </row>
    <row r="304" spans="2:43" x14ac:dyDescent="0.3">
      <c r="B304" s="50" t="s">
        <v>48</v>
      </c>
      <c r="C304" s="49" t="s">
        <v>44</v>
      </c>
      <c r="D304" s="80" t="s">
        <v>54</v>
      </c>
      <c r="E304" s="60" t="s">
        <v>318</v>
      </c>
      <c r="F304" s="50" t="s">
        <v>312</v>
      </c>
      <c r="G304" s="80"/>
      <c r="H304" s="80"/>
      <c r="I304" s="80"/>
      <c r="J304" s="80"/>
      <c r="K304" s="80"/>
      <c r="L304" s="80"/>
      <c r="M304" s="80"/>
      <c r="N304" s="80"/>
      <c r="O304" s="80"/>
      <c r="P304" s="80"/>
      <c r="Q304" s="80"/>
      <c r="R304" s="80"/>
      <c r="S304" s="80"/>
      <c r="T304" s="80"/>
      <c r="U304" s="80"/>
      <c r="V304" s="80"/>
      <c r="W304" s="80"/>
      <c r="X304" s="80"/>
      <c r="Y304" s="80"/>
      <c r="Z304" s="80"/>
      <c r="AA304" s="80"/>
      <c r="AB304" s="80"/>
      <c r="AC304" s="80"/>
      <c r="AD304" s="80"/>
      <c r="AE304" s="80"/>
      <c r="AF304" s="80"/>
      <c r="AG304" s="80"/>
      <c r="AH304" s="80"/>
      <c r="AI304" s="80"/>
      <c r="AJ304" s="80"/>
      <c r="AK304" s="80"/>
      <c r="AL304" s="80"/>
      <c r="AM304" s="80"/>
      <c r="AN304" s="80"/>
      <c r="AO304" s="80"/>
      <c r="AP304" s="80"/>
      <c r="AQ304" s="80"/>
    </row>
    <row r="305" spans="2:43" x14ac:dyDescent="0.3">
      <c r="B305" s="50" t="s">
        <v>48</v>
      </c>
      <c r="C305" s="49" t="s">
        <v>44</v>
      </c>
      <c r="D305" s="80" t="s">
        <v>54</v>
      </c>
      <c r="E305" s="60" t="s">
        <v>317</v>
      </c>
      <c r="F305" s="50" t="s">
        <v>312</v>
      </c>
      <c r="G305" s="80"/>
      <c r="H305" s="80"/>
      <c r="I305" s="80"/>
      <c r="J305" s="80"/>
      <c r="K305" s="80"/>
      <c r="L305" s="80"/>
      <c r="M305" s="80"/>
      <c r="N305" s="80"/>
      <c r="O305" s="80"/>
      <c r="P305" s="80"/>
      <c r="Q305" s="80"/>
      <c r="R305" s="80"/>
      <c r="S305" s="80"/>
      <c r="T305" s="80"/>
      <c r="U305" s="80"/>
      <c r="V305" s="80"/>
      <c r="W305" s="80"/>
      <c r="X305" s="80"/>
      <c r="Y305" s="80"/>
      <c r="Z305" s="80"/>
      <c r="AA305" s="80"/>
      <c r="AB305" s="80"/>
      <c r="AC305" s="80"/>
      <c r="AD305" s="80"/>
      <c r="AE305" s="80"/>
      <c r="AF305" s="80"/>
      <c r="AG305" s="80"/>
      <c r="AH305" s="80"/>
      <c r="AI305" s="80"/>
      <c r="AJ305" s="80"/>
      <c r="AK305" s="80"/>
      <c r="AL305" s="80"/>
      <c r="AM305" s="80"/>
      <c r="AN305" s="80"/>
      <c r="AO305" s="80"/>
      <c r="AP305" s="80"/>
      <c r="AQ305" s="80"/>
    </row>
    <row r="306" spans="2:43" x14ac:dyDescent="0.3">
      <c r="B306" s="50" t="s">
        <v>48</v>
      </c>
      <c r="C306" s="49" t="s">
        <v>44</v>
      </c>
      <c r="D306" s="80" t="s">
        <v>54</v>
      </c>
      <c r="E306" s="60" t="s">
        <v>316</v>
      </c>
      <c r="F306" s="50" t="s">
        <v>312</v>
      </c>
      <c r="G306" s="80"/>
      <c r="H306" s="80"/>
      <c r="I306" s="80"/>
      <c r="J306" s="80"/>
      <c r="K306" s="80"/>
      <c r="L306" s="80"/>
      <c r="M306" s="80"/>
      <c r="N306" s="80"/>
      <c r="O306" s="80"/>
      <c r="P306" s="80"/>
      <c r="Q306" s="80"/>
      <c r="R306" s="80"/>
      <c r="S306" s="80"/>
      <c r="T306" s="80"/>
      <c r="U306" s="80"/>
      <c r="V306" s="80"/>
      <c r="W306" s="80"/>
      <c r="X306" s="80"/>
      <c r="Y306" s="80"/>
      <c r="Z306" s="80"/>
      <c r="AA306" s="80"/>
      <c r="AB306" s="80"/>
      <c r="AC306" s="80"/>
      <c r="AD306" s="80"/>
      <c r="AE306" s="80"/>
      <c r="AF306" s="80"/>
      <c r="AG306" s="80"/>
      <c r="AH306" s="80"/>
      <c r="AI306" s="80"/>
      <c r="AJ306" s="80"/>
      <c r="AK306" s="80"/>
      <c r="AL306" s="80"/>
      <c r="AM306" s="80"/>
      <c r="AN306" s="80"/>
      <c r="AO306" s="80"/>
      <c r="AP306" s="80"/>
      <c r="AQ306" s="80"/>
    </row>
    <row r="307" spans="2:43" x14ac:dyDescent="0.3">
      <c r="B307" s="50" t="s">
        <v>48</v>
      </c>
      <c r="C307" s="49" t="s">
        <v>44</v>
      </c>
      <c r="D307" s="80" t="s">
        <v>54</v>
      </c>
      <c r="E307" s="50" t="s">
        <v>313</v>
      </c>
      <c r="F307" s="60" t="s">
        <v>315</v>
      </c>
      <c r="G307" s="80"/>
      <c r="H307" s="80"/>
      <c r="I307" s="80"/>
      <c r="J307" s="80"/>
      <c r="K307" s="80"/>
      <c r="L307" s="80"/>
      <c r="M307" s="80"/>
      <c r="N307" s="80"/>
      <c r="O307" s="80"/>
      <c r="P307" s="80"/>
      <c r="Q307" s="80"/>
      <c r="R307" s="80"/>
      <c r="S307" s="80"/>
      <c r="T307" s="80"/>
      <c r="U307" s="80"/>
      <c r="V307" s="80"/>
      <c r="W307" s="80"/>
      <c r="X307" s="80"/>
      <c r="Y307" s="80"/>
      <c r="Z307" s="80"/>
      <c r="AA307" s="80"/>
      <c r="AB307" s="80"/>
      <c r="AC307" s="80"/>
      <c r="AD307" s="80"/>
      <c r="AE307" s="80"/>
      <c r="AF307" s="80"/>
      <c r="AG307" s="80"/>
      <c r="AH307" s="80"/>
      <c r="AI307" s="80"/>
      <c r="AJ307" s="80"/>
      <c r="AK307" s="80"/>
      <c r="AL307" s="80"/>
      <c r="AM307" s="80"/>
      <c r="AN307" s="80"/>
      <c r="AO307" s="80"/>
      <c r="AP307" s="80"/>
      <c r="AQ307" s="80"/>
    </row>
    <row r="308" spans="2:43" x14ac:dyDescent="0.3">
      <c r="B308" s="50" t="s">
        <v>48</v>
      </c>
      <c r="C308" s="49" t="s">
        <v>44</v>
      </c>
      <c r="D308" s="80" t="s">
        <v>54</v>
      </c>
      <c r="E308" s="50" t="s">
        <v>313</v>
      </c>
      <c r="F308" s="60" t="s">
        <v>314</v>
      </c>
      <c r="G308" s="80"/>
      <c r="H308" s="80"/>
      <c r="I308" s="80"/>
      <c r="J308" s="80"/>
      <c r="K308" s="80"/>
      <c r="L308" s="80"/>
      <c r="M308" s="80"/>
      <c r="N308" s="80"/>
      <c r="O308" s="80"/>
      <c r="P308" s="80"/>
      <c r="Q308" s="80"/>
      <c r="R308" s="80"/>
      <c r="S308" s="80"/>
      <c r="T308" s="80"/>
      <c r="U308" s="80"/>
      <c r="V308" s="80"/>
      <c r="W308" s="80"/>
      <c r="X308" s="80"/>
      <c r="Y308" s="80"/>
      <c r="Z308" s="80"/>
      <c r="AA308" s="80"/>
      <c r="AB308" s="80"/>
      <c r="AC308" s="80"/>
      <c r="AD308" s="80"/>
      <c r="AE308" s="80"/>
      <c r="AF308" s="80"/>
      <c r="AG308" s="80"/>
      <c r="AH308" s="80"/>
      <c r="AI308" s="80"/>
      <c r="AJ308" s="80"/>
      <c r="AK308" s="80"/>
      <c r="AL308" s="80"/>
      <c r="AM308" s="80"/>
      <c r="AN308" s="80"/>
      <c r="AO308" s="80"/>
      <c r="AP308" s="80"/>
      <c r="AQ308" s="80"/>
    </row>
    <row r="309" spans="2:43" x14ac:dyDescent="0.3">
      <c r="B309" s="81" t="s">
        <v>48</v>
      </c>
      <c r="C309" s="192" t="s">
        <v>44</v>
      </c>
      <c r="D309" s="190" t="s">
        <v>54</v>
      </c>
      <c r="E309" s="81" t="s">
        <v>313</v>
      </c>
      <c r="F309" s="81" t="s">
        <v>312</v>
      </c>
      <c r="G309" s="190"/>
      <c r="H309" s="190"/>
      <c r="I309" s="190"/>
      <c r="J309" s="190"/>
      <c r="K309" s="190"/>
      <c r="L309" s="190"/>
      <c r="M309" s="190"/>
      <c r="N309" s="190"/>
      <c r="O309" s="190"/>
      <c r="P309" s="190"/>
      <c r="Q309" s="190"/>
      <c r="R309" s="190"/>
      <c r="S309" s="190"/>
      <c r="T309" s="190"/>
      <c r="U309" s="190"/>
      <c r="V309" s="190"/>
      <c r="W309" s="190"/>
      <c r="X309" s="190"/>
      <c r="Y309" s="190"/>
      <c r="Z309" s="190"/>
      <c r="AA309" s="190"/>
      <c r="AB309" s="190"/>
      <c r="AC309" s="190"/>
      <c r="AD309" s="190"/>
      <c r="AE309" s="190"/>
      <c r="AF309" s="190"/>
      <c r="AG309" s="190"/>
      <c r="AH309" s="190"/>
      <c r="AI309" s="190"/>
      <c r="AJ309" s="190"/>
      <c r="AK309" s="190"/>
      <c r="AL309" s="190"/>
      <c r="AM309" s="190"/>
      <c r="AN309" s="190"/>
      <c r="AO309" s="190"/>
      <c r="AP309" s="190"/>
      <c r="AQ309" s="190"/>
    </row>
    <row r="310" spans="2:43" x14ac:dyDescent="0.3">
      <c r="D310" s="76"/>
      <c r="E310" s="70"/>
      <c r="F310" s="70"/>
    </row>
    <row r="311" spans="2:43" x14ac:dyDescent="0.3">
      <c r="B311" s="67" t="s">
        <v>59</v>
      </c>
      <c r="C311" s="68"/>
      <c r="D311" s="69"/>
      <c r="E311" s="70"/>
      <c r="F311" s="70"/>
    </row>
    <row r="312" spans="2:43" x14ac:dyDescent="0.3">
      <c r="B312" s="186"/>
      <c r="C312" s="68" t="s">
        <v>464</v>
      </c>
      <c r="D312" s="68" t="s">
        <v>463</v>
      </c>
    </row>
    <row r="313" spans="2:43" x14ac:dyDescent="0.3">
      <c r="B313" s="249"/>
      <c r="C313" s="68" t="s">
        <v>462</v>
      </c>
      <c r="D313" s="68" t="s">
        <v>461</v>
      </c>
    </row>
    <row r="314" spans="2:43" x14ac:dyDescent="0.3">
      <c r="B314" s="187"/>
      <c r="C314" s="68" t="s">
        <v>460</v>
      </c>
      <c r="D314" s="68" t="s">
        <v>459</v>
      </c>
    </row>
    <row r="315" spans="2:43" x14ac:dyDescent="0.3">
      <c r="B315" s="74"/>
      <c r="C315" s="68" t="s">
        <v>458</v>
      </c>
      <c r="D315" s="68" t="s">
        <v>457</v>
      </c>
    </row>
    <row r="316" spans="2:43" x14ac:dyDescent="0.3">
      <c r="B316" s="73"/>
      <c r="C316" s="68" t="s">
        <v>456</v>
      </c>
      <c r="D316" s="68" t="s">
        <v>455</v>
      </c>
    </row>
    <row r="317" spans="2:43" x14ac:dyDescent="0.3">
      <c r="B317" s="71"/>
      <c r="C317" s="68" t="s">
        <v>454</v>
      </c>
      <c r="D317" s="68" t="s">
        <v>61</v>
      </c>
    </row>
    <row r="318" spans="2:43" x14ac:dyDescent="0.3">
      <c r="D318" s="76"/>
      <c r="E318" s="70"/>
      <c r="F318" s="70"/>
    </row>
    <row r="319" spans="2:43" x14ac:dyDescent="0.3">
      <c r="B319" s="68" t="s">
        <v>68</v>
      </c>
      <c r="C319" s="72" t="s">
        <v>69</v>
      </c>
    </row>
    <row r="320" spans="2:43" x14ac:dyDescent="0.3">
      <c r="B320" s="68" t="s">
        <v>70</v>
      </c>
      <c r="C320" s="68" t="s">
        <v>71</v>
      </c>
      <c r="D320" s="76"/>
      <c r="E320" s="70"/>
      <c r="F320" s="70"/>
    </row>
    <row r="321" spans="2:9" x14ac:dyDescent="0.3">
      <c r="B321" s="68" t="s">
        <v>72</v>
      </c>
      <c r="C321" s="68" t="s">
        <v>73</v>
      </c>
      <c r="D321" s="76"/>
      <c r="E321" s="70"/>
      <c r="F321" s="70"/>
    </row>
    <row r="322" spans="2:9" x14ac:dyDescent="0.3">
      <c r="B322" s="68" t="s">
        <v>453</v>
      </c>
      <c r="C322" s="68" t="s">
        <v>452</v>
      </c>
      <c r="D322" s="76"/>
      <c r="E322" s="70"/>
      <c r="F322" s="70"/>
    </row>
    <row r="323" spans="2:9" x14ac:dyDescent="0.3">
      <c r="B323" s="68" t="s">
        <v>74</v>
      </c>
      <c r="C323" s="68" t="s">
        <v>75</v>
      </c>
      <c r="E323" s="77"/>
      <c r="F323" s="77"/>
      <c r="G323" s="77"/>
      <c r="H323" s="77"/>
      <c r="I323" s="77"/>
    </row>
    <row r="324" spans="2:9" x14ac:dyDescent="0.3">
      <c r="B324" s="68" t="s">
        <v>76</v>
      </c>
      <c r="C324" s="68" t="s">
        <v>77</v>
      </c>
    </row>
  </sheetData>
  <autoFilter ref="B3:AQ309" xr:uid="{00000000-0009-0000-0000-000002000000}"/>
  <pageMargins left="0.7" right="0.7" top="0.75" bottom="0.75" header="0.3" footer="0.3"/>
  <pageSetup paperSize="9"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7A41E-8BFA-48CC-91B8-C30B56062151}">
  <sheetPr>
    <tabColor theme="9"/>
  </sheetPr>
  <dimension ref="A1"/>
  <sheetViews>
    <sheetView workbookViewId="0">
      <selection activeCell="L18" sqref="L18"/>
    </sheetView>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DFC47-CF07-4F17-87A9-DA7D6BCA44A4}">
  <dimension ref="B1:K35"/>
  <sheetViews>
    <sheetView zoomScale="70" zoomScaleNormal="70" workbookViewId="0">
      <selection activeCell="K36" sqref="K36"/>
    </sheetView>
  </sheetViews>
  <sheetFormatPr defaultColWidth="8.88671875" defaultRowHeight="14.4" x14ac:dyDescent="0.3"/>
  <cols>
    <col min="1" max="1" width="5.6640625" customWidth="1"/>
    <col min="2" max="2" width="23" customWidth="1"/>
    <col min="3" max="3" width="21.5546875" customWidth="1"/>
    <col min="4" max="4" width="14.6640625" customWidth="1"/>
    <col min="5" max="5" width="19.33203125" customWidth="1"/>
    <col min="6" max="6" width="14.6640625" customWidth="1"/>
    <col min="7" max="7" width="13" customWidth="1"/>
    <col min="8" max="8" width="13.109375" customWidth="1"/>
    <col min="9" max="9" width="8.109375" customWidth="1"/>
    <col min="10" max="10" width="23.6640625" customWidth="1"/>
    <col min="11" max="11" width="24.109375" bestFit="1" customWidth="1"/>
  </cols>
  <sheetData>
    <row r="1" spans="2:11" ht="20.399999999999999" x14ac:dyDescent="0.35">
      <c r="B1" s="460" t="s">
        <v>78</v>
      </c>
    </row>
    <row r="2" spans="2:11" ht="18" x14ac:dyDescent="0.3">
      <c r="B2" s="461" t="s">
        <v>1</v>
      </c>
    </row>
    <row r="3" spans="2:11" ht="15.6" x14ac:dyDescent="0.3">
      <c r="B3" s="462" t="s">
        <v>7</v>
      </c>
      <c r="C3" s="463" t="s">
        <v>8</v>
      </c>
      <c r="D3" s="464" t="s">
        <v>9</v>
      </c>
      <c r="E3" s="462" t="s">
        <v>10</v>
      </c>
      <c r="F3" s="462" t="s">
        <v>37</v>
      </c>
      <c r="G3" s="462" t="s">
        <v>79</v>
      </c>
      <c r="H3" s="462" t="s">
        <v>39</v>
      </c>
      <c r="I3" s="462" t="s">
        <v>74</v>
      </c>
      <c r="J3" s="465" t="s">
        <v>80</v>
      </c>
      <c r="K3" s="466" t="s">
        <v>81</v>
      </c>
    </row>
    <row r="4" spans="2:11" ht="15.6" x14ac:dyDescent="0.3">
      <c r="B4" s="467" t="s">
        <v>56</v>
      </c>
      <c r="C4" s="468" t="s">
        <v>44</v>
      </c>
      <c r="D4" s="469" t="s">
        <v>82</v>
      </c>
      <c r="E4" s="469">
        <v>3</v>
      </c>
      <c r="F4" s="469">
        <v>50</v>
      </c>
      <c r="G4" s="469">
        <v>40</v>
      </c>
      <c r="H4" s="470">
        <v>0.8</v>
      </c>
      <c r="I4" s="470">
        <v>5.6599999999999998E-2</v>
      </c>
      <c r="J4" s="470">
        <v>0.68910000000000005</v>
      </c>
      <c r="K4" s="471">
        <v>0.91090000000000004</v>
      </c>
    </row>
    <row r="5" spans="2:11" ht="15.6" x14ac:dyDescent="0.3">
      <c r="B5" s="467" t="s">
        <v>57</v>
      </c>
      <c r="C5" s="468" t="s">
        <v>44</v>
      </c>
      <c r="D5" s="469" t="s">
        <v>82</v>
      </c>
      <c r="E5" s="469">
        <v>2</v>
      </c>
      <c r="F5" s="469">
        <v>85</v>
      </c>
      <c r="G5" s="469">
        <v>58</v>
      </c>
      <c r="H5" s="470">
        <v>0.68235294117599998</v>
      </c>
      <c r="I5" s="470">
        <v>5.0500000000000003E-2</v>
      </c>
      <c r="J5" s="470">
        <v>0.58340000000000003</v>
      </c>
      <c r="K5" s="471">
        <v>0.78129999999999999</v>
      </c>
    </row>
    <row r="6" spans="2:11" ht="15.6" x14ac:dyDescent="0.3">
      <c r="B6" s="467" t="s">
        <v>58</v>
      </c>
      <c r="C6" s="468" t="s">
        <v>44</v>
      </c>
      <c r="D6" s="469" t="s">
        <v>82</v>
      </c>
      <c r="E6" s="469">
        <v>2</v>
      </c>
      <c r="F6" s="469">
        <v>76</v>
      </c>
      <c r="G6" s="469">
        <v>64</v>
      </c>
      <c r="H6" s="470">
        <v>0.84210526315699996</v>
      </c>
      <c r="I6" s="470">
        <v>4.1799999999999997E-2</v>
      </c>
      <c r="J6" s="470">
        <v>0.76019999999999999</v>
      </c>
      <c r="K6" s="471">
        <v>0.92400000000000004</v>
      </c>
    </row>
    <row r="7" spans="2:11" ht="15.6" x14ac:dyDescent="0.3">
      <c r="B7" s="468" t="s">
        <v>48</v>
      </c>
      <c r="C7" s="472" t="s">
        <v>53</v>
      </c>
      <c r="D7" s="469" t="s">
        <v>82</v>
      </c>
      <c r="E7" s="469">
        <v>2</v>
      </c>
      <c r="F7" s="469">
        <v>88</v>
      </c>
      <c r="G7" s="469">
        <v>64</v>
      </c>
      <c r="H7" s="470">
        <v>0.72727272727199999</v>
      </c>
      <c r="I7" s="470">
        <v>4.7500000000000001E-2</v>
      </c>
      <c r="J7" s="470">
        <v>0.63419999999999999</v>
      </c>
      <c r="K7" s="471">
        <v>0.82040000000000002</v>
      </c>
    </row>
    <row r="8" spans="2:11" ht="15.6" x14ac:dyDescent="0.3">
      <c r="B8" s="468" t="s">
        <v>48</v>
      </c>
      <c r="C8" s="472" t="s">
        <v>55</v>
      </c>
      <c r="D8" s="469" t="s">
        <v>82</v>
      </c>
      <c r="E8" s="469">
        <v>2</v>
      </c>
      <c r="F8" s="469">
        <v>123</v>
      </c>
      <c r="G8" s="469">
        <v>98</v>
      </c>
      <c r="H8" s="470">
        <v>0.79674796747900001</v>
      </c>
      <c r="I8" s="470">
        <v>3.6299999999999999E-2</v>
      </c>
      <c r="J8" s="470">
        <v>0.72560000000000002</v>
      </c>
      <c r="K8" s="471">
        <v>0.8679</v>
      </c>
    </row>
    <row r="9" spans="2:11" ht="15.6" x14ac:dyDescent="0.3">
      <c r="B9" s="473" t="s">
        <v>48</v>
      </c>
      <c r="C9" s="474" t="s">
        <v>44</v>
      </c>
      <c r="D9" s="475" t="s">
        <v>82</v>
      </c>
      <c r="E9" s="475">
        <v>7</v>
      </c>
      <c r="F9" s="475">
        <v>211</v>
      </c>
      <c r="G9" s="475">
        <v>162</v>
      </c>
      <c r="H9" s="476">
        <v>0.76777251184799999</v>
      </c>
      <c r="I9" s="476">
        <v>2.9100000000000001E-2</v>
      </c>
      <c r="J9" s="476">
        <v>0.7107</v>
      </c>
      <c r="K9" s="477">
        <v>0.82479999999999998</v>
      </c>
    </row>
    <row r="10" spans="2:11" ht="20.399999999999999" x14ac:dyDescent="0.35">
      <c r="B10" s="460"/>
    </row>
    <row r="11" spans="2:11" ht="18" x14ac:dyDescent="0.3">
      <c r="B11" s="461" t="s">
        <v>83</v>
      </c>
    </row>
    <row r="12" spans="2:11" ht="15.6" x14ac:dyDescent="0.3">
      <c r="B12" s="462" t="s">
        <v>7</v>
      </c>
      <c r="C12" s="463" t="s">
        <v>8</v>
      </c>
      <c r="D12" s="464" t="s">
        <v>9</v>
      </c>
      <c r="E12" s="462" t="s">
        <v>10</v>
      </c>
      <c r="F12" s="462" t="s">
        <v>37</v>
      </c>
      <c r="G12" s="462" t="s">
        <v>79</v>
      </c>
      <c r="H12" s="462" t="s">
        <v>39</v>
      </c>
      <c r="I12" s="462" t="s">
        <v>74</v>
      </c>
      <c r="J12" s="465" t="s">
        <v>80</v>
      </c>
      <c r="K12" s="466" t="s">
        <v>81</v>
      </c>
    </row>
    <row r="13" spans="2:11" ht="15.6" x14ac:dyDescent="0.3">
      <c r="B13" s="478" t="s">
        <v>43</v>
      </c>
      <c r="C13" s="479" t="s">
        <v>53</v>
      </c>
      <c r="D13" s="478" t="s">
        <v>82</v>
      </c>
      <c r="E13" s="478">
        <v>3</v>
      </c>
      <c r="F13" s="478">
        <v>14</v>
      </c>
      <c r="G13" s="478">
        <v>10</v>
      </c>
      <c r="H13" s="480">
        <v>0.71428571428499998</v>
      </c>
      <c r="I13" s="480"/>
      <c r="J13" s="480"/>
      <c r="K13" s="481"/>
    </row>
    <row r="14" spans="2:11" ht="15.6" x14ac:dyDescent="0.3">
      <c r="B14" s="478" t="s">
        <v>43</v>
      </c>
      <c r="C14" s="479" t="s">
        <v>55</v>
      </c>
      <c r="D14" s="478" t="s">
        <v>82</v>
      </c>
      <c r="E14" s="478">
        <v>3</v>
      </c>
      <c r="F14" s="478">
        <v>36</v>
      </c>
      <c r="G14" s="478">
        <v>30</v>
      </c>
      <c r="H14" s="480">
        <v>0.83333333333299997</v>
      </c>
      <c r="I14" s="480">
        <v>6.2100000000000002E-2</v>
      </c>
      <c r="J14" s="480">
        <v>0.71160000000000001</v>
      </c>
      <c r="K14" s="481">
        <v>0.95499999999999996</v>
      </c>
    </row>
    <row r="15" spans="2:11" ht="15.6" x14ac:dyDescent="0.3">
      <c r="B15" s="467" t="s">
        <v>56</v>
      </c>
      <c r="C15" s="468" t="s">
        <v>44</v>
      </c>
      <c r="D15" s="469" t="s">
        <v>82</v>
      </c>
      <c r="E15" s="478">
        <v>3</v>
      </c>
      <c r="F15" s="478">
        <v>50</v>
      </c>
      <c r="G15" s="478">
        <v>40</v>
      </c>
      <c r="H15" s="480">
        <v>0.8</v>
      </c>
      <c r="I15" s="480">
        <v>5.6599999999999998E-2</v>
      </c>
      <c r="J15" s="480">
        <v>0.68910000000000005</v>
      </c>
      <c r="K15" s="481">
        <v>0.91090000000000004</v>
      </c>
    </row>
    <row r="16" spans="2:11" ht="15.6" x14ac:dyDescent="0.3">
      <c r="B16" s="478" t="s">
        <v>46</v>
      </c>
      <c r="C16" s="479" t="s">
        <v>53</v>
      </c>
      <c r="D16" s="478" t="s">
        <v>82</v>
      </c>
      <c r="E16" s="469">
        <v>2</v>
      </c>
      <c r="F16" s="469">
        <v>46</v>
      </c>
      <c r="G16" s="469">
        <v>31</v>
      </c>
      <c r="H16" s="470">
        <v>0.67391304347799996</v>
      </c>
      <c r="I16" s="470">
        <v>6.9099999999999995E-2</v>
      </c>
      <c r="J16" s="470">
        <v>0.53849999999999998</v>
      </c>
      <c r="K16" s="471">
        <v>0.80930000000000002</v>
      </c>
    </row>
    <row r="17" spans="2:11" ht="15.6" x14ac:dyDescent="0.3">
      <c r="B17" s="478" t="s">
        <v>46</v>
      </c>
      <c r="C17" s="479" t="s">
        <v>55</v>
      </c>
      <c r="D17" s="478" t="s">
        <v>82</v>
      </c>
      <c r="E17" s="478">
        <v>2</v>
      </c>
      <c r="F17" s="478">
        <v>39</v>
      </c>
      <c r="G17" s="478">
        <v>27</v>
      </c>
      <c r="H17" s="480">
        <v>0.69230769230699996</v>
      </c>
      <c r="I17" s="480">
        <v>7.3899999999999993E-2</v>
      </c>
      <c r="J17" s="480">
        <v>0.54749999999999999</v>
      </c>
      <c r="K17" s="481">
        <v>0.83720000000000006</v>
      </c>
    </row>
    <row r="18" spans="2:11" ht="15.6" x14ac:dyDescent="0.3">
      <c r="B18" s="467" t="s">
        <v>57</v>
      </c>
      <c r="C18" s="468" t="s">
        <v>44</v>
      </c>
      <c r="D18" s="469" t="s">
        <v>82</v>
      </c>
      <c r="E18" s="478">
        <v>2</v>
      </c>
      <c r="F18" s="478">
        <v>85</v>
      </c>
      <c r="G18" s="478">
        <v>58</v>
      </c>
      <c r="H18" s="480">
        <v>0.68235294117599998</v>
      </c>
      <c r="I18" s="480">
        <v>5.0500000000000003E-2</v>
      </c>
      <c r="J18" s="480">
        <v>0.58340000000000003</v>
      </c>
      <c r="K18" s="481">
        <v>0.78129999999999999</v>
      </c>
    </row>
    <row r="19" spans="2:11" ht="15.6" x14ac:dyDescent="0.3">
      <c r="B19" s="478" t="s">
        <v>47</v>
      </c>
      <c r="C19" s="479" t="s">
        <v>53</v>
      </c>
      <c r="D19" s="478" t="s">
        <v>82</v>
      </c>
      <c r="E19" s="478">
        <v>2</v>
      </c>
      <c r="F19" s="478">
        <v>28</v>
      </c>
      <c r="G19" s="478">
        <v>23</v>
      </c>
      <c r="H19" s="480">
        <v>0.82142857142799997</v>
      </c>
      <c r="I19" s="480"/>
      <c r="J19" s="480"/>
      <c r="K19" s="481"/>
    </row>
    <row r="20" spans="2:11" ht="15.6" x14ac:dyDescent="0.3">
      <c r="B20" s="478" t="s">
        <v>47</v>
      </c>
      <c r="C20" s="479" t="s">
        <v>55</v>
      </c>
      <c r="D20" s="478" t="s">
        <v>82</v>
      </c>
      <c r="E20" s="469">
        <v>2</v>
      </c>
      <c r="F20" s="469">
        <v>48</v>
      </c>
      <c r="G20" s="469">
        <v>41</v>
      </c>
      <c r="H20" s="470">
        <v>0.85416666666600005</v>
      </c>
      <c r="I20" s="470">
        <v>5.0900000000000001E-2</v>
      </c>
      <c r="J20" s="470">
        <v>0.75439999999999996</v>
      </c>
      <c r="K20" s="471">
        <v>0.95389999999999997</v>
      </c>
    </row>
    <row r="21" spans="2:11" ht="15.6" x14ac:dyDescent="0.3">
      <c r="B21" s="467" t="s">
        <v>58</v>
      </c>
      <c r="C21" s="468" t="s">
        <v>44</v>
      </c>
      <c r="D21" s="469" t="s">
        <v>82</v>
      </c>
      <c r="E21" s="469">
        <v>2</v>
      </c>
      <c r="F21" s="469">
        <v>76</v>
      </c>
      <c r="G21" s="469">
        <v>64</v>
      </c>
      <c r="H21" s="470">
        <v>0.84210526315699996</v>
      </c>
      <c r="I21" s="470">
        <v>4.1799999999999997E-2</v>
      </c>
      <c r="J21" s="470">
        <v>0.76019999999999999</v>
      </c>
      <c r="K21" s="471">
        <v>0.92400000000000004</v>
      </c>
    </row>
    <row r="22" spans="2:11" ht="15.6" x14ac:dyDescent="0.3">
      <c r="B22" s="468" t="s">
        <v>48</v>
      </c>
      <c r="C22" s="467" t="s">
        <v>53</v>
      </c>
      <c r="D22" s="469" t="s">
        <v>82</v>
      </c>
      <c r="E22" s="469">
        <v>7</v>
      </c>
      <c r="F22" s="469">
        <v>88</v>
      </c>
      <c r="G22" s="469">
        <v>64</v>
      </c>
      <c r="H22" s="470">
        <v>0.72727272727199999</v>
      </c>
      <c r="I22" s="470">
        <v>4.7500000000000001E-2</v>
      </c>
      <c r="J22" s="470">
        <v>0.63419999999999999</v>
      </c>
      <c r="K22" s="471">
        <v>0.82040000000000002</v>
      </c>
    </row>
    <row r="23" spans="2:11" ht="15.6" x14ac:dyDescent="0.3">
      <c r="B23" s="468" t="s">
        <v>48</v>
      </c>
      <c r="C23" s="467" t="s">
        <v>55</v>
      </c>
      <c r="D23" s="469" t="s">
        <v>82</v>
      </c>
      <c r="E23" s="469">
        <v>7</v>
      </c>
      <c r="F23" s="469">
        <v>123</v>
      </c>
      <c r="G23" s="469">
        <v>98</v>
      </c>
      <c r="H23" s="470">
        <v>0.79674796747900001</v>
      </c>
      <c r="I23" s="470">
        <v>3.6299999999999999E-2</v>
      </c>
      <c r="J23" s="470">
        <v>0.72560000000000002</v>
      </c>
      <c r="K23" s="471">
        <v>0.8679</v>
      </c>
    </row>
    <row r="24" spans="2:11" ht="15.6" x14ac:dyDescent="0.3">
      <c r="B24" s="482" t="s">
        <v>48</v>
      </c>
      <c r="C24" s="474" t="s">
        <v>44</v>
      </c>
      <c r="D24" s="475" t="s">
        <v>82</v>
      </c>
      <c r="E24" s="475">
        <v>7</v>
      </c>
      <c r="F24" s="475">
        <v>211</v>
      </c>
      <c r="G24" s="475">
        <v>162</v>
      </c>
      <c r="H24" s="476">
        <v>0.76777251184799999</v>
      </c>
      <c r="I24" s="476">
        <v>2.9100000000000001E-2</v>
      </c>
      <c r="J24" s="476">
        <v>0.7107</v>
      </c>
      <c r="K24" s="477">
        <v>0.82479999999999998</v>
      </c>
    </row>
    <row r="26" spans="2:11" x14ac:dyDescent="0.3">
      <c r="B26" s="483" t="s">
        <v>59</v>
      </c>
      <c r="C26" s="484"/>
      <c r="D26" s="485"/>
    </row>
    <row r="27" spans="2:11" x14ac:dyDescent="0.3">
      <c r="B27" s="486"/>
      <c r="C27" s="484" t="s">
        <v>60</v>
      </c>
      <c r="D27" s="487" t="s">
        <v>61</v>
      </c>
    </row>
    <row r="28" spans="2:11" x14ac:dyDescent="0.3">
      <c r="B28" s="488"/>
      <c r="C28" s="484" t="s">
        <v>62</v>
      </c>
      <c r="D28" s="487" t="s">
        <v>63</v>
      </c>
    </row>
    <row r="29" spans="2:11" x14ac:dyDescent="0.3">
      <c r="B29" s="489"/>
      <c r="C29" s="484" t="s">
        <v>64</v>
      </c>
      <c r="D29" s="487" t="s">
        <v>65</v>
      </c>
    </row>
    <row r="30" spans="2:11" x14ac:dyDescent="0.3">
      <c r="B30" s="484"/>
      <c r="D30" s="487"/>
    </row>
    <row r="31" spans="2:11" x14ac:dyDescent="0.3">
      <c r="B31" s="484" t="s">
        <v>68</v>
      </c>
      <c r="C31" s="487" t="s">
        <v>84</v>
      </c>
      <c r="D31" s="484"/>
    </row>
    <row r="32" spans="2:11" x14ac:dyDescent="0.3">
      <c r="B32" s="484" t="s">
        <v>70</v>
      </c>
      <c r="C32" s="484" t="s">
        <v>85</v>
      </c>
    </row>
    <row r="33" spans="2:5" x14ac:dyDescent="0.3">
      <c r="B33" s="484" t="s">
        <v>72</v>
      </c>
      <c r="C33" s="484" t="s">
        <v>73</v>
      </c>
    </row>
    <row r="34" spans="2:5" x14ac:dyDescent="0.3">
      <c r="B34" s="484" t="s">
        <v>74</v>
      </c>
      <c r="C34" s="484" t="s">
        <v>75</v>
      </c>
      <c r="E34" s="490"/>
    </row>
    <row r="35" spans="2:5" x14ac:dyDescent="0.3">
      <c r="B35" s="484" t="s">
        <v>76</v>
      </c>
      <c r="C35" s="484" t="s">
        <v>77</v>
      </c>
    </row>
  </sheetData>
  <pageMargins left="0.7" right="0.7" top="0.75" bottom="0.75" header="0.3" footer="0.3"/>
  <tableParts count="2">
    <tablePart r:id="rId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9E713-B27E-4F67-8F79-9F113CCBF675}">
  <dimension ref="A1:P25"/>
  <sheetViews>
    <sheetView workbookViewId="0">
      <selection activeCell="D27" sqref="D27"/>
    </sheetView>
  </sheetViews>
  <sheetFormatPr defaultRowHeight="14.4" x14ac:dyDescent="0.3"/>
  <cols>
    <col min="1" max="1" width="24" customWidth="1"/>
    <col min="2" max="2" width="10.21875" bestFit="1" customWidth="1"/>
    <col min="3" max="3" width="15.44140625" bestFit="1" customWidth="1"/>
    <col min="4" max="11" width="22.5546875" customWidth="1"/>
    <col min="12" max="12" width="17.88671875" bestFit="1" customWidth="1"/>
    <col min="13" max="14" width="17.77734375" customWidth="1"/>
    <col min="15" max="16" width="17.5546875" customWidth="1"/>
  </cols>
  <sheetData>
    <row r="1" spans="1:16" s="544" customFormat="1" ht="29.4" x14ac:dyDescent="0.35">
      <c r="A1" s="543" t="s">
        <v>713</v>
      </c>
      <c r="D1" s="553" t="s">
        <v>714</v>
      </c>
      <c r="E1" s="553"/>
      <c r="F1" s="554"/>
      <c r="G1" s="554"/>
      <c r="H1" s="554"/>
      <c r="I1" s="554"/>
      <c r="J1" s="554"/>
      <c r="K1" s="554"/>
    </row>
    <row r="2" spans="1:16" s="543" customFormat="1" ht="57.6" x14ac:dyDescent="0.3">
      <c r="A2" s="545" t="s">
        <v>715</v>
      </c>
      <c r="B2" s="545" t="s">
        <v>716</v>
      </c>
      <c r="C2" s="545" t="s">
        <v>717</v>
      </c>
      <c r="D2" s="546" t="s">
        <v>718</v>
      </c>
      <c r="E2" s="546" t="s">
        <v>719</v>
      </c>
      <c r="F2" s="546" t="s">
        <v>720</v>
      </c>
      <c r="G2" s="546" t="s">
        <v>721</v>
      </c>
      <c r="H2" s="546" t="s">
        <v>722</v>
      </c>
      <c r="I2" s="546" t="s">
        <v>723</v>
      </c>
      <c r="J2" s="546" t="s">
        <v>724</v>
      </c>
      <c r="K2" s="546" t="s">
        <v>725</v>
      </c>
      <c r="L2" s="545" t="s">
        <v>726</v>
      </c>
      <c r="M2" s="545" t="s">
        <v>727</v>
      </c>
      <c r="N2" s="545" t="s">
        <v>728</v>
      </c>
      <c r="O2" s="545" t="s">
        <v>729</v>
      </c>
      <c r="P2" s="545" t="s">
        <v>730</v>
      </c>
    </row>
    <row r="3" spans="1:16" x14ac:dyDescent="0.3">
      <c r="A3" s="547">
        <v>2018</v>
      </c>
      <c r="B3" s="547">
        <v>144</v>
      </c>
      <c r="C3" s="547">
        <v>8290</v>
      </c>
      <c r="D3" s="547">
        <v>1303</v>
      </c>
      <c r="E3" s="547">
        <v>6987</v>
      </c>
      <c r="F3" s="547">
        <v>2885</v>
      </c>
      <c r="G3" s="547">
        <v>5405</v>
      </c>
      <c r="H3" s="547">
        <v>1970</v>
      </c>
      <c r="I3" s="547">
        <v>6320</v>
      </c>
      <c r="J3" s="547">
        <v>0</v>
      </c>
      <c r="K3" s="547">
        <v>8290</v>
      </c>
      <c r="L3" s="547">
        <v>4216</v>
      </c>
      <c r="M3" s="548">
        <f>L3/C3</f>
        <v>0.50856453558504222</v>
      </c>
      <c r="N3" s="549">
        <f>SUM(C3:C$7)</f>
        <v>25719</v>
      </c>
      <c r="O3">
        <f>SUM(L3:L$7)</f>
        <v>14317</v>
      </c>
      <c r="P3" s="548">
        <f>O3/N3</f>
        <v>0.55667016602511765</v>
      </c>
    </row>
    <row r="4" spans="1:16" x14ac:dyDescent="0.3">
      <c r="A4" s="547">
        <v>2019</v>
      </c>
      <c r="B4" s="547">
        <v>151</v>
      </c>
      <c r="C4" s="547">
        <v>9275</v>
      </c>
      <c r="D4" s="547">
        <v>1234</v>
      </c>
      <c r="E4" s="547">
        <v>8041</v>
      </c>
      <c r="F4" s="547">
        <v>2989</v>
      </c>
      <c r="G4" s="547">
        <v>6286</v>
      </c>
      <c r="H4" s="547">
        <v>1884</v>
      </c>
      <c r="I4" s="547">
        <v>7391</v>
      </c>
      <c r="J4" s="547">
        <v>0</v>
      </c>
      <c r="K4" s="547">
        <v>9275</v>
      </c>
      <c r="L4" s="547">
        <v>5064</v>
      </c>
      <c r="M4" s="548">
        <f t="shared" ref="M4:M7" si="0">L4/C4</f>
        <v>0.54598382749326146</v>
      </c>
      <c r="N4" s="549">
        <f>SUM(C4:C$7)</f>
        <v>17429</v>
      </c>
      <c r="O4">
        <f>SUM(L4:L$7)</f>
        <v>10101</v>
      </c>
      <c r="P4" s="548">
        <f t="shared" ref="P4:P7" si="1">O4/N4</f>
        <v>0.57955132250846286</v>
      </c>
    </row>
    <row r="5" spans="1:16" x14ac:dyDescent="0.3">
      <c r="A5" s="547">
        <v>2020</v>
      </c>
      <c r="B5" s="547">
        <v>56</v>
      </c>
      <c r="C5" s="547">
        <v>2176</v>
      </c>
      <c r="D5" s="547">
        <v>276</v>
      </c>
      <c r="E5" s="547">
        <v>1900</v>
      </c>
      <c r="F5" s="547">
        <v>626</v>
      </c>
      <c r="G5" s="547">
        <v>1550</v>
      </c>
      <c r="H5" s="547">
        <v>379</v>
      </c>
      <c r="I5" s="547">
        <v>1797</v>
      </c>
      <c r="J5" s="547">
        <v>0</v>
      </c>
      <c r="K5" s="547">
        <v>2176</v>
      </c>
      <c r="L5" s="547">
        <v>1250</v>
      </c>
      <c r="M5" s="548">
        <f t="shared" si="0"/>
        <v>0.57444852941176472</v>
      </c>
      <c r="N5" s="549">
        <f>SUM(C5:C$7)</f>
        <v>8154</v>
      </c>
      <c r="O5">
        <f>SUM(L5:L$7)</f>
        <v>5037</v>
      </c>
      <c r="P5" s="548">
        <f t="shared" si="1"/>
        <v>0.61773362766740247</v>
      </c>
    </row>
    <row r="6" spans="1:16" x14ac:dyDescent="0.3">
      <c r="A6" s="547">
        <v>2021</v>
      </c>
      <c r="B6" s="547">
        <v>104</v>
      </c>
      <c r="C6" s="547">
        <v>1193</v>
      </c>
      <c r="D6" s="547">
        <v>112</v>
      </c>
      <c r="E6" s="547">
        <v>1081</v>
      </c>
      <c r="F6" s="547">
        <v>256</v>
      </c>
      <c r="G6" s="547">
        <v>937</v>
      </c>
      <c r="H6" s="547">
        <v>132</v>
      </c>
      <c r="I6" s="547">
        <v>1061</v>
      </c>
      <c r="J6" s="547">
        <v>12</v>
      </c>
      <c r="K6" s="547">
        <v>1181</v>
      </c>
      <c r="L6" s="547">
        <v>799</v>
      </c>
      <c r="M6" s="548">
        <f t="shared" si="0"/>
        <v>0.66974015088013417</v>
      </c>
      <c r="N6" s="549">
        <f>SUM(C6:C$7)</f>
        <v>5978</v>
      </c>
      <c r="O6">
        <f>SUM(L6:L$7)</f>
        <v>3787</v>
      </c>
      <c r="P6" s="548">
        <f t="shared" si="1"/>
        <v>0.63348946135831385</v>
      </c>
    </row>
    <row r="7" spans="1:16" x14ac:dyDescent="0.3">
      <c r="A7" s="547" t="s">
        <v>731</v>
      </c>
      <c r="B7" s="547">
        <v>142</v>
      </c>
      <c r="C7" s="547">
        <v>4785</v>
      </c>
      <c r="D7" s="547">
        <v>565</v>
      </c>
      <c r="E7" s="547">
        <v>4220</v>
      </c>
      <c r="F7" s="547">
        <v>978</v>
      </c>
      <c r="G7" s="547">
        <v>3807</v>
      </c>
      <c r="H7" s="547">
        <v>883</v>
      </c>
      <c r="I7" s="547">
        <v>3902</v>
      </c>
      <c r="J7" s="547">
        <v>0</v>
      </c>
      <c r="K7" s="547">
        <v>4785</v>
      </c>
      <c r="L7" s="547">
        <v>2988</v>
      </c>
      <c r="M7" s="548">
        <f t="shared" si="0"/>
        <v>0.62445141065830723</v>
      </c>
      <c r="N7" s="549">
        <f>SUM(C7:C$7)</f>
        <v>4785</v>
      </c>
      <c r="O7">
        <f>SUM(L7:L$7)</f>
        <v>2988</v>
      </c>
      <c r="P7" s="548">
        <f t="shared" si="1"/>
        <v>0.62445141065830723</v>
      </c>
    </row>
    <row r="8" spans="1:16" x14ac:dyDescent="0.3">
      <c r="A8" s="547"/>
      <c r="B8" s="547"/>
      <c r="C8" s="547"/>
      <c r="D8" s="547"/>
      <c r="E8" s="547"/>
      <c r="F8" s="547"/>
      <c r="G8" s="547"/>
      <c r="H8" s="547"/>
      <c r="I8" s="547"/>
      <c r="J8" s="547"/>
      <c r="K8" s="547"/>
      <c r="L8" s="547"/>
    </row>
    <row r="9" spans="1:16" x14ac:dyDescent="0.3">
      <c r="A9" s="547"/>
      <c r="B9" s="547"/>
      <c r="C9" s="547"/>
      <c r="D9" s="547"/>
      <c r="E9" s="547"/>
      <c r="F9" s="547"/>
      <c r="G9" s="547"/>
      <c r="H9" s="547"/>
      <c r="I9" s="547"/>
      <c r="J9" s="547"/>
      <c r="K9" s="547"/>
      <c r="L9" s="547"/>
    </row>
    <row r="10" spans="1:16" x14ac:dyDescent="0.3">
      <c r="A10" s="547"/>
      <c r="B10" s="547"/>
      <c r="C10" s="547"/>
      <c r="D10" s="547"/>
      <c r="E10" s="547"/>
      <c r="F10" s="547"/>
      <c r="G10" s="547"/>
      <c r="H10" s="547"/>
      <c r="I10" s="547"/>
      <c r="J10" s="547"/>
      <c r="K10" s="547"/>
      <c r="L10" s="547"/>
    </row>
    <row r="11" spans="1:16" x14ac:dyDescent="0.3">
      <c r="A11" s="547"/>
      <c r="B11" s="547"/>
      <c r="C11" s="547"/>
      <c r="D11" s="547"/>
      <c r="E11" s="547"/>
      <c r="F11" s="547"/>
      <c r="G11" s="547"/>
      <c r="H11" s="547"/>
      <c r="I11" s="547"/>
      <c r="J11" s="547"/>
      <c r="K11" s="547"/>
      <c r="L11" s="547"/>
    </row>
    <row r="12" spans="1:16" x14ac:dyDescent="0.3">
      <c r="A12" s="547"/>
      <c r="B12" s="547"/>
      <c r="C12" s="547"/>
      <c r="D12" s="547"/>
      <c r="E12" s="547"/>
      <c r="F12" s="547"/>
      <c r="G12" s="547"/>
      <c r="H12" s="547"/>
      <c r="I12" s="547"/>
      <c r="J12" s="547"/>
      <c r="K12" s="547"/>
      <c r="L12" s="547"/>
    </row>
    <row r="13" spans="1:16" x14ac:dyDescent="0.3">
      <c r="A13" s="547"/>
      <c r="B13" s="547"/>
      <c r="C13" s="547"/>
      <c r="D13" s="547"/>
      <c r="E13" s="547"/>
      <c r="F13" s="547"/>
      <c r="G13" s="547"/>
      <c r="H13" s="547"/>
      <c r="I13" s="547"/>
      <c r="J13" s="547"/>
      <c r="K13" s="547"/>
      <c r="L13" s="547"/>
    </row>
    <row r="14" spans="1:16" x14ac:dyDescent="0.3">
      <c r="A14" s="547"/>
      <c r="B14" s="547"/>
      <c r="C14" s="547"/>
      <c r="D14" s="547"/>
      <c r="E14" s="547"/>
      <c r="F14" s="547"/>
      <c r="G14" s="547"/>
      <c r="H14" s="547"/>
      <c r="I14" s="547"/>
      <c r="J14" s="547"/>
      <c r="K14" s="547"/>
      <c r="L14" s="547"/>
    </row>
    <row r="15" spans="1:16" x14ac:dyDescent="0.3">
      <c r="A15" s="547"/>
      <c r="B15" s="547"/>
      <c r="C15" s="547"/>
      <c r="D15" s="547"/>
      <c r="E15" s="547"/>
      <c r="F15" s="547"/>
      <c r="G15" s="547"/>
      <c r="H15" s="547"/>
      <c r="I15" s="547"/>
      <c r="J15" s="547"/>
      <c r="K15" s="547"/>
      <c r="L15" s="547"/>
    </row>
    <row r="16" spans="1:16" x14ac:dyDescent="0.3">
      <c r="A16" s="547"/>
      <c r="B16" s="547"/>
      <c r="C16" s="547"/>
      <c r="D16" s="547"/>
      <c r="E16" s="547"/>
      <c r="F16" s="547"/>
      <c r="G16" s="547"/>
      <c r="H16" s="547"/>
      <c r="I16" s="547"/>
      <c r="J16" s="547"/>
      <c r="K16" s="547"/>
      <c r="L16" s="547"/>
    </row>
    <row r="17" spans="1:12" x14ac:dyDescent="0.3">
      <c r="A17" s="547"/>
      <c r="B17" s="547"/>
      <c r="C17" s="547"/>
      <c r="D17" s="547"/>
      <c r="E17" s="547"/>
      <c r="F17" s="547"/>
      <c r="G17" s="547"/>
      <c r="H17" s="547"/>
      <c r="I17" s="547"/>
      <c r="J17" s="547"/>
      <c r="K17" s="547"/>
      <c r="L17" s="547"/>
    </row>
    <row r="18" spans="1:12" x14ac:dyDescent="0.3">
      <c r="A18" s="547"/>
      <c r="B18" s="547"/>
      <c r="C18" s="547"/>
      <c r="D18" s="547"/>
      <c r="E18" s="547"/>
      <c r="F18" s="547"/>
      <c r="G18" s="547"/>
      <c r="H18" s="547"/>
      <c r="I18" s="547"/>
      <c r="J18" s="547"/>
      <c r="K18" s="547"/>
      <c r="L18" s="547"/>
    </row>
    <row r="19" spans="1:12" x14ac:dyDescent="0.3">
      <c r="A19" s="547"/>
      <c r="B19" s="547"/>
      <c r="C19" s="547"/>
      <c r="D19" s="547"/>
      <c r="E19" s="547"/>
      <c r="F19" s="547"/>
      <c r="G19" s="547"/>
      <c r="H19" s="547"/>
      <c r="I19" s="547"/>
      <c r="J19" s="547"/>
      <c r="K19" s="547"/>
      <c r="L19" s="547"/>
    </row>
    <row r="20" spans="1:12" x14ac:dyDescent="0.3">
      <c r="A20" s="547"/>
      <c r="B20" s="547"/>
      <c r="C20" s="547"/>
      <c r="D20" s="547"/>
      <c r="E20" s="547"/>
      <c r="F20" s="547"/>
      <c r="G20" s="547"/>
      <c r="H20" s="547"/>
      <c r="I20" s="547"/>
      <c r="J20" s="547"/>
      <c r="K20" s="547"/>
      <c r="L20" s="547"/>
    </row>
    <row r="21" spans="1:12" x14ac:dyDescent="0.3">
      <c r="A21" s="547"/>
      <c r="B21" s="547"/>
      <c r="C21" s="547"/>
      <c r="D21" s="547"/>
      <c r="E21" s="547"/>
      <c r="F21" s="547"/>
      <c r="G21" s="547"/>
      <c r="H21" s="547"/>
      <c r="I21" s="547"/>
      <c r="J21" s="547"/>
      <c r="K21" s="547"/>
      <c r="L21" s="547"/>
    </row>
    <row r="22" spans="1:12" x14ac:dyDescent="0.3">
      <c r="A22" s="547"/>
      <c r="B22" s="547"/>
      <c r="C22" s="547"/>
      <c r="D22" s="547"/>
      <c r="E22" s="547"/>
      <c r="F22" s="547"/>
      <c r="G22" s="547"/>
      <c r="H22" s="547"/>
      <c r="I22" s="547"/>
      <c r="J22" s="547"/>
      <c r="K22" s="547"/>
      <c r="L22" s="547"/>
    </row>
    <row r="23" spans="1:12" x14ac:dyDescent="0.3">
      <c r="A23" s="547"/>
      <c r="B23" s="547"/>
      <c r="C23" s="547"/>
      <c r="D23" s="547"/>
      <c r="E23" s="547"/>
      <c r="F23" s="547"/>
      <c r="G23" s="547"/>
      <c r="H23" s="547"/>
      <c r="I23" s="547"/>
      <c r="J23" s="547"/>
      <c r="K23" s="547"/>
      <c r="L23" s="547"/>
    </row>
    <row r="24" spans="1:12" x14ac:dyDescent="0.3">
      <c r="A24" s="547"/>
      <c r="B24" s="547"/>
      <c r="C24" s="547"/>
      <c r="D24" s="547"/>
      <c r="E24" s="547"/>
      <c r="F24" s="547"/>
      <c r="G24" s="547"/>
      <c r="H24" s="547"/>
      <c r="I24" s="547"/>
      <c r="J24" s="547"/>
      <c r="K24" s="547"/>
      <c r="L24" s="547"/>
    </row>
    <row r="25" spans="1:12" x14ac:dyDescent="0.3">
      <c r="A25" s="547"/>
      <c r="B25" s="547"/>
      <c r="C25" s="547"/>
      <c r="D25" s="547"/>
      <c r="E25" s="547"/>
      <c r="F25" s="547"/>
      <c r="G25" s="547"/>
      <c r="H25" s="547"/>
      <c r="I25" s="547"/>
      <c r="J25" s="547"/>
      <c r="K25" s="547"/>
      <c r="L25" s="547"/>
    </row>
  </sheetData>
  <mergeCells count="4">
    <mergeCell ref="D1:E1"/>
    <mergeCell ref="F1:G1"/>
    <mergeCell ref="H1:I1"/>
    <mergeCell ref="J1:K1"/>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30074-410F-401C-BECB-E986525A4431}">
  <sheetPr>
    <tabColor theme="9"/>
  </sheetPr>
  <dimension ref="A1"/>
  <sheetViews>
    <sheetView workbookViewId="0">
      <selection activeCell="K22" sqref="K22"/>
    </sheetView>
  </sheetViews>
  <sheetFormatPr defaultRowHeight="14.4" x14ac:dyDescent="0.3"/>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37C5B-6DEA-44FB-A4AE-404033940167}">
  <dimension ref="A2:E185"/>
  <sheetViews>
    <sheetView zoomScaleNormal="100" workbookViewId="0">
      <pane xSplit="1" topLeftCell="B1" activePane="topRight" state="frozen"/>
      <selection activeCell="E38" sqref="E38"/>
      <selection pane="topRight" activeCell="E38" sqref="E38"/>
    </sheetView>
  </sheetViews>
  <sheetFormatPr defaultColWidth="9.21875" defaultRowHeight="15.6" x14ac:dyDescent="0.3"/>
  <cols>
    <col min="1" max="1" width="80.77734375" style="113" customWidth="1"/>
    <col min="2" max="2" width="45.77734375" style="87" customWidth="1"/>
    <col min="3" max="3" width="11.77734375" style="87" customWidth="1"/>
    <col min="4" max="4" width="45.77734375" style="87" customWidth="1"/>
    <col min="5" max="5" width="11.77734375" style="87" customWidth="1"/>
    <col min="6" max="16384" width="9.21875" style="87"/>
  </cols>
  <sheetData>
    <row r="2" spans="1:5" ht="20.399999999999999" x14ac:dyDescent="0.35">
      <c r="A2" s="84"/>
      <c r="B2" s="85" t="s">
        <v>87</v>
      </c>
      <c r="C2" s="86"/>
      <c r="D2" s="85" t="s">
        <v>88</v>
      </c>
      <c r="E2" s="86"/>
    </row>
    <row r="3" spans="1:5" x14ac:dyDescent="0.3">
      <c r="A3" s="88" t="s">
        <v>95</v>
      </c>
      <c r="B3" s="89"/>
      <c r="C3" s="90" t="s">
        <v>96</v>
      </c>
      <c r="D3" s="89"/>
      <c r="E3" s="90" t="s">
        <v>96</v>
      </c>
    </row>
    <row r="4" spans="1:5" ht="39" customHeight="1" x14ac:dyDescent="0.3">
      <c r="A4" s="91" t="s">
        <v>97</v>
      </c>
      <c r="B4" s="93"/>
      <c r="C4" s="93"/>
      <c r="D4" s="93"/>
      <c r="E4" s="93"/>
    </row>
    <row r="5" spans="1:5" ht="20.25" customHeight="1" x14ac:dyDescent="0.3">
      <c r="A5" s="94" t="s">
        <v>102</v>
      </c>
      <c r="B5" s="92" t="s">
        <v>105</v>
      </c>
      <c r="C5" s="92"/>
      <c r="D5" s="92" t="s">
        <v>105</v>
      </c>
      <c r="E5" s="92"/>
    </row>
    <row r="6" spans="1:5" ht="20.25" customHeight="1" x14ac:dyDescent="0.3">
      <c r="A6" s="94" t="s">
        <v>107</v>
      </c>
      <c r="B6" s="95"/>
      <c r="C6" s="95"/>
      <c r="D6" s="95"/>
      <c r="E6" s="95"/>
    </row>
    <row r="7" spans="1:5" x14ac:dyDescent="0.3">
      <c r="A7" s="98" t="s">
        <v>108</v>
      </c>
      <c r="B7" s="95"/>
      <c r="C7" s="95"/>
      <c r="D7" s="95"/>
      <c r="E7" s="95"/>
    </row>
    <row r="8" spans="1:5" ht="31.2" x14ac:dyDescent="0.3">
      <c r="A8" s="101" t="s">
        <v>47</v>
      </c>
      <c r="B8" s="92" t="s">
        <v>109</v>
      </c>
      <c r="C8" s="92"/>
      <c r="D8" s="92" t="s">
        <v>109</v>
      </c>
      <c r="E8" s="92"/>
    </row>
    <row r="9" spans="1:5" ht="31.2" x14ac:dyDescent="0.3">
      <c r="A9" s="101" t="s">
        <v>46</v>
      </c>
      <c r="B9" s="92" t="s">
        <v>111</v>
      </c>
      <c r="C9" s="92"/>
      <c r="D9" s="92" t="s">
        <v>111</v>
      </c>
      <c r="E9" s="92"/>
    </row>
    <row r="10" spans="1:5" ht="131.25" customHeight="1" x14ac:dyDescent="0.3">
      <c r="A10" s="101" t="s">
        <v>43</v>
      </c>
      <c r="B10" s="92" t="s">
        <v>113</v>
      </c>
      <c r="C10" s="92"/>
      <c r="D10" s="92" t="s">
        <v>113</v>
      </c>
      <c r="E10" s="92"/>
    </row>
    <row r="11" spans="1:5" ht="15.75" customHeight="1" x14ac:dyDescent="0.3">
      <c r="A11" s="98" t="s">
        <v>115</v>
      </c>
      <c r="B11" s="95"/>
      <c r="C11" s="95"/>
      <c r="D11" s="95"/>
      <c r="E11" s="95"/>
    </row>
    <row r="12" spans="1:5" ht="15.75" customHeight="1" x14ac:dyDescent="0.3">
      <c r="A12" s="101" t="s">
        <v>49</v>
      </c>
      <c r="B12" s="92" t="s">
        <v>537</v>
      </c>
      <c r="C12" s="92"/>
      <c r="D12" s="92" t="s">
        <v>537</v>
      </c>
      <c r="E12" s="92"/>
    </row>
    <row r="13" spans="1:5" ht="15.75" customHeight="1" x14ac:dyDescent="0.3">
      <c r="A13" s="101" t="s">
        <v>119</v>
      </c>
      <c r="B13" s="92" t="s">
        <v>535</v>
      </c>
      <c r="D13" s="92" t="s">
        <v>535</v>
      </c>
    </row>
    <row r="14" spans="1:5" ht="15.75" customHeight="1" x14ac:dyDescent="0.3">
      <c r="A14" s="101" t="s">
        <v>50</v>
      </c>
      <c r="B14" s="92" t="s">
        <v>536</v>
      </c>
      <c r="C14" s="92"/>
      <c r="D14" s="92" t="s">
        <v>536</v>
      </c>
      <c r="E14" s="92"/>
    </row>
    <row r="15" spans="1:5" ht="15.75" customHeight="1" x14ac:dyDescent="0.3">
      <c r="A15" s="101" t="s">
        <v>123</v>
      </c>
      <c r="B15" s="92" t="s">
        <v>535</v>
      </c>
      <c r="C15" s="92"/>
      <c r="D15" s="92" t="s">
        <v>535</v>
      </c>
      <c r="E15" s="92"/>
    </row>
    <row r="16" spans="1:5" ht="15.75" customHeight="1" x14ac:dyDescent="0.3">
      <c r="A16" s="101" t="s">
        <v>125</v>
      </c>
      <c r="B16" s="92" t="s">
        <v>535</v>
      </c>
      <c r="C16" s="92"/>
      <c r="D16" s="92" t="s">
        <v>535</v>
      </c>
      <c r="E16" s="92"/>
    </row>
    <row r="17" spans="1:5" ht="15.75" customHeight="1" x14ac:dyDescent="0.3">
      <c r="A17" s="101" t="s">
        <v>127</v>
      </c>
      <c r="B17" s="92" t="s">
        <v>535</v>
      </c>
      <c r="C17" s="92"/>
      <c r="D17" s="92" t="s">
        <v>535</v>
      </c>
      <c r="E17" s="92"/>
    </row>
    <row r="18" spans="1:5" x14ac:dyDescent="0.3">
      <c r="A18" s="102" t="s">
        <v>129</v>
      </c>
      <c r="B18" s="95"/>
      <c r="C18" s="95"/>
      <c r="D18" s="95"/>
      <c r="E18" s="95"/>
    </row>
    <row r="19" spans="1:5" ht="46.8" x14ac:dyDescent="0.3">
      <c r="A19" s="96" t="s">
        <v>131</v>
      </c>
      <c r="B19" s="95"/>
      <c r="C19" s="95"/>
      <c r="D19" s="95"/>
      <c r="E19" s="95"/>
    </row>
    <row r="20" spans="1:5" x14ac:dyDescent="0.3">
      <c r="A20" s="102" t="s">
        <v>43</v>
      </c>
      <c r="B20" s="95"/>
      <c r="C20" s="95"/>
      <c r="D20" s="95"/>
      <c r="E20" s="95"/>
    </row>
    <row r="21" spans="1:5" x14ac:dyDescent="0.3">
      <c r="A21" s="104" t="s">
        <v>133</v>
      </c>
      <c r="B21" s="95"/>
      <c r="C21" s="95"/>
      <c r="D21" s="95"/>
      <c r="E21" s="95"/>
    </row>
    <row r="22" spans="1:5" x14ac:dyDescent="0.3">
      <c r="A22" s="104" t="s">
        <v>134</v>
      </c>
      <c r="B22" s="95"/>
      <c r="C22" s="95"/>
      <c r="D22" s="95"/>
      <c r="E22" s="95"/>
    </row>
    <row r="23" spans="1:5" x14ac:dyDescent="0.3">
      <c r="A23" s="104" t="s">
        <v>135</v>
      </c>
      <c r="B23" s="95"/>
      <c r="C23" s="95"/>
      <c r="D23" s="95"/>
      <c r="E23" s="95"/>
    </row>
    <row r="24" spans="1:5" x14ac:dyDescent="0.3">
      <c r="A24" s="104" t="s">
        <v>136</v>
      </c>
      <c r="B24" s="95"/>
      <c r="C24" s="95"/>
      <c r="D24" s="95"/>
      <c r="E24" s="95"/>
    </row>
    <row r="25" spans="1:5" x14ac:dyDescent="0.3">
      <c r="A25" s="102" t="s">
        <v>46</v>
      </c>
      <c r="B25" s="95"/>
      <c r="C25" s="95"/>
      <c r="D25" s="95"/>
      <c r="E25" s="95"/>
    </row>
    <row r="26" spans="1:5" x14ac:dyDescent="0.3">
      <c r="A26" s="104" t="s">
        <v>133</v>
      </c>
      <c r="B26" s="95"/>
      <c r="C26" s="95"/>
      <c r="D26" s="95"/>
      <c r="E26" s="95"/>
    </row>
    <row r="27" spans="1:5" x14ac:dyDescent="0.3">
      <c r="A27" s="104" t="s">
        <v>134</v>
      </c>
      <c r="B27" s="95"/>
      <c r="C27" s="95"/>
      <c r="D27" s="95"/>
      <c r="E27" s="95"/>
    </row>
    <row r="28" spans="1:5" x14ac:dyDescent="0.3">
      <c r="A28" s="104" t="s">
        <v>135</v>
      </c>
      <c r="B28" s="95"/>
      <c r="C28" s="95"/>
      <c r="D28" s="95"/>
      <c r="E28" s="95"/>
    </row>
    <row r="29" spans="1:5" x14ac:dyDescent="0.3">
      <c r="A29" s="104" t="s">
        <v>136</v>
      </c>
      <c r="B29" s="95"/>
      <c r="C29" s="95"/>
      <c r="D29" s="95"/>
      <c r="E29" s="95"/>
    </row>
    <row r="30" spans="1:5" x14ac:dyDescent="0.3">
      <c r="A30" s="102" t="s">
        <v>47</v>
      </c>
      <c r="B30" s="95"/>
      <c r="C30" s="95"/>
      <c r="D30" s="95"/>
      <c r="E30" s="95"/>
    </row>
    <row r="31" spans="1:5" x14ac:dyDescent="0.3">
      <c r="A31" s="104" t="s">
        <v>133</v>
      </c>
      <c r="B31" s="95"/>
      <c r="C31" s="95"/>
      <c r="D31" s="95"/>
      <c r="E31" s="95"/>
    </row>
    <row r="32" spans="1:5" x14ac:dyDescent="0.3">
      <c r="A32" s="104" t="s">
        <v>134</v>
      </c>
      <c r="B32" s="95"/>
      <c r="C32" s="95"/>
      <c r="D32" s="95"/>
      <c r="E32" s="95"/>
    </row>
    <row r="33" spans="1:5" x14ac:dyDescent="0.3">
      <c r="A33" s="104" t="s">
        <v>135</v>
      </c>
      <c r="B33" s="95"/>
      <c r="C33" s="95"/>
      <c r="D33" s="95"/>
      <c r="E33" s="95"/>
    </row>
    <row r="34" spans="1:5" x14ac:dyDescent="0.3">
      <c r="A34" s="104" t="s">
        <v>136</v>
      </c>
      <c r="B34" s="95"/>
      <c r="C34" s="95"/>
      <c r="D34" s="95"/>
      <c r="E34" s="95"/>
    </row>
    <row r="35" spans="1:5" ht="15.75" customHeight="1" x14ac:dyDescent="0.3">
      <c r="A35" s="102" t="s">
        <v>137</v>
      </c>
      <c r="B35" s="95"/>
      <c r="C35" s="95"/>
      <c r="D35" s="95"/>
      <c r="E35" s="95"/>
    </row>
    <row r="36" spans="1:5" ht="7.5" customHeight="1" x14ac:dyDescent="0.3">
      <c r="A36" s="94"/>
      <c r="B36" s="106"/>
      <c r="C36" s="106"/>
      <c r="D36" s="106"/>
      <c r="E36" s="106"/>
    </row>
    <row r="37" spans="1:5" x14ac:dyDescent="0.3">
      <c r="A37" s="88" t="s">
        <v>138</v>
      </c>
      <c r="B37" s="89"/>
      <c r="C37" s="90" t="s">
        <v>96</v>
      </c>
      <c r="D37" s="89"/>
      <c r="E37" s="90" t="s">
        <v>96</v>
      </c>
    </row>
    <row r="38" spans="1:5" x14ac:dyDescent="0.3">
      <c r="A38" s="94" t="s">
        <v>139</v>
      </c>
      <c r="B38" s="106" t="s">
        <v>141</v>
      </c>
      <c r="C38" s="106"/>
      <c r="D38" s="106" t="s">
        <v>293</v>
      </c>
      <c r="E38" s="106"/>
    </row>
    <row r="39" spans="1:5" x14ac:dyDescent="0.3">
      <c r="A39" s="94" t="s">
        <v>144</v>
      </c>
      <c r="B39" s="106" t="s">
        <v>145</v>
      </c>
      <c r="C39" s="106"/>
      <c r="D39" s="106" t="s">
        <v>145</v>
      </c>
      <c r="E39" s="106"/>
    </row>
    <row r="40" spans="1:5" x14ac:dyDescent="0.3">
      <c r="A40" s="91" t="s">
        <v>146</v>
      </c>
      <c r="B40" s="95"/>
      <c r="C40" s="95"/>
      <c r="D40" s="92" t="s">
        <v>534</v>
      </c>
      <c r="E40" s="92"/>
    </row>
    <row r="41" spans="1:5" x14ac:dyDescent="0.3">
      <c r="A41" s="94" t="s">
        <v>147</v>
      </c>
      <c r="B41" s="92">
        <v>29262</v>
      </c>
      <c r="C41" s="92"/>
      <c r="D41" s="92">
        <v>728</v>
      </c>
      <c r="E41" s="92"/>
    </row>
    <row r="42" spans="1:5" x14ac:dyDescent="0.3">
      <c r="A42" s="94" t="s">
        <v>153</v>
      </c>
      <c r="B42" s="92" t="s">
        <v>533</v>
      </c>
      <c r="C42" s="92"/>
      <c r="D42" s="92" t="s">
        <v>533</v>
      </c>
      <c r="E42" s="92"/>
    </row>
    <row r="43" spans="1:5" x14ac:dyDescent="0.3">
      <c r="A43" s="98" t="s">
        <v>157</v>
      </c>
      <c r="B43" s="95"/>
      <c r="C43" s="95"/>
      <c r="D43" s="95"/>
      <c r="E43" s="95"/>
    </row>
    <row r="44" spans="1:5" ht="31.2" x14ac:dyDescent="0.3">
      <c r="A44" s="101" t="s">
        <v>158</v>
      </c>
      <c r="B44" s="92" t="s">
        <v>532</v>
      </c>
      <c r="C44" s="92"/>
      <c r="D44" s="92" t="s">
        <v>531</v>
      </c>
      <c r="E44" s="92"/>
    </row>
    <row r="45" spans="1:5" x14ac:dyDescent="0.3">
      <c r="A45" s="101" t="s">
        <v>165</v>
      </c>
      <c r="B45" s="92" t="s">
        <v>530</v>
      </c>
      <c r="C45" s="92"/>
      <c r="D45" s="92" t="s">
        <v>529</v>
      </c>
      <c r="E45" s="92"/>
    </row>
    <row r="46" spans="1:5" x14ac:dyDescent="0.3">
      <c r="A46" s="101" t="s">
        <v>169</v>
      </c>
      <c r="B46" s="92"/>
      <c r="C46" s="92"/>
      <c r="D46" s="97"/>
      <c r="E46" s="92"/>
    </row>
    <row r="47" spans="1:5" x14ac:dyDescent="0.3">
      <c r="A47" s="108" t="s">
        <v>172</v>
      </c>
      <c r="B47" s="95"/>
      <c r="C47" s="95"/>
      <c r="D47" s="95"/>
      <c r="E47" s="95"/>
    </row>
    <row r="48" spans="1:5" x14ac:dyDescent="0.3">
      <c r="A48" s="102" t="s">
        <v>173</v>
      </c>
      <c r="B48" s="97"/>
      <c r="C48" s="97"/>
      <c r="D48" s="97"/>
      <c r="E48" s="97"/>
    </row>
    <row r="49" spans="1:5" ht="15.75" customHeight="1" x14ac:dyDescent="0.3">
      <c r="A49" s="102" t="s">
        <v>174</v>
      </c>
      <c r="B49" s="95"/>
      <c r="C49" s="95"/>
      <c r="D49" s="95"/>
      <c r="E49" s="95"/>
    </row>
    <row r="50" spans="1:5" ht="15.75" customHeight="1" x14ac:dyDescent="0.3">
      <c r="A50" s="104" t="s">
        <v>175</v>
      </c>
      <c r="B50" s="95"/>
      <c r="C50" s="95"/>
      <c r="D50" s="95"/>
      <c r="E50" s="95"/>
    </row>
    <row r="51" spans="1:5" ht="15.75" customHeight="1" x14ac:dyDescent="0.3">
      <c r="A51" s="104" t="s">
        <v>176</v>
      </c>
      <c r="B51" s="95"/>
      <c r="C51" s="95"/>
      <c r="D51" s="95"/>
      <c r="E51" s="95"/>
    </row>
    <row r="52" spans="1:5" ht="31.2" x14ac:dyDescent="0.3">
      <c r="A52" s="96" t="s">
        <v>177</v>
      </c>
      <c r="B52" s="97"/>
      <c r="C52" s="97"/>
      <c r="D52" s="97"/>
      <c r="E52" s="97"/>
    </row>
    <row r="53" spans="1:5" ht="7.5" customHeight="1" x14ac:dyDescent="0.3">
      <c r="A53" s="94"/>
      <c r="B53" s="106"/>
      <c r="C53" s="106"/>
      <c r="D53" s="106"/>
      <c r="E53" s="106"/>
    </row>
    <row r="54" spans="1:5" x14ac:dyDescent="0.3">
      <c r="A54" s="88" t="s">
        <v>178</v>
      </c>
      <c r="B54" s="89"/>
      <c r="C54" s="90" t="s">
        <v>96</v>
      </c>
      <c r="D54" s="89"/>
      <c r="E54" s="90" t="s">
        <v>96</v>
      </c>
    </row>
    <row r="55" spans="1:5" x14ac:dyDescent="0.3">
      <c r="A55" s="98" t="s">
        <v>179</v>
      </c>
      <c r="B55" s="95"/>
      <c r="C55" s="95"/>
      <c r="D55" s="95"/>
      <c r="E55" s="95"/>
    </row>
    <row r="56" spans="1:5" ht="17.25" customHeight="1" x14ac:dyDescent="0.3">
      <c r="A56" s="101" t="s">
        <v>180</v>
      </c>
      <c r="B56" s="109" t="s">
        <v>528</v>
      </c>
      <c r="C56" s="92"/>
      <c r="D56" s="109" t="s">
        <v>527</v>
      </c>
      <c r="E56" s="92"/>
    </row>
    <row r="57" spans="1:5" x14ac:dyDescent="0.3">
      <c r="A57" s="101" t="s">
        <v>186</v>
      </c>
      <c r="B57" s="92" t="s">
        <v>526</v>
      </c>
      <c r="C57" s="92"/>
      <c r="D57" s="92" t="s">
        <v>526</v>
      </c>
      <c r="E57" s="92"/>
    </row>
    <row r="58" spans="1:5" x14ac:dyDescent="0.3">
      <c r="A58" s="98" t="s">
        <v>190</v>
      </c>
      <c r="B58" s="95"/>
      <c r="C58" s="95"/>
      <c r="D58" s="95"/>
      <c r="E58" s="95"/>
    </row>
    <row r="59" spans="1:5" x14ac:dyDescent="0.3">
      <c r="A59" s="101" t="s">
        <v>47</v>
      </c>
      <c r="B59" s="92">
        <v>18</v>
      </c>
      <c r="C59" s="92"/>
      <c r="D59" s="92">
        <v>8</v>
      </c>
      <c r="E59" s="92"/>
    </row>
    <row r="60" spans="1:5" x14ac:dyDescent="0.3">
      <c r="A60" s="101" t="s">
        <v>46</v>
      </c>
      <c r="B60" s="92">
        <v>18</v>
      </c>
      <c r="C60" s="92"/>
      <c r="D60" s="92">
        <v>11</v>
      </c>
      <c r="E60" s="92"/>
    </row>
    <row r="61" spans="1:5" x14ac:dyDescent="0.3">
      <c r="A61" s="101" t="s">
        <v>43</v>
      </c>
      <c r="B61" s="92">
        <v>18</v>
      </c>
      <c r="C61" s="92"/>
      <c r="D61" s="92">
        <v>12</v>
      </c>
      <c r="E61" s="92"/>
    </row>
    <row r="62" spans="1:5" x14ac:dyDescent="0.3">
      <c r="A62" s="98" t="s">
        <v>191</v>
      </c>
      <c r="B62" s="97"/>
      <c r="C62" s="97"/>
      <c r="D62" s="97"/>
      <c r="E62" s="97"/>
    </row>
    <row r="63" spans="1:5" x14ac:dyDescent="0.3">
      <c r="A63" s="101" t="s">
        <v>47</v>
      </c>
      <c r="B63" s="92"/>
      <c r="C63" s="92"/>
      <c r="D63" s="92"/>
      <c r="E63" s="92"/>
    </row>
    <row r="64" spans="1:5" x14ac:dyDescent="0.3">
      <c r="A64" s="101" t="s">
        <v>46</v>
      </c>
      <c r="B64" s="92"/>
      <c r="C64" s="92"/>
      <c r="D64" s="92"/>
      <c r="E64" s="92"/>
    </row>
    <row r="65" spans="1:5" x14ac:dyDescent="0.3">
      <c r="A65" s="101" t="s">
        <v>43</v>
      </c>
      <c r="B65" s="92"/>
      <c r="C65" s="92"/>
      <c r="D65" s="92"/>
      <c r="E65" s="92"/>
    </row>
    <row r="66" spans="1:5" x14ac:dyDescent="0.3">
      <c r="A66" s="101" t="s">
        <v>49</v>
      </c>
      <c r="B66" s="92"/>
      <c r="C66" s="92"/>
      <c r="D66" s="92"/>
      <c r="E66" s="92"/>
    </row>
    <row r="67" spans="1:5" x14ac:dyDescent="0.3">
      <c r="A67" s="101" t="s">
        <v>119</v>
      </c>
      <c r="B67" s="92"/>
      <c r="C67" s="92"/>
      <c r="D67" s="92"/>
      <c r="E67" s="92"/>
    </row>
    <row r="68" spans="1:5" x14ac:dyDescent="0.3">
      <c r="A68" s="101" t="s">
        <v>50</v>
      </c>
      <c r="B68" s="92"/>
      <c r="C68" s="92"/>
      <c r="D68" s="92"/>
      <c r="E68" s="92"/>
    </row>
    <row r="69" spans="1:5" x14ac:dyDescent="0.3">
      <c r="A69" s="101" t="s">
        <v>123</v>
      </c>
      <c r="B69" s="92"/>
      <c r="C69" s="92"/>
      <c r="D69" s="92"/>
      <c r="E69" s="92"/>
    </row>
    <row r="70" spans="1:5" x14ac:dyDescent="0.3">
      <c r="A70" s="101" t="s">
        <v>125</v>
      </c>
      <c r="B70" s="92"/>
      <c r="C70" s="92"/>
      <c r="D70" s="92"/>
      <c r="E70" s="92"/>
    </row>
    <row r="71" spans="1:5" x14ac:dyDescent="0.3">
      <c r="A71" s="101" t="s">
        <v>127</v>
      </c>
      <c r="B71" s="92"/>
      <c r="C71" s="92"/>
      <c r="D71" s="92"/>
      <c r="E71" s="92"/>
    </row>
    <row r="72" spans="1:5" x14ac:dyDescent="0.3">
      <c r="A72" s="270" t="s">
        <v>192</v>
      </c>
      <c r="B72" s="92"/>
      <c r="C72" s="92"/>
      <c r="D72" s="92"/>
      <c r="E72" s="92"/>
    </row>
    <row r="73" spans="1:5" x14ac:dyDescent="0.3">
      <c r="A73" s="94" t="s">
        <v>195</v>
      </c>
      <c r="B73" s="97"/>
      <c r="C73" s="97"/>
      <c r="D73" s="92"/>
      <c r="E73" s="92"/>
    </row>
    <row r="74" spans="1:5" x14ac:dyDescent="0.3">
      <c r="A74" s="94" t="s">
        <v>196</v>
      </c>
      <c r="B74" s="92" t="s">
        <v>525</v>
      </c>
      <c r="C74" s="92"/>
      <c r="D74" s="97"/>
      <c r="E74" s="92"/>
    </row>
    <row r="75" spans="1:5" ht="33" customHeight="1" x14ac:dyDescent="0.3">
      <c r="A75" s="102" t="s">
        <v>202</v>
      </c>
      <c r="B75" s="92" t="s">
        <v>207</v>
      </c>
      <c r="C75" s="92"/>
      <c r="D75" s="97"/>
      <c r="E75" s="92"/>
    </row>
    <row r="76" spans="1:5" ht="39" customHeight="1" x14ac:dyDescent="0.3">
      <c r="A76" s="96" t="s">
        <v>208</v>
      </c>
      <c r="B76" s="92"/>
      <c r="C76" s="92"/>
      <c r="D76" s="97"/>
      <c r="E76" s="92"/>
    </row>
    <row r="77" spans="1:5" ht="33.75" customHeight="1" x14ac:dyDescent="0.3">
      <c r="A77" s="94" t="s">
        <v>210</v>
      </c>
      <c r="B77" s="92" t="s">
        <v>524</v>
      </c>
      <c r="C77" s="92" t="s">
        <v>523</v>
      </c>
      <c r="D77" s="97"/>
      <c r="E77" s="92"/>
    </row>
    <row r="78" spans="1:5" ht="29.25" customHeight="1" x14ac:dyDescent="0.3">
      <c r="A78" s="94" t="s">
        <v>213</v>
      </c>
      <c r="B78" s="92"/>
      <c r="C78" s="92"/>
      <c r="D78" s="97"/>
      <c r="E78" s="92"/>
    </row>
    <row r="79" spans="1:5" ht="29.25" customHeight="1" x14ac:dyDescent="0.3">
      <c r="A79" s="94" t="s">
        <v>216</v>
      </c>
      <c r="B79" s="92" t="s">
        <v>522</v>
      </c>
      <c r="C79" s="92"/>
      <c r="D79" s="97" t="s">
        <v>521</v>
      </c>
      <c r="E79" s="92"/>
    </row>
    <row r="80" spans="1:5" ht="15.75" customHeight="1" x14ac:dyDescent="0.3">
      <c r="A80" s="108" t="s">
        <v>172</v>
      </c>
      <c r="B80" s="97"/>
      <c r="C80" s="97"/>
      <c r="D80" s="97"/>
      <c r="E80" s="97"/>
    </row>
    <row r="81" spans="1:5" ht="29.25" customHeight="1" x14ac:dyDescent="0.3">
      <c r="A81" s="94" t="s">
        <v>221</v>
      </c>
      <c r="B81" s="97"/>
      <c r="C81" s="97"/>
      <c r="D81" s="97"/>
      <c r="E81" s="97"/>
    </row>
    <row r="82" spans="1:5" ht="7.5" customHeight="1" x14ac:dyDescent="0.3">
      <c r="A82" s="94"/>
      <c r="B82" s="106"/>
      <c r="C82" s="106"/>
      <c r="D82" s="106"/>
      <c r="E82" s="106"/>
    </row>
    <row r="83" spans="1:5" x14ac:dyDescent="0.3">
      <c r="A83" s="88" t="s">
        <v>222</v>
      </c>
      <c r="B83" s="89"/>
      <c r="C83" s="90" t="s">
        <v>96</v>
      </c>
      <c r="D83" s="89"/>
      <c r="E83" s="90" t="s">
        <v>96</v>
      </c>
    </row>
    <row r="84" spans="1:5" x14ac:dyDescent="0.3">
      <c r="A84" s="94" t="s">
        <v>223</v>
      </c>
      <c r="B84" s="92" t="s">
        <v>520</v>
      </c>
      <c r="C84" s="92"/>
      <c r="D84" s="97"/>
      <c r="E84" s="97"/>
    </row>
    <row r="85" spans="1:5" x14ac:dyDescent="0.3">
      <c r="A85" s="94" t="s">
        <v>228</v>
      </c>
      <c r="B85" s="92" t="s">
        <v>519</v>
      </c>
      <c r="C85" s="92"/>
      <c r="D85" s="97"/>
      <c r="E85" s="97"/>
    </row>
    <row r="86" spans="1:5" x14ac:dyDescent="0.3">
      <c r="A86" s="94" t="s">
        <v>230</v>
      </c>
      <c r="B86" s="92"/>
      <c r="C86" s="92"/>
      <c r="D86" s="97"/>
      <c r="E86" s="97"/>
    </row>
    <row r="87" spans="1:5" x14ac:dyDescent="0.3">
      <c r="A87" s="94" t="s">
        <v>234</v>
      </c>
      <c r="B87" s="92"/>
      <c r="C87" s="92"/>
      <c r="D87" s="97"/>
      <c r="E87" s="97"/>
    </row>
    <row r="88" spans="1:5" ht="211.5" customHeight="1" x14ac:dyDescent="0.3">
      <c r="A88" s="102" t="s">
        <v>235</v>
      </c>
      <c r="B88" s="92" t="s">
        <v>518</v>
      </c>
      <c r="C88" s="92"/>
      <c r="D88" s="92" t="s">
        <v>518</v>
      </c>
      <c r="E88" s="92"/>
    </row>
    <row r="89" spans="1:5" ht="15.75" customHeight="1" x14ac:dyDescent="0.3">
      <c r="A89" s="102" t="s">
        <v>241</v>
      </c>
      <c r="B89" s="92"/>
      <c r="C89" s="92"/>
      <c r="D89" s="97"/>
      <c r="E89" s="97"/>
    </row>
    <row r="90" spans="1:5" ht="7.5" customHeight="1" x14ac:dyDescent="0.3">
      <c r="A90" s="94"/>
      <c r="B90" s="106"/>
      <c r="C90" s="106"/>
      <c r="D90" s="106"/>
      <c r="E90" s="106"/>
    </row>
    <row r="91" spans="1:5" x14ac:dyDescent="0.3">
      <c r="A91" s="88" t="s">
        <v>242</v>
      </c>
      <c r="B91" s="89"/>
      <c r="C91" s="90" t="s">
        <v>96</v>
      </c>
      <c r="D91" s="89"/>
      <c r="E91" s="90" t="s">
        <v>96</v>
      </c>
    </row>
    <row r="92" spans="1:5" ht="165.45" customHeight="1" x14ac:dyDescent="0.3">
      <c r="A92" s="94" t="s">
        <v>243</v>
      </c>
      <c r="B92" s="92" t="s">
        <v>517</v>
      </c>
      <c r="C92" s="92"/>
      <c r="D92" s="92" t="s">
        <v>517</v>
      </c>
      <c r="E92" s="92"/>
    </row>
    <row r="94" spans="1:5" ht="20.399999999999999" x14ac:dyDescent="0.3">
      <c r="A94" s="168" t="s">
        <v>268</v>
      </c>
    </row>
    <row r="95" spans="1:5" x14ac:dyDescent="0.3">
      <c r="A95" s="167" t="s">
        <v>267</v>
      </c>
    </row>
    <row r="96" spans="1:5" x14ac:dyDescent="0.3">
      <c r="A96" s="94" t="s">
        <v>266</v>
      </c>
    </row>
    <row r="97" spans="1:1" x14ac:dyDescent="0.3">
      <c r="A97" s="94" t="s">
        <v>265</v>
      </c>
    </row>
    <row r="98" spans="1:1" x14ac:dyDescent="0.3">
      <c r="A98" s="94" t="s">
        <v>102</v>
      </c>
    </row>
    <row r="99" spans="1:1" ht="7.5" customHeight="1" x14ac:dyDescent="0.3">
      <c r="A99" s="94"/>
    </row>
    <row r="100" spans="1:1" x14ac:dyDescent="0.3">
      <c r="A100" s="88" t="s">
        <v>264</v>
      </c>
    </row>
    <row r="101" spans="1:1" x14ac:dyDescent="0.3">
      <c r="A101" s="94" t="s">
        <v>263</v>
      </c>
    </row>
    <row r="102" spans="1:1" x14ac:dyDescent="0.3">
      <c r="A102" s="102" t="s">
        <v>262</v>
      </c>
    </row>
    <row r="103" spans="1:1" ht="31.2" x14ac:dyDescent="0.3">
      <c r="A103" s="96" t="s">
        <v>261</v>
      </c>
    </row>
    <row r="104" spans="1:1" ht="30.75" customHeight="1" x14ac:dyDescent="0.3">
      <c r="A104" s="96" t="s">
        <v>260</v>
      </c>
    </row>
    <row r="105" spans="1:1" x14ac:dyDescent="0.3">
      <c r="A105" s="102" t="s">
        <v>259</v>
      </c>
    </row>
    <row r="106" spans="1:1" x14ac:dyDescent="0.3">
      <c r="A106" s="102" t="s">
        <v>258</v>
      </c>
    </row>
    <row r="107" spans="1:1" x14ac:dyDescent="0.3">
      <c r="A107" s="104">
        <v>2019</v>
      </c>
    </row>
    <row r="108" spans="1:1" x14ac:dyDescent="0.3">
      <c r="A108" s="104">
        <v>2020</v>
      </c>
    </row>
    <row r="109" spans="1:1" ht="8.25" customHeight="1" x14ac:dyDescent="0.3">
      <c r="A109" s="94"/>
    </row>
    <row r="110" spans="1:1" x14ac:dyDescent="0.3">
      <c r="A110" s="88" t="s">
        <v>383</v>
      </c>
    </row>
    <row r="111" spans="1:1" x14ac:dyDescent="0.3">
      <c r="A111" s="94" t="s">
        <v>263</v>
      </c>
    </row>
    <row r="112" spans="1:1" x14ac:dyDescent="0.3">
      <c r="A112" s="102" t="s">
        <v>262</v>
      </c>
    </row>
    <row r="113" spans="1:1" x14ac:dyDescent="0.3">
      <c r="A113" s="94" t="s">
        <v>382</v>
      </c>
    </row>
    <row r="114" spans="1:1" x14ac:dyDescent="0.3">
      <c r="A114" s="94" t="s">
        <v>381</v>
      </c>
    </row>
    <row r="115" spans="1:1" x14ac:dyDescent="0.3">
      <c r="A115" s="94" t="s">
        <v>380</v>
      </c>
    </row>
    <row r="116" spans="1:1" ht="15" customHeight="1" x14ac:dyDescent="0.3">
      <c r="A116" s="91" t="s">
        <v>379</v>
      </c>
    </row>
    <row r="117" spans="1:1" x14ac:dyDescent="0.3">
      <c r="A117" s="94" t="s">
        <v>378</v>
      </c>
    </row>
    <row r="119" spans="1:1" ht="20.399999999999999" x14ac:dyDescent="0.3">
      <c r="A119" s="168" t="s">
        <v>377</v>
      </c>
    </row>
    <row r="120" spans="1:1" x14ac:dyDescent="0.3">
      <c r="A120" s="167" t="s">
        <v>267</v>
      </c>
    </row>
    <row r="121" spans="1:1" x14ac:dyDescent="0.3">
      <c r="A121" s="94" t="s">
        <v>376</v>
      </c>
    </row>
    <row r="122" spans="1:1" x14ac:dyDescent="0.3">
      <c r="A122" s="94" t="s">
        <v>265</v>
      </c>
    </row>
    <row r="123" spans="1:1" x14ac:dyDescent="0.3">
      <c r="A123" s="94" t="s">
        <v>102</v>
      </c>
    </row>
    <row r="124" spans="1:1" x14ac:dyDescent="0.3">
      <c r="A124" s="94" t="s">
        <v>375</v>
      </c>
    </row>
    <row r="125" spans="1:1" x14ac:dyDescent="0.3">
      <c r="A125" s="94" t="s">
        <v>374</v>
      </c>
    </row>
    <row r="126" spans="1:1" x14ac:dyDescent="0.3">
      <c r="A126" s="94" t="s">
        <v>373</v>
      </c>
    </row>
    <row r="127" spans="1:1" x14ac:dyDescent="0.3">
      <c r="A127" s="94" t="s">
        <v>372</v>
      </c>
    </row>
    <row r="128" spans="1:1" ht="7.5" customHeight="1" x14ac:dyDescent="0.3">
      <c r="A128" s="94"/>
    </row>
    <row r="129" spans="1:1" x14ac:dyDescent="0.3">
      <c r="A129" s="88" t="s">
        <v>371</v>
      </c>
    </row>
    <row r="130" spans="1:1" x14ac:dyDescent="0.3">
      <c r="A130" s="94" t="s">
        <v>370</v>
      </c>
    </row>
    <row r="131" spans="1:1" x14ac:dyDescent="0.3">
      <c r="A131" s="94" t="s">
        <v>369</v>
      </c>
    </row>
    <row r="132" spans="1:1" x14ac:dyDescent="0.3">
      <c r="A132" s="94" t="s">
        <v>368</v>
      </c>
    </row>
    <row r="133" spans="1:1" x14ac:dyDescent="0.3">
      <c r="A133" s="94" t="s">
        <v>367</v>
      </c>
    </row>
    <row r="134" spans="1:1" x14ac:dyDescent="0.3">
      <c r="A134" s="94" t="s">
        <v>366</v>
      </c>
    </row>
    <row r="135" spans="1:1" x14ac:dyDescent="0.3">
      <c r="A135" s="102" t="s">
        <v>359</v>
      </c>
    </row>
    <row r="136" spans="1:1" ht="7.5" customHeight="1" x14ac:dyDescent="0.3">
      <c r="A136" s="94"/>
    </row>
    <row r="137" spans="1:1" x14ac:dyDescent="0.3">
      <c r="A137" s="88" t="s">
        <v>365</v>
      </c>
    </row>
    <row r="138" spans="1:1" x14ac:dyDescent="0.3">
      <c r="A138" s="94" t="s">
        <v>364</v>
      </c>
    </row>
    <row r="139" spans="1:1" ht="15.75" customHeight="1" x14ac:dyDescent="0.3">
      <c r="A139" s="96" t="s">
        <v>363</v>
      </c>
    </row>
    <row r="141" spans="1:1" ht="20.399999999999999" x14ac:dyDescent="0.3">
      <c r="A141" s="168" t="s">
        <v>362</v>
      </c>
    </row>
    <row r="142" spans="1:1" x14ac:dyDescent="0.3">
      <c r="A142" s="88" t="s">
        <v>361</v>
      </c>
    </row>
    <row r="143" spans="1:1" x14ac:dyDescent="0.3">
      <c r="A143" s="94" t="s">
        <v>102</v>
      </c>
    </row>
    <row r="144" spans="1:1" x14ac:dyDescent="0.3">
      <c r="A144" s="94" t="s">
        <v>263</v>
      </c>
    </row>
    <row r="145" spans="1:1" x14ac:dyDescent="0.3">
      <c r="A145" s="102" t="s">
        <v>360</v>
      </c>
    </row>
    <row r="146" spans="1:1" x14ac:dyDescent="0.3">
      <c r="A146" s="94" t="s">
        <v>265</v>
      </c>
    </row>
    <row r="147" spans="1:1" x14ac:dyDescent="0.3">
      <c r="A147" s="102" t="s">
        <v>359</v>
      </c>
    </row>
    <row r="148" spans="1:1" x14ac:dyDescent="0.3">
      <c r="A148" s="102" t="s">
        <v>358</v>
      </c>
    </row>
    <row r="149" spans="1:1" x14ac:dyDescent="0.3">
      <c r="A149" s="96" t="s">
        <v>357</v>
      </c>
    </row>
    <row r="150" spans="1:1" x14ac:dyDescent="0.3">
      <c r="A150" s="94" t="s">
        <v>356</v>
      </c>
    </row>
    <row r="151" spans="1:1" x14ac:dyDescent="0.3">
      <c r="A151" s="101" t="s">
        <v>47</v>
      </c>
    </row>
    <row r="152" spans="1:1" x14ac:dyDescent="0.3">
      <c r="A152" s="101" t="s">
        <v>46</v>
      </c>
    </row>
    <row r="153" spans="1:1" x14ac:dyDescent="0.3">
      <c r="A153" s="101" t="s">
        <v>355</v>
      </c>
    </row>
    <row r="154" spans="1:1" x14ac:dyDescent="0.3">
      <c r="A154" s="94" t="s">
        <v>354</v>
      </c>
    </row>
    <row r="155" spans="1:1" x14ac:dyDescent="0.3">
      <c r="A155" s="101" t="s">
        <v>353</v>
      </c>
    </row>
    <row r="156" spans="1:1" x14ac:dyDescent="0.3">
      <c r="A156" s="101" t="s">
        <v>352</v>
      </c>
    </row>
    <row r="157" spans="1:1" ht="7.5" customHeight="1" x14ac:dyDescent="0.3">
      <c r="A157" s="94"/>
    </row>
    <row r="158" spans="1:1" x14ac:dyDescent="0.3">
      <c r="A158" s="88" t="s">
        <v>138</v>
      </c>
    </row>
    <row r="159" spans="1:1" x14ac:dyDescent="0.3">
      <c r="A159" s="94" t="s">
        <v>351</v>
      </c>
    </row>
    <row r="160" spans="1:1" x14ac:dyDescent="0.3">
      <c r="A160" s="94" t="s">
        <v>147</v>
      </c>
    </row>
    <row r="161" spans="1:1" x14ac:dyDescent="0.3">
      <c r="A161" s="94" t="s">
        <v>153</v>
      </c>
    </row>
    <row r="162" spans="1:1" x14ac:dyDescent="0.3">
      <c r="A162" s="94" t="s">
        <v>350</v>
      </c>
    </row>
    <row r="163" spans="1:1" ht="7.5" customHeight="1" x14ac:dyDescent="0.3">
      <c r="A163" s="94"/>
    </row>
    <row r="164" spans="1:1" x14ac:dyDescent="0.3">
      <c r="A164" s="88" t="s">
        <v>349</v>
      </c>
    </row>
    <row r="165" spans="1:1" x14ac:dyDescent="0.3">
      <c r="A165" s="94" t="s">
        <v>348</v>
      </c>
    </row>
    <row r="166" spans="1:1" x14ac:dyDescent="0.3">
      <c r="A166" s="94" t="s">
        <v>347</v>
      </c>
    </row>
    <row r="167" spans="1:1" x14ac:dyDescent="0.3">
      <c r="A167" s="94" t="s">
        <v>346</v>
      </c>
    </row>
    <row r="168" spans="1:1" x14ac:dyDescent="0.3">
      <c r="A168" s="94" t="s">
        <v>345</v>
      </c>
    </row>
    <row r="169" spans="1:1" ht="7.5" customHeight="1" x14ac:dyDescent="0.3">
      <c r="A169" s="94"/>
    </row>
    <row r="170" spans="1:1" x14ac:dyDescent="0.3">
      <c r="A170" s="88" t="s">
        <v>222</v>
      </c>
    </row>
    <row r="171" spans="1:1" x14ac:dyDescent="0.3">
      <c r="A171" s="94" t="s">
        <v>235</v>
      </c>
    </row>
    <row r="172" spans="1:1" x14ac:dyDescent="0.3">
      <c r="A172" s="91" t="s">
        <v>344</v>
      </c>
    </row>
    <row r="173" spans="1:1" x14ac:dyDescent="0.3">
      <c r="A173" s="94" t="s">
        <v>343</v>
      </c>
    </row>
    <row r="174" spans="1:1" x14ac:dyDescent="0.3">
      <c r="A174" s="215" t="s">
        <v>342</v>
      </c>
    </row>
    <row r="175" spans="1:1" ht="7.5" customHeight="1" x14ac:dyDescent="0.3">
      <c r="A175" s="94"/>
    </row>
    <row r="176" spans="1:1" x14ac:dyDescent="0.3">
      <c r="A176" s="88" t="s">
        <v>341</v>
      </c>
    </row>
    <row r="177" spans="1:1" x14ac:dyDescent="0.3">
      <c r="A177" s="94" t="s">
        <v>340</v>
      </c>
    </row>
    <row r="178" spans="1:1" x14ac:dyDescent="0.3">
      <c r="A178" s="94" t="s">
        <v>339</v>
      </c>
    </row>
    <row r="179" spans="1:1" x14ac:dyDescent="0.3">
      <c r="A179" s="94" t="s">
        <v>338</v>
      </c>
    </row>
    <row r="180" spans="1:1" x14ac:dyDescent="0.3">
      <c r="A180" s="94" t="s">
        <v>337</v>
      </c>
    </row>
    <row r="181" spans="1:1" x14ac:dyDescent="0.3">
      <c r="A181" s="94" t="s">
        <v>336</v>
      </c>
    </row>
    <row r="182" spans="1:1" x14ac:dyDescent="0.3">
      <c r="A182" s="91" t="s">
        <v>335</v>
      </c>
    </row>
    <row r="183" spans="1:1" ht="18" customHeight="1" x14ac:dyDescent="0.3">
      <c r="A183" s="91" t="s">
        <v>334</v>
      </c>
    </row>
    <row r="184" spans="1:1" x14ac:dyDescent="0.3">
      <c r="A184" s="91" t="s">
        <v>333</v>
      </c>
    </row>
    <row r="185" spans="1:1" x14ac:dyDescent="0.3">
      <c r="A185" s="94" t="s">
        <v>332</v>
      </c>
    </row>
  </sheetData>
  <dataValidations count="4">
    <dataValidation type="list" allowBlank="1" showInputMessage="1" showErrorMessage="1" sqref="B39 D39" xr:uid="{00000000-0002-0000-0600-000009000000}">
      <formula1>"Please select, Simple random, Stratified random, Other (please specify)"</formula1>
    </dataValidation>
    <dataValidation type="list" allowBlank="1" showInputMessage="1" showErrorMessage="1" sqref="B5 D5" xr:uid="{00000000-0002-0000-0600-000006000000}">
      <formula1>"Please select, Roadside observations by researchers, Automated measurements, Self-reported behaviour, Observations/measurements by the police, Analysis of video images, Analysis of existing databases, Other (please specify)"</formula1>
    </dataValidation>
    <dataValidation type="list" allowBlank="1" showInputMessage="1" showErrorMessage="1" sqref="B38 D38" xr:uid="{00000000-0002-0000-0600-000003000000}">
      <formula1>"Please select, Vehicle, Driver, Rider, Passenger, Driver and Passenger, Rider and Passenger, Other (please specify)"</formula1>
    </dataValidation>
    <dataValidation type="list" allowBlank="1" showInputMessage="1" showErrorMessage="1" sqref="B75 D75" xr:uid="{00000000-0002-0000-0600-000000000000}">
      <formula1>"National mobility survey, Automatic traffic measuring points, Traffic counts during measurements, Other (please specify)"</formula1>
    </dataValidation>
  </dataValidation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F9427-5C23-4803-AEC9-0E84774FF84A}">
  <dimension ref="B1:AK62"/>
  <sheetViews>
    <sheetView zoomScale="70" zoomScaleNormal="70" workbookViewId="0">
      <pane xSplit="4" ySplit="4" topLeftCell="E5" activePane="bottomRight" state="frozen"/>
      <selection activeCell="E38" sqref="E38"/>
      <selection pane="topRight" activeCell="E38" sqref="E38"/>
      <selection pane="bottomLeft" activeCell="E38" sqref="E38"/>
      <selection pane="bottomRight" activeCell="E38" sqref="E38"/>
    </sheetView>
  </sheetViews>
  <sheetFormatPr defaultColWidth="8.88671875" defaultRowHeight="15.6" x14ac:dyDescent="0.3"/>
  <cols>
    <col min="1" max="1" width="5.77734375" style="2" customWidth="1"/>
    <col min="2" max="2" width="15.77734375" style="2" customWidth="1"/>
    <col min="3" max="3" width="22.77734375" style="2" customWidth="1"/>
    <col min="4" max="4" width="20" style="2" customWidth="1"/>
    <col min="5" max="5" width="22.5546875" style="2" customWidth="1"/>
    <col min="6" max="6" width="21.21875" style="2" customWidth="1"/>
    <col min="7" max="7" width="23.5546875" style="2" customWidth="1"/>
    <col min="8" max="8" width="15.44140625" style="2" customWidth="1"/>
    <col min="9" max="9" width="20" style="2" customWidth="1"/>
    <col min="10" max="10" width="17.21875" style="2" customWidth="1"/>
    <col min="11" max="11" width="11.44140625" style="2" customWidth="1"/>
    <col min="12" max="12" width="27.44140625" style="2" customWidth="1"/>
    <col min="13" max="13" width="27.77734375" style="2" customWidth="1"/>
    <col min="14" max="14" width="14.44140625" style="2" customWidth="1"/>
    <col min="15" max="15" width="18.77734375" style="2" customWidth="1"/>
    <col min="16" max="16" width="16.21875" style="2" customWidth="1"/>
    <col min="17" max="17" width="11.44140625" style="2" customWidth="1"/>
    <col min="18" max="18" width="27.44140625" style="2" customWidth="1"/>
    <col min="19" max="19" width="27.77734375" style="2" customWidth="1"/>
    <col min="20" max="20" width="13.5546875" style="2" customWidth="1"/>
    <col min="21" max="21" width="18.21875" style="2" customWidth="1"/>
    <col min="22" max="22" width="15.44140625" style="2" customWidth="1"/>
    <col min="23" max="23" width="11.44140625" style="2" customWidth="1"/>
    <col min="24" max="24" width="27.44140625" style="2" customWidth="1"/>
    <col min="25" max="25" width="27.77734375" style="2" customWidth="1"/>
    <col min="26" max="26" width="13.44140625" style="2" customWidth="1"/>
    <col min="27" max="27" width="18.5546875" style="2" bestFit="1" customWidth="1"/>
    <col min="28" max="28" width="15.77734375" style="2" customWidth="1"/>
    <col min="29" max="29" width="11.44140625" style="2" customWidth="1"/>
    <col min="30" max="30" width="30.77734375" style="2" customWidth="1"/>
    <col min="31" max="31" width="31.21875" style="2" bestFit="1" customWidth="1"/>
    <col min="32" max="32" width="17.77734375" style="2" customWidth="1"/>
    <col min="33" max="33" width="18.5546875" style="2" bestFit="1" customWidth="1"/>
    <col min="34" max="34" width="15.77734375" style="2" customWidth="1"/>
    <col min="35" max="35" width="11.44140625" style="2" customWidth="1"/>
    <col min="36" max="36" width="30.77734375" style="2" customWidth="1"/>
    <col min="37" max="37" width="31.21875" style="2" bestFit="1" customWidth="1"/>
    <col min="38" max="16384" width="8.88671875" style="2"/>
  </cols>
  <sheetData>
    <row r="1" spans="2:37" ht="20.399999999999999" x14ac:dyDescent="0.35">
      <c r="B1" s="1" t="s">
        <v>0</v>
      </c>
    </row>
    <row r="2" spans="2:37" ht="18" x14ac:dyDescent="0.3">
      <c r="B2" s="3" t="s">
        <v>1</v>
      </c>
    </row>
    <row r="3" spans="2:37" x14ac:dyDescent="0.3">
      <c r="B3" s="4"/>
      <c r="C3" s="4"/>
      <c r="D3" s="4"/>
      <c r="E3" s="5"/>
      <c r="F3" s="5"/>
      <c r="G3" s="5"/>
      <c r="H3" s="6" t="s">
        <v>2</v>
      </c>
      <c r="I3" s="6"/>
      <c r="J3" s="6"/>
      <c r="K3" s="6"/>
      <c r="L3" s="6"/>
      <c r="M3" s="6"/>
      <c r="N3" s="6" t="s">
        <v>3</v>
      </c>
      <c r="O3" s="6"/>
      <c r="P3" s="6"/>
      <c r="Q3" s="6"/>
      <c r="R3" s="6"/>
      <c r="S3" s="6"/>
      <c r="T3" s="6" t="s">
        <v>4</v>
      </c>
      <c r="U3" s="6"/>
      <c r="V3" s="6"/>
      <c r="W3" s="6"/>
      <c r="X3" s="6"/>
      <c r="Y3" s="6"/>
      <c r="Z3" s="6" t="s">
        <v>5</v>
      </c>
      <c r="AA3" s="6"/>
      <c r="AB3" s="6"/>
      <c r="AC3" s="6"/>
      <c r="AD3" s="6"/>
      <c r="AE3" s="6"/>
      <c r="AF3" s="6" t="s">
        <v>6</v>
      </c>
      <c r="AG3" s="6"/>
      <c r="AH3" s="6"/>
      <c r="AI3" s="6"/>
      <c r="AJ3" s="6"/>
      <c r="AK3" s="6"/>
    </row>
    <row r="4" spans="2:37" x14ac:dyDescent="0.3">
      <c r="B4" s="7" t="s">
        <v>7</v>
      </c>
      <c r="C4" s="8" t="s">
        <v>8</v>
      </c>
      <c r="D4" s="8" t="s">
        <v>9</v>
      </c>
      <c r="E4" s="9" t="s">
        <v>10</v>
      </c>
      <c r="F4" s="10" t="s">
        <v>11</v>
      </c>
      <c r="G4" s="10" t="s">
        <v>12</v>
      </c>
      <c r="H4" s="9" t="s">
        <v>13</v>
      </c>
      <c r="I4" s="9" t="s">
        <v>14</v>
      </c>
      <c r="J4" s="9" t="s">
        <v>15</v>
      </c>
      <c r="K4" s="9" t="s">
        <v>16</v>
      </c>
      <c r="L4" s="11" t="s">
        <v>17</v>
      </c>
      <c r="M4" s="11" t="s">
        <v>18</v>
      </c>
      <c r="N4" s="9" t="s">
        <v>19</v>
      </c>
      <c r="O4" s="9" t="s">
        <v>20</v>
      </c>
      <c r="P4" s="9" t="s">
        <v>21</v>
      </c>
      <c r="Q4" s="9" t="s">
        <v>22</v>
      </c>
      <c r="R4" s="11" t="s">
        <v>23</v>
      </c>
      <c r="S4" s="11" t="s">
        <v>24</v>
      </c>
      <c r="T4" s="9" t="s">
        <v>25</v>
      </c>
      <c r="U4" s="9" t="s">
        <v>26</v>
      </c>
      <c r="V4" s="9" t="s">
        <v>27</v>
      </c>
      <c r="W4" s="9" t="s">
        <v>28</v>
      </c>
      <c r="X4" s="11" t="s">
        <v>29</v>
      </c>
      <c r="Y4" s="11" t="s">
        <v>30</v>
      </c>
      <c r="Z4" s="12" t="s">
        <v>31</v>
      </c>
      <c r="AA4" s="12" t="s">
        <v>32</v>
      </c>
      <c r="AB4" s="12" t="s">
        <v>33</v>
      </c>
      <c r="AC4" s="12" t="s">
        <v>34</v>
      </c>
      <c r="AD4" s="13" t="s">
        <v>35</v>
      </c>
      <c r="AE4" s="13" t="s">
        <v>36</v>
      </c>
      <c r="AF4" s="12" t="s">
        <v>37</v>
      </c>
      <c r="AG4" s="12" t="s">
        <v>38</v>
      </c>
      <c r="AH4" s="12" t="s">
        <v>39</v>
      </c>
      <c r="AI4" s="12" t="s">
        <v>40</v>
      </c>
      <c r="AJ4" s="13" t="s">
        <v>41</v>
      </c>
      <c r="AK4" s="13" t="s">
        <v>42</v>
      </c>
    </row>
    <row r="5" spans="2:37" x14ac:dyDescent="0.3">
      <c r="B5" s="14" t="s">
        <v>43</v>
      </c>
      <c r="C5" s="15" t="s">
        <v>44</v>
      </c>
      <c r="D5" s="16" t="s">
        <v>45</v>
      </c>
      <c r="E5" s="16">
        <v>18</v>
      </c>
      <c r="F5" s="16">
        <v>19614</v>
      </c>
      <c r="G5" s="244">
        <v>0.38368544999999998</v>
      </c>
      <c r="H5" s="16">
        <v>5688</v>
      </c>
      <c r="I5" s="16">
        <v>5279</v>
      </c>
      <c r="J5" s="198">
        <f>Table216[[#This Row],[Nused-driver]]/Table216[[#This Row],[N-driver]]</f>
        <v>0.92809423347398035</v>
      </c>
      <c r="K5" s="198">
        <v>3.4253E-3</v>
      </c>
      <c r="L5" s="198">
        <v>0.92107070000000002</v>
      </c>
      <c r="M5" s="118">
        <v>0.93467469999999997</v>
      </c>
      <c r="N5" s="16">
        <v>3078</v>
      </c>
      <c r="O5" s="16">
        <v>2812</v>
      </c>
      <c r="P5" s="198">
        <f>Table216[[#This Row],[Nused-front]]/Table216[[#This Row],[N-front]]</f>
        <v>0.9135802469135802</v>
      </c>
      <c r="Q5" s="198">
        <v>5.0124999999999996E-3</v>
      </c>
      <c r="R5" s="198">
        <v>0.90514320000000004</v>
      </c>
      <c r="S5" s="198">
        <v>0.92511790000000005</v>
      </c>
      <c r="T5" s="16">
        <v>854</v>
      </c>
      <c r="U5" s="16">
        <v>324</v>
      </c>
      <c r="V5" s="198">
        <f>Table216[[#This Row],[Nused-rear]]/Table216[[#This Row],[N-rear]]</f>
        <v>0.37939110070257609</v>
      </c>
      <c r="W5" s="198">
        <v>0.37939109999999998</v>
      </c>
      <c r="X5" s="198">
        <v>0.34672579999999997</v>
      </c>
      <c r="Y5" s="276">
        <v>0.41289179999999998</v>
      </c>
      <c r="Z5" s="120">
        <f>Table216[[#This Row],[N-driver]]+Table216[[#This Row],[N-front]]+Table216[[#This Row],[N-rear]]</f>
        <v>9620</v>
      </c>
      <c r="AA5" s="120">
        <f>Table216[[#This Row],[Nused-driver]]+Table216[[#This Row],[Nused-front]]+Table216[[#This Row],[Nused-rear]]</f>
        <v>8415</v>
      </c>
      <c r="AB5" s="278">
        <f>Table216[[#This Row],[Nused-total]]/Table216[[#This Row],[Ntotal]]</f>
        <v>0.87474012474012475</v>
      </c>
      <c r="AC5" s="277">
        <v>3.3749000000000001E-3</v>
      </c>
      <c r="AD5" s="277">
        <v>0.86795990000000001</v>
      </c>
      <c r="AE5" s="277">
        <v>0.88129259999999998</v>
      </c>
      <c r="AF5" s="120">
        <v>350</v>
      </c>
      <c r="AG5" s="120">
        <v>183</v>
      </c>
      <c r="AH5" s="277">
        <f>Table216[[#This Row],[Nused-CRS]]/Table216[[#This Row],[N-children]]</f>
        <v>0.52285714285714291</v>
      </c>
      <c r="AI5" s="277">
        <v>2.6698199999999998E-2</v>
      </c>
      <c r="AJ5" s="277">
        <v>0.46909830000000002</v>
      </c>
      <c r="AK5" s="277">
        <v>0.57622609999999996</v>
      </c>
    </row>
    <row r="6" spans="2:37" x14ac:dyDescent="0.3">
      <c r="B6" s="14" t="s">
        <v>46</v>
      </c>
      <c r="C6" s="15" t="s">
        <v>44</v>
      </c>
      <c r="D6" s="16" t="s">
        <v>45</v>
      </c>
      <c r="E6" s="16">
        <v>18</v>
      </c>
      <c r="F6" s="16">
        <v>19160</v>
      </c>
      <c r="G6" s="244">
        <v>0.37480437999999999</v>
      </c>
      <c r="H6" s="16">
        <v>6939</v>
      </c>
      <c r="I6" s="16">
        <v>5792</v>
      </c>
      <c r="J6" s="198">
        <f>Table216[[#This Row],[Nused-driver]]/Table216[[#This Row],[N-driver]]</f>
        <v>0.83470240668684248</v>
      </c>
      <c r="K6" s="198">
        <v>4.4590999999999997E-3</v>
      </c>
      <c r="L6" s="198">
        <v>0.8257504</v>
      </c>
      <c r="M6" s="118">
        <v>0.84337220000000002</v>
      </c>
      <c r="N6" s="16">
        <v>2636</v>
      </c>
      <c r="O6" s="16">
        <v>2208</v>
      </c>
      <c r="P6" s="198">
        <f>Table216[[#This Row],[Nused-front]]/Table216[[#This Row],[N-front]]</f>
        <v>0.83763277693474958</v>
      </c>
      <c r="Q6" s="198">
        <v>7.1830000000000001E-3</v>
      </c>
      <c r="R6" s="198">
        <v>0.82299140000000004</v>
      </c>
      <c r="S6" s="198">
        <v>0.8515199</v>
      </c>
      <c r="T6" s="16">
        <v>540</v>
      </c>
      <c r="U6" s="16">
        <v>105</v>
      </c>
      <c r="V6" s="198">
        <f>Table216[[#This Row],[Nused-rear]]/Table216[[#This Row],[N-rear]]</f>
        <v>0.19444444444444445</v>
      </c>
      <c r="W6" s="198">
        <v>1.7031299999999999E-2</v>
      </c>
      <c r="X6" s="198">
        <v>0.1618861</v>
      </c>
      <c r="Y6" s="276">
        <v>0.2303878</v>
      </c>
      <c r="Z6" s="16">
        <f>Table216[[#This Row],[N-driver]]+Table216[[#This Row],[N-front]]+Table216[[#This Row],[N-rear]]</f>
        <v>10115</v>
      </c>
      <c r="AA6" s="16">
        <f>Table216[[#This Row],[Nused-driver]]+Table216[[#This Row],[Nused-front]]+Table216[[#This Row],[Nused-rear]]</f>
        <v>8105</v>
      </c>
      <c r="AB6" s="198">
        <f>Table216[[#This Row],[Nused-total]]/Table216[[#This Row],[Ntotal]]</f>
        <v>0.80128521997034108</v>
      </c>
      <c r="AC6" s="275">
        <v>3.9675999999999999E-3</v>
      </c>
      <c r="AD6" s="275">
        <v>0.7933732</v>
      </c>
      <c r="AE6" s="275">
        <v>0.80902339999999995</v>
      </c>
      <c r="AF6" s="16">
        <v>254</v>
      </c>
      <c r="AG6" s="16">
        <v>121</v>
      </c>
      <c r="AH6" s="275">
        <f>Table216[[#This Row],[Nused-CRS]]/Table216[[#This Row],[N-children]]</f>
        <v>0.4763779527559055</v>
      </c>
      <c r="AI6" s="275">
        <v>3.1337799999999999E-2</v>
      </c>
      <c r="AJ6" s="275">
        <v>0.41358109999999998</v>
      </c>
      <c r="AK6" s="275">
        <v>0.5397324</v>
      </c>
    </row>
    <row r="7" spans="2:37" x14ac:dyDescent="0.3">
      <c r="B7" s="14" t="s">
        <v>47</v>
      </c>
      <c r="C7" s="15" t="s">
        <v>44</v>
      </c>
      <c r="D7" s="16" t="s">
        <v>45</v>
      </c>
      <c r="E7" s="16">
        <v>18</v>
      </c>
      <c r="F7" s="16">
        <v>12346</v>
      </c>
      <c r="G7" s="244">
        <v>0.24151017</v>
      </c>
      <c r="H7" s="16">
        <v>6681</v>
      </c>
      <c r="I7" s="16">
        <v>5774</v>
      </c>
      <c r="J7" s="198">
        <f>Table216[[#This Row],[Nused-driver]]/Table216[[#This Row],[N-driver]]</f>
        <v>0.8642418799580901</v>
      </c>
      <c r="K7" s="198">
        <v>4.1906000000000001E-3</v>
      </c>
      <c r="L7" s="198">
        <v>0.85579450000000001</v>
      </c>
      <c r="M7" s="118">
        <v>0.87236990000000003</v>
      </c>
      <c r="N7" s="16">
        <v>2339</v>
      </c>
      <c r="O7" s="16">
        <v>1984</v>
      </c>
      <c r="P7" s="198">
        <f>Table216[[#This Row],[Nused-front]]/Table216[[#This Row],[N-front]]</f>
        <v>0.8482257374946558</v>
      </c>
      <c r="Q7" s="198">
        <v>7.4189E-3</v>
      </c>
      <c r="R7" s="198">
        <v>0.8330362</v>
      </c>
      <c r="S7" s="198">
        <v>0.86253729999999995</v>
      </c>
      <c r="T7" s="16">
        <v>507</v>
      </c>
      <c r="U7" s="16">
        <v>181</v>
      </c>
      <c r="V7" s="198">
        <f>Table216[[#This Row],[Nused-rear]]/Table216[[#This Row],[N-rear]]</f>
        <v>0.35700197238658776</v>
      </c>
      <c r="W7" s="198">
        <v>2.12783E-2</v>
      </c>
      <c r="X7" s="198">
        <v>0.31525059999999999</v>
      </c>
      <c r="Y7" s="276">
        <v>0.4004317</v>
      </c>
      <c r="Z7" s="16">
        <f>Table216[[#This Row],[N-driver]]+Table216[[#This Row],[N-front]]+Table216[[#This Row],[N-rear]]</f>
        <v>9527</v>
      </c>
      <c r="AA7" s="16">
        <f>Table216[[#This Row],[Nused-driver]]+Table216[[#This Row],[Nused-front]]+Table216[[#This Row],[Nused-rear]]</f>
        <v>7939</v>
      </c>
      <c r="AB7" s="198">
        <f>Table216[[#This Row],[Nused-total]]/Table216[[#This Row],[Ntotal]]</f>
        <v>0.83331583919387009</v>
      </c>
      <c r="AC7" s="275">
        <v>3.8183000000000002E-3</v>
      </c>
      <c r="AD7" s="275">
        <v>0.82567789999999996</v>
      </c>
      <c r="AE7" s="275">
        <v>0.84074939999999998</v>
      </c>
      <c r="AF7" s="16">
        <v>348</v>
      </c>
      <c r="AG7" s="16">
        <v>178</v>
      </c>
      <c r="AH7" s="275">
        <f>Table216[[#This Row],[Nused-CRS]]/Table216[[#This Row],[N-children]]</f>
        <v>0.5114942528735632</v>
      </c>
      <c r="AI7" s="275">
        <v>2.6795699999999999E-2</v>
      </c>
      <c r="AJ7" s="275">
        <v>0.45763429999999999</v>
      </c>
      <c r="AK7" s="275">
        <v>0.56515700000000002</v>
      </c>
    </row>
    <row r="8" spans="2:37" x14ac:dyDescent="0.3">
      <c r="B8" s="22" t="s">
        <v>48</v>
      </c>
      <c r="C8" s="23" t="s">
        <v>49</v>
      </c>
      <c r="D8" s="16" t="s">
        <v>45</v>
      </c>
      <c r="E8" s="16">
        <v>54</v>
      </c>
      <c r="F8" s="16">
        <v>18923</v>
      </c>
      <c r="G8" s="244">
        <v>0.62983177000000001</v>
      </c>
      <c r="H8" s="16">
        <v>11253</v>
      </c>
      <c r="I8" s="16">
        <v>9776</v>
      </c>
      <c r="J8" s="198">
        <f>Table216[[#This Row],[Nused-driver]]/Table216[[#This Row],[N-driver]]</f>
        <v>0.86874611214787167</v>
      </c>
      <c r="K8" s="198">
        <v>3.1832000000000002E-3</v>
      </c>
      <c r="L8" s="198">
        <v>0.8623672</v>
      </c>
      <c r="M8" s="118">
        <v>0.87493359999999998</v>
      </c>
      <c r="N8" s="16">
        <v>3927</v>
      </c>
      <c r="O8" s="16">
        <v>3354</v>
      </c>
      <c r="P8" s="198">
        <f>Table216[[#This Row],[Nused-front]]/Table216[[#This Row],[N-front]]</f>
        <v>0.85408708938120703</v>
      </c>
      <c r="Q8" s="198">
        <v>5.6334000000000002E-3</v>
      </c>
      <c r="R8" s="198">
        <v>0.84265540000000005</v>
      </c>
      <c r="S8" s="198">
        <v>0.86498909999999996</v>
      </c>
      <c r="T8" s="16">
        <v>794</v>
      </c>
      <c r="U8" s="16">
        <v>327</v>
      </c>
      <c r="V8" s="198">
        <f>Table216[[#This Row],[Nused-rear]]/Table216[[#This Row],[N-rear]]</f>
        <v>0.41183879093198994</v>
      </c>
      <c r="W8" s="198">
        <v>1.7466300000000001E-2</v>
      </c>
      <c r="X8" s="198">
        <v>0.37735780000000002</v>
      </c>
      <c r="Y8" s="276">
        <v>0.44697690000000001</v>
      </c>
      <c r="Z8" s="16">
        <f>Table216[[#This Row],[N-driver]]+Table216[[#This Row],[N-front]]+Table216[[#This Row],[N-rear]]</f>
        <v>15974</v>
      </c>
      <c r="AA8" s="16">
        <f>Table216[[#This Row],[Nused-driver]]+Table216[[#This Row],[Nused-front]]+Table216[[#This Row],[Nused-rear]]</f>
        <v>13457</v>
      </c>
      <c r="AB8" s="198">
        <f>Table216[[#This Row],[Nused-total]]/Table216[[#This Row],[Ntotal]]</f>
        <v>0.84243145110805062</v>
      </c>
      <c r="AC8" s="275">
        <v>2.8827000000000002E-3</v>
      </c>
      <c r="AD8" s="275">
        <v>0.83668799999999999</v>
      </c>
      <c r="AE8" s="275">
        <v>0.84804999999999997</v>
      </c>
      <c r="AF8" s="16">
        <v>364</v>
      </c>
      <c r="AG8" s="16">
        <v>189</v>
      </c>
      <c r="AH8" s="275">
        <f>Table216[[#This Row],[Nused-CRS]]/Table216[[#This Row],[N-children]]</f>
        <v>0.51923076923076927</v>
      </c>
      <c r="AI8" s="275">
        <v>2.6187700000000001E-2</v>
      </c>
      <c r="AJ8" s="275">
        <v>0.46655360000000001</v>
      </c>
      <c r="AK8" s="275">
        <v>0.57159269999999995</v>
      </c>
    </row>
    <row r="9" spans="2:37" x14ac:dyDescent="0.3">
      <c r="B9" s="22" t="s">
        <v>48</v>
      </c>
      <c r="C9" s="23" t="s">
        <v>50</v>
      </c>
      <c r="D9" s="16" t="s">
        <v>45</v>
      </c>
      <c r="E9" s="16">
        <v>36</v>
      </c>
      <c r="F9" s="16">
        <v>32197</v>
      </c>
      <c r="G9" s="244">
        <v>0.37016822999999999</v>
      </c>
      <c r="H9" s="16">
        <v>8055</v>
      </c>
      <c r="I9" s="16">
        <v>7069</v>
      </c>
      <c r="J9" s="198">
        <f>Table216[[#This Row],[Nused-driver]]/Table216[[#This Row],[N-driver]]</f>
        <v>0.87759155803848543</v>
      </c>
      <c r="K9" s="198">
        <v>3.6519E-3</v>
      </c>
      <c r="L9" s="198">
        <v>0.87023499999999998</v>
      </c>
      <c r="M9" s="118">
        <v>0.88467370000000001</v>
      </c>
      <c r="N9" s="16">
        <v>4126</v>
      </c>
      <c r="O9" s="16">
        <v>3650</v>
      </c>
      <c r="P9" s="198">
        <f>Table216[[#This Row],[Nused-front]]/Table216[[#This Row],[N-front]]</f>
        <v>0.88463402811439651</v>
      </c>
      <c r="Q9" s="198">
        <v>4.9734000000000002E-3</v>
      </c>
      <c r="R9" s="198">
        <v>0.87449169999999998</v>
      </c>
      <c r="S9" s="198">
        <v>0.89422809999999997</v>
      </c>
      <c r="T9" s="16">
        <v>1107</v>
      </c>
      <c r="U9" s="16">
        <v>283</v>
      </c>
      <c r="V9" s="198">
        <f>Table216[[#This Row],[Nused-rear]]/Table216[[#This Row],[N-rear]]</f>
        <v>0.25564588979223124</v>
      </c>
      <c r="W9" s="198">
        <v>1.3110999999999999E-2</v>
      </c>
      <c r="X9" s="198">
        <v>0.2301745</v>
      </c>
      <c r="Y9" s="276">
        <v>0.28242289999999998</v>
      </c>
      <c r="Z9" s="16">
        <f>Table216[[#This Row],[N-driver]]+Table216[[#This Row],[N-front]]+Table216[[#This Row],[N-rear]]</f>
        <v>13288</v>
      </c>
      <c r="AA9" s="16">
        <f>Table216[[#This Row],[Nused-driver]]+Table216[[#This Row],[Nused-front]]+Table216[[#This Row],[Nused-rear]]</f>
        <v>11002</v>
      </c>
      <c r="AB9" s="198">
        <f>Table216[[#This Row],[Nused-total]]/Table216[[#This Row],[Ntotal]]</f>
        <v>0.82796508127633961</v>
      </c>
      <c r="AC9" s="275">
        <v>3.274E-3</v>
      </c>
      <c r="AD9" s="275">
        <v>0.82143880000000002</v>
      </c>
      <c r="AE9" s="275">
        <v>0.83434739999999996</v>
      </c>
      <c r="AF9" s="16">
        <v>588</v>
      </c>
      <c r="AG9" s="16">
        <v>293</v>
      </c>
      <c r="AH9" s="275">
        <f>Table216[[#This Row],[Nused-CRS]]/Table216[[#This Row],[N-children]]</f>
        <v>0.49829931972789115</v>
      </c>
      <c r="AI9" s="275">
        <v>2.0619499999999999E-2</v>
      </c>
      <c r="AJ9" s="275">
        <v>0.45713130000000002</v>
      </c>
      <c r="AK9" s="275">
        <v>0.53948450000000003</v>
      </c>
    </row>
    <row r="10" spans="2:37" x14ac:dyDescent="0.3">
      <c r="B10" s="24" t="s">
        <v>48</v>
      </c>
      <c r="C10" s="25" t="s">
        <v>44</v>
      </c>
      <c r="D10" s="26" t="s">
        <v>45</v>
      </c>
      <c r="E10" s="29">
        <v>54</v>
      </c>
      <c r="F10" s="29">
        <v>51120</v>
      </c>
      <c r="G10" s="274">
        <v>1</v>
      </c>
      <c r="H10" s="29">
        <v>19308</v>
      </c>
      <c r="I10" s="29">
        <v>16845</v>
      </c>
      <c r="J10" s="273">
        <f>Table216[[#This Row],[Nused-driver]]/Table216[[#This Row],[N-driver]]</f>
        <v>0.87243629583592297</v>
      </c>
      <c r="K10" s="273">
        <v>2.4007999999999998E-3</v>
      </c>
      <c r="L10" s="273">
        <v>0.86764870000000005</v>
      </c>
      <c r="M10" s="124">
        <v>0.87711139999999999</v>
      </c>
      <c r="N10" s="29">
        <v>8053</v>
      </c>
      <c r="O10" s="29">
        <v>7004</v>
      </c>
      <c r="P10" s="273">
        <f>Table216[[#This Row],[Nused-front]]/Table216[[#This Row],[N-front]]</f>
        <v>0.86973798584378492</v>
      </c>
      <c r="Q10" s="273">
        <v>3.7507999999999999E-3</v>
      </c>
      <c r="R10" s="273">
        <v>0.86219049999999997</v>
      </c>
      <c r="S10" s="273">
        <v>0.87701680000000004</v>
      </c>
      <c r="T10" s="29">
        <v>1901</v>
      </c>
      <c r="U10" s="29">
        <v>610</v>
      </c>
      <c r="V10" s="273">
        <f>Table216[[#This Row],[Nused-rear]]/Table216[[#This Row],[N-rear]]</f>
        <v>0.32088374539715941</v>
      </c>
      <c r="W10" s="273">
        <v>1.07067E-2</v>
      </c>
      <c r="X10" s="273">
        <v>0.29992570000000002</v>
      </c>
      <c r="Y10" s="272">
        <v>0.34239579999999997</v>
      </c>
      <c r="Z10" s="61">
        <f>Table216[[#This Row],[N-driver]]+Table216[[#This Row],[N-front]]+Table216[[#This Row],[N-rear]]</f>
        <v>29262</v>
      </c>
      <c r="AA10" s="61">
        <f>Table216[[#This Row],[Nused-driver]]+Table216[[#This Row],[Nused-front]]+Table216[[#This Row],[Nused-rear]]</f>
        <v>24459</v>
      </c>
      <c r="AB10" s="272">
        <f>Table216[[#This Row],[Nused-total]]/Table216[[#This Row],[Ntotal]]</f>
        <v>0.83586221037523067</v>
      </c>
      <c r="AC10" s="271">
        <v>2.1653000000000002E-3</v>
      </c>
      <c r="AD10" s="271">
        <v>0.83156790000000003</v>
      </c>
      <c r="AE10" s="271">
        <v>0.84008970000000005</v>
      </c>
      <c r="AF10" s="61">
        <v>952</v>
      </c>
      <c r="AG10" s="61">
        <v>482</v>
      </c>
      <c r="AH10" s="271">
        <f>Table216[[#This Row],[Nused-CRS]]/Table216[[#This Row],[N-children]]</f>
        <v>0.50630252100840334</v>
      </c>
      <c r="AI10" s="271">
        <v>1.6203800000000001E-2</v>
      </c>
      <c r="AJ10" s="271">
        <v>0.47404079999999998</v>
      </c>
      <c r="AK10" s="271">
        <v>0.53852509999999998</v>
      </c>
    </row>
    <row r="11" spans="2:37" x14ac:dyDescent="0.3">
      <c r="B11" s="32"/>
      <c r="C11" s="33"/>
      <c r="D11" s="34"/>
      <c r="E11" s="4"/>
      <c r="F11" s="4"/>
      <c r="G11" s="4"/>
      <c r="H11" s="4"/>
      <c r="I11" s="4"/>
      <c r="J11" s="4"/>
      <c r="K11" s="4"/>
      <c r="L11" s="4"/>
      <c r="M11" s="4"/>
      <c r="N11" s="4"/>
      <c r="O11" s="4"/>
      <c r="P11" s="4"/>
      <c r="Q11" s="4"/>
      <c r="R11" s="4"/>
      <c r="S11" s="4"/>
      <c r="T11" s="4"/>
      <c r="U11" s="4"/>
      <c r="V11" s="4"/>
      <c r="W11" s="4"/>
      <c r="X11" s="4"/>
    </row>
    <row r="12" spans="2:37" ht="18" x14ac:dyDescent="0.3">
      <c r="B12" s="3" t="s">
        <v>51</v>
      </c>
      <c r="C12" s="33"/>
      <c r="D12" s="34"/>
      <c r="E12" s="4"/>
      <c r="F12" s="4"/>
      <c r="G12" s="4"/>
      <c r="H12" s="4"/>
      <c r="I12" s="4"/>
      <c r="J12" s="4"/>
      <c r="K12" s="4"/>
      <c r="L12" s="4"/>
      <c r="M12" s="4"/>
      <c r="N12" s="4"/>
      <c r="O12" s="4"/>
      <c r="P12" s="4"/>
      <c r="Q12" s="4"/>
      <c r="R12" s="4"/>
      <c r="S12" s="4"/>
      <c r="T12" s="4"/>
      <c r="U12" s="4"/>
      <c r="V12" s="4"/>
      <c r="W12" s="4"/>
      <c r="X12" s="4"/>
    </row>
    <row r="13" spans="2:37" x14ac:dyDescent="0.3">
      <c r="B13" s="4"/>
      <c r="C13" s="4"/>
      <c r="D13" s="4"/>
      <c r="E13" s="5"/>
      <c r="F13" s="5"/>
      <c r="G13" s="5"/>
      <c r="H13" s="6" t="s">
        <v>2</v>
      </c>
      <c r="I13" s="6"/>
      <c r="J13" s="6"/>
      <c r="K13" s="6"/>
      <c r="L13" s="6"/>
      <c r="M13" s="6"/>
      <c r="N13" s="6" t="s">
        <v>3</v>
      </c>
      <c r="O13" s="6"/>
      <c r="P13" s="6"/>
      <c r="Q13" s="6"/>
      <c r="R13" s="6"/>
      <c r="S13" s="6"/>
      <c r="T13" s="6" t="s">
        <v>4</v>
      </c>
      <c r="U13" s="6"/>
      <c r="V13" s="6"/>
      <c r="W13" s="6"/>
      <c r="X13" s="6"/>
      <c r="Y13" s="6"/>
      <c r="Z13" s="6" t="s">
        <v>5</v>
      </c>
      <c r="AA13" s="6"/>
      <c r="AB13" s="6"/>
      <c r="AC13" s="6"/>
      <c r="AD13" s="6"/>
      <c r="AE13" s="6"/>
      <c r="AF13" s="6" t="s">
        <v>6</v>
      </c>
      <c r="AG13" s="6"/>
      <c r="AH13" s="6"/>
      <c r="AI13" s="6"/>
      <c r="AJ13" s="6"/>
      <c r="AK13" s="6"/>
    </row>
    <row r="14" spans="2:37" x14ac:dyDescent="0.3">
      <c r="B14" s="7" t="s">
        <v>7</v>
      </c>
      <c r="C14" s="8" t="s">
        <v>8</v>
      </c>
      <c r="D14" s="8" t="s">
        <v>9</v>
      </c>
      <c r="E14" s="9" t="s">
        <v>10</v>
      </c>
      <c r="F14" s="10" t="s">
        <v>11</v>
      </c>
      <c r="G14" s="10" t="s">
        <v>12</v>
      </c>
      <c r="H14" s="9" t="s">
        <v>13</v>
      </c>
      <c r="I14" s="9" t="s">
        <v>14</v>
      </c>
      <c r="J14" s="9" t="s">
        <v>15</v>
      </c>
      <c r="K14" s="9" t="s">
        <v>16</v>
      </c>
      <c r="L14" s="11" t="s">
        <v>17</v>
      </c>
      <c r="M14" s="11" t="s">
        <v>18</v>
      </c>
      <c r="N14" s="9" t="s">
        <v>19</v>
      </c>
      <c r="O14" s="9" t="s">
        <v>20</v>
      </c>
      <c r="P14" s="9" t="s">
        <v>21</v>
      </c>
      <c r="Q14" s="9" t="s">
        <v>22</v>
      </c>
      <c r="R14" s="11" t="s">
        <v>23</v>
      </c>
      <c r="S14" s="11" t="s">
        <v>24</v>
      </c>
      <c r="T14" s="9" t="s">
        <v>25</v>
      </c>
      <c r="U14" s="9" t="s">
        <v>26</v>
      </c>
      <c r="V14" s="9" t="s">
        <v>27</v>
      </c>
      <c r="W14" s="9" t="s">
        <v>28</v>
      </c>
      <c r="X14" s="11" t="s">
        <v>29</v>
      </c>
      <c r="Y14" s="11" t="s">
        <v>30</v>
      </c>
      <c r="Z14" s="12" t="s">
        <v>31</v>
      </c>
      <c r="AA14" s="12" t="s">
        <v>32</v>
      </c>
      <c r="AB14" s="12" t="s">
        <v>33</v>
      </c>
      <c r="AC14" s="12" t="s">
        <v>34</v>
      </c>
      <c r="AD14" s="13" t="s">
        <v>35</v>
      </c>
      <c r="AE14" s="13" t="s">
        <v>36</v>
      </c>
      <c r="AF14" s="12" t="s">
        <v>37</v>
      </c>
      <c r="AG14" s="12" t="s">
        <v>38</v>
      </c>
      <c r="AH14" s="12" t="s">
        <v>39</v>
      </c>
      <c r="AI14" s="12" t="s">
        <v>40</v>
      </c>
      <c r="AJ14" s="13" t="s">
        <v>41</v>
      </c>
      <c r="AK14" s="13" t="s">
        <v>42</v>
      </c>
    </row>
    <row r="15" spans="2:37" x14ac:dyDescent="0.3">
      <c r="B15" s="35" t="s">
        <v>43</v>
      </c>
      <c r="C15" s="36" t="s">
        <v>49</v>
      </c>
      <c r="D15" s="37" t="s">
        <v>45</v>
      </c>
      <c r="E15" s="36">
        <v>18</v>
      </c>
      <c r="F15" s="36"/>
      <c r="G15" s="36"/>
      <c r="H15" s="36"/>
      <c r="I15" s="36"/>
      <c r="J15" s="36"/>
      <c r="K15" s="36"/>
      <c r="L15" s="36"/>
      <c r="M15" s="36"/>
      <c r="N15" s="36"/>
      <c r="O15" s="36"/>
      <c r="P15" s="36"/>
      <c r="Q15" s="36"/>
      <c r="R15" s="36"/>
      <c r="S15" s="36"/>
      <c r="T15" s="36"/>
      <c r="U15" s="36"/>
      <c r="V15" s="36"/>
      <c r="W15" s="36"/>
      <c r="X15" s="36"/>
      <c r="Y15" s="41"/>
      <c r="Z15" s="41"/>
      <c r="AA15" s="41"/>
      <c r="AB15" s="41"/>
      <c r="AC15" s="41"/>
      <c r="AD15" s="41"/>
      <c r="AE15" s="41"/>
      <c r="AF15" s="41"/>
      <c r="AG15" s="41"/>
      <c r="AH15" s="41"/>
      <c r="AI15" s="41"/>
      <c r="AJ15" s="41"/>
      <c r="AK15" s="41"/>
    </row>
    <row r="16" spans="2:37" x14ac:dyDescent="0.3">
      <c r="B16" s="35" t="s">
        <v>43</v>
      </c>
      <c r="C16" s="36" t="s">
        <v>49</v>
      </c>
      <c r="D16" s="37" t="s">
        <v>52</v>
      </c>
      <c r="E16" s="36">
        <v>18</v>
      </c>
      <c r="F16" s="36"/>
      <c r="G16" s="36"/>
      <c r="H16" s="36"/>
      <c r="I16" s="36"/>
      <c r="J16" s="36"/>
      <c r="K16" s="36"/>
      <c r="L16" s="36"/>
      <c r="M16" s="36"/>
      <c r="N16" s="36"/>
      <c r="O16" s="36"/>
      <c r="P16" s="36"/>
      <c r="Q16" s="36"/>
      <c r="R16" s="36"/>
      <c r="S16" s="36"/>
      <c r="T16" s="36"/>
      <c r="U16" s="36"/>
      <c r="V16" s="36"/>
      <c r="W16" s="36"/>
      <c r="X16" s="36"/>
      <c r="Y16" s="41"/>
      <c r="Z16" s="41"/>
      <c r="AA16" s="41"/>
      <c r="AB16" s="41"/>
      <c r="AC16" s="41"/>
      <c r="AD16" s="41"/>
      <c r="AE16" s="41"/>
      <c r="AF16" s="41"/>
      <c r="AG16" s="41"/>
      <c r="AH16" s="41"/>
      <c r="AI16" s="41"/>
      <c r="AJ16" s="41"/>
      <c r="AK16" s="41"/>
    </row>
    <row r="17" spans="2:37" x14ac:dyDescent="0.3">
      <c r="B17" s="43" t="s">
        <v>43</v>
      </c>
      <c r="C17" s="44" t="s">
        <v>53</v>
      </c>
      <c r="D17" s="15" t="s">
        <v>54</v>
      </c>
      <c r="E17" s="16">
        <v>18</v>
      </c>
      <c r="F17" s="16"/>
      <c r="G17" s="16"/>
      <c r="H17" s="16"/>
      <c r="I17" s="16"/>
      <c r="J17" s="16"/>
      <c r="K17" s="16"/>
      <c r="L17" s="16"/>
      <c r="M17" s="16"/>
      <c r="N17" s="16"/>
      <c r="O17" s="16"/>
      <c r="P17" s="16"/>
      <c r="Q17" s="16"/>
      <c r="R17" s="16"/>
      <c r="S17" s="16"/>
      <c r="T17" s="16"/>
      <c r="U17" s="16"/>
      <c r="V17" s="16"/>
      <c r="W17" s="16"/>
      <c r="X17" s="16"/>
      <c r="Y17" s="45"/>
      <c r="Z17" s="45"/>
      <c r="AA17" s="45"/>
      <c r="AB17" s="45"/>
      <c r="AC17" s="45"/>
      <c r="AD17" s="45"/>
      <c r="AE17" s="45"/>
      <c r="AF17" s="45"/>
      <c r="AG17" s="45"/>
      <c r="AH17" s="45"/>
      <c r="AI17" s="45"/>
      <c r="AJ17" s="45"/>
      <c r="AK17" s="45"/>
    </row>
    <row r="18" spans="2:37" x14ac:dyDescent="0.3">
      <c r="B18" s="35" t="s">
        <v>43</v>
      </c>
      <c r="C18" s="47" t="s">
        <v>50</v>
      </c>
      <c r="D18" s="37" t="s">
        <v>45</v>
      </c>
      <c r="E18" s="36">
        <v>12</v>
      </c>
      <c r="F18" s="36"/>
      <c r="G18" s="36"/>
      <c r="H18" s="36"/>
      <c r="I18" s="36"/>
      <c r="J18" s="36"/>
      <c r="K18" s="36"/>
      <c r="L18" s="36"/>
      <c r="M18" s="36"/>
      <c r="N18" s="36"/>
      <c r="O18" s="36"/>
      <c r="P18" s="36"/>
      <c r="Q18" s="36"/>
      <c r="R18" s="36"/>
      <c r="S18" s="36"/>
      <c r="T18" s="36"/>
      <c r="U18" s="36"/>
      <c r="V18" s="36"/>
      <c r="W18" s="36"/>
      <c r="X18" s="36"/>
      <c r="Y18" s="41"/>
      <c r="Z18" s="41"/>
      <c r="AA18" s="41"/>
      <c r="AB18" s="41"/>
      <c r="AC18" s="41"/>
      <c r="AD18" s="41"/>
      <c r="AE18" s="41"/>
      <c r="AF18" s="41"/>
      <c r="AG18" s="41"/>
      <c r="AH18" s="41"/>
      <c r="AI18" s="41"/>
      <c r="AJ18" s="41"/>
      <c r="AK18" s="41"/>
    </row>
    <row r="19" spans="2:37" x14ac:dyDescent="0.3">
      <c r="B19" s="35" t="s">
        <v>43</v>
      </c>
      <c r="C19" s="47" t="s">
        <v>50</v>
      </c>
      <c r="D19" s="37" t="s">
        <v>52</v>
      </c>
      <c r="E19" s="36">
        <v>12</v>
      </c>
      <c r="F19" s="36"/>
      <c r="G19" s="36"/>
      <c r="H19" s="36"/>
      <c r="I19" s="36"/>
      <c r="J19" s="36"/>
      <c r="K19" s="36"/>
      <c r="L19" s="36"/>
      <c r="M19" s="36"/>
      <c r="N19" s="36"/>
      <c r="O19" s="36"/>
      <c r="P19" s="36"/>
      <c r="Q19" s="36"/>
      <c r="R19" s="36"/>
      <c r="S19" s="36"/>
      <c r="T19" s="36"/>
      <c r="U19" s="36"/>
      <c r="V19" s="36"/>
      <c r="W19" s="36"/>
      <c r="X19" s="36"/>
      <c r="Y19" s="41"/>
      <c r="Z19" s="41"/>
      <c r="AA19" s="41"/>
      <c r="AB19" s="41"/>
      <c r="AC19" s="41"/>
      <c r="AD19" s="41"/>
      <c r="AE19" s="41"/>
      <c r="AF19" s="41"/>
      <c r="AG19" s="41"/>
      <c r="AH19" s="41"/>
      <c r="AI19" s="41"/>
      <c r="AJ19" s="41"/>
      <c r="AK19" s="41"/>
    </row>
    <row r="20" spans="2:37" x14ac:dyDescent="0.3">
      <c r="B20" s="43" t="s">
        <v>43</v>
      </c>
      <c r="C20" s="23" t="s">
        <v>55</v>
      </c>
      <c r="D20" s="15" t="s">
        <v>54</v>
      </c>
      <c r="E20" s="16">
        <v>12</v>
      </c>
      <c r="F20" s="16"/>
      <c r="G20" s="16"/>
      <c r="H20" s="16"/>
      <c r="I20" s="16"/>
      <c r="J20" s="16"/>
      <c r="K20" s="16"/>
      <c r="L20" s="16"/>
      <c r="M20" s="16"/>
      <c r="N20" s="16"/>
      <c r="O20" s="16"/>
      <c r="P20" s="16"/>
      <c r="Q20" s="16"/>
      <c r="R20" s="16"/>
      <c r="S20" s="16"/>
      <c r="T20" s="16"/>
      <c r="U20" s="16"/>
      <c r="V20" s="16"/>
      <c r="W20" s="16"/>
      <c r="X20" s="16"/>
      <c r="Y20" s="45"/>
      <c r="Z20" s="45"/>
      <c r="AA20" s="45"/>
      <c r="AB20" s="45"/>
      <c r="AC20" s="45"/>
      <c r="AD20" s="45"/>
      <c r="AE20" s="45"/>
      <c r="AF20" s="45"/>
      <c r="AG20" s="45"/>
      <c r="AH20" s="45"/>
      <c r="AI20" s="45"/>
      <c r="AJ20" s="45"/>
      <c r="AK20" s="45"/>
    </row>
    <row r="21" spans="2:37" x14ac:dyDescent="0.3">
      <c r="B21" s="43" t="s">
        <v>43</v>
      </c>
      <c r="C21" s="15" t="s">
        <v>44</v>
      </c>
      <c r="D21" s="44" t="s">
        <v>45</v>
      </c>
      <c r="E21" s="16">
        <v>18</v>
      </c>
      <c r="F21" s="16"/>
      <c r="G21" s="16"/>
      <c r="H21" s="16"/>
      <c r="I21" s="16"/>
      <c r="J21" s="16"/>
      <c r="K21" s="16"/>
      <c r="L21" s="16"/>
      <c r="M21" s="16"/>
      <c r="N21" s="16"/>
      <c r="O21" s="16"/>
      <c r="P21" s="16"/>
      <c r="Q21" s="16"/>
      <c r="R21" s="16"/>
      <c r="S21" s="16"/>
      <c r="T21" s="16"/>
      <c r="U21" s="16"/>
      <c r="V21" s="16"/>
      <c r="W21" s="16"/>
      <c r="X21" s="16"/>
      <c r="Y21" s="45"/>
      <c r="Z21" s="45"/>
      <c r="AA21" s="45"/>
      <c r="AB21" s="45"/>
      <c r="AC21" s="45"/>
      <c r="AD21" s="45"/>
      <c r="AE21" s="45"/>
      <c r="AF21" s="45"/>
      <c r="AG21" s="45"/>
      <c r="AH21" s="45"/>
      <c r="AI21" s="45"/>
      <c r="AJ21" s="45"/>
      <c r="AK21" s="45"/>
    </row>
    <row r="22" spans="2:37" x14ac:dyDescent="0.3">
      <c r="B22" s="43" t="s">
        <v>43</v>
      </c>
      <c r="C22" s="15" t="s">
        <v>44</v>
      </c>
      <c r="D22" s="44" t="s">
        <v>52</v>
      </c>
      <c r="E22" s="16">
        <v>18</v>
      </c>
      <c r="F22" s="16"/>
      <c r="G22" s="16"/>
      <c r="H22" s="16"/>
      <c r="I22" s="16"/>
      <c r="J22" s="16"/>
      <c r="K22" s="16"/>
      <c r="L22" s="16"/>
      <c r="M22" s="16"/>
      <c r="N22" s="16"/>
      <c r="O22" s="16"/>
      <c r="P22" s="16"/>
      <c r="Q22" s="16"/>
      <c r="R22" s="16"/>
      <c r="S22" s="16"/>
      <c r="T22" s="16"/>
      <c r="U22" s="16"/>
      <c r="V22" s="16"/>
      <c r="W22" s="16"/>
      <c r="X22" s="16"/>
      <c r="Y22" s="45"/>
      <c r="Z22" s="45"/>
      <c r="AA22" s="45"/>
      <c r="AB22" s="45"/>
      <c r="AC22" s="45"/>
      <c r="AD22" s="45"/>
      <c r="AE22" s="45"/>
      <c r="AF22" s="45"/>
      <c r="AG22" s="45"/>
      <c r="AH22" s="45"/>
      <c r="AI22" s="45"/>
      <c r="AJ22" s="45"/>
      <c r="AK22" s="45"/>
    </row>
    <row r="23" spans="2:37" x14ac:dyDescent="0.3">
      <c r="B23" s="48" t="s">
        <v>56</v>
      </c>
      <c r="C23" s="49" t="s">
        <v>44</v>
      </c>
      <c r="D23" s="50" t="s">
        <v>54</v>
      </c>
      <c r="E23" s="80">
        <v>18</v>
      </c>
      <c r="F23" s="80"/>
      <c r="G23" s="80"/>
      <c r="H23" s="80"/>
      <c r="I23" s="80"/>
      <c r="J23" s="80"/>
      <c r="K23" s="80"/>
      <c r="L23" s="80"/>
      <c r="M23" s="80"/>
      <c r="N23" s="80"/>
      <c r="O23" s="80"/>
      <c r="P23" s="80"/>
      <c r="Q23" s="80"/>
      <c r="R23" s="80"/>
      <c r="S23" s="80"/>
      <c r="T23" s="80"/>
      <c r="U23" s="80"/>
      <c r="V23" s="80"/>
      <c r="W23" s="80"/>
      <c r="X23" s="80"/>
      <c r="Y23" s="54"/>
      <c r="Z23" s="54"/>
      <c r="AA23" s="54"/>
      <c r="AB23" s="54"/>
      <c r="AC23" s="54"/>
      <c r="AD23" s="54"/>
      <c r="AE23" s="54"/>
      <c r="AF23" s="54"/>
      <c r="AG23" s="54"/>
      <c r="AH23" s="54"/>
      <c r="AI23" s="54"/>
      <c r="AJ23" s="54"/>
      <c r="AK23" s="54"/>
    </row>
    <row r="24" spans="2:37" x14ac:dyDescent="0.3">
      <c r="B24" s="35" t="s">
        <v>46</v>
      </c>
      <c r="C24" s="36" t="s">
        <v>49</v>
      </c>
      <c r="D24" s="37" t="s">
        <v>45</v>
      </c>
      <c r="E24" s="36">
        <v>18</v>
      </c>
      <c r="F24" s="36"/>
      <c r="G24" s="36"/>
      <c r="H24" s="36"/>
      <c r="I24" s="36"/>
      <c r="J24" s="36"/>
      <c r="K24" s="36"/>
      <c r="L24" s="36"/>
      <c r="M24" s="36"/>
      <c r="N24" s="36"/>
      <c r="O24" s="36"/>
      <c r="P24" s="36"/>
      <c r="Q24" s="36"/>
      <c r="R24" s="36"/>
      <c r="S24" s="36"/>
      <c r="T24" s="36"/>
      <c r="U24" s="36"/>
      <c r="V24" s="36"/>
      <c r="W24" s="36"/>
      <c r="X24" s="36"/>
      <c r="Y24" s="41"/>
      <c r="Z24" s="41"/>
      <c r="AA24" s="41"/>
      <c r="AB24" s="41"/>
      <c r="AC24" s="41"/>
      <c r="AD24" s="41"/>
      <c r="AE24" s="41"/>
      <c r="AF24" s="41"/>
      <c r="AG24" s="41"/>
      <c r="AH24" s="41"/>
      <c r="AI24" s="41"/>
      <c r="AJ24" s="41"/>
      <c r="AK24" s="41"/>
    </row>
    <row r="25" spans="2:37" x14ac:dyDescent="0.3">
      <c r="B25" s="35" t="s">
        <v>46</v>
      </c>
      <c r="C25" s="36" t="s">
        <v>49</v>
      </c>
      <c r="D25" s="37" t="s">
        <v>52</v>
      </c>
      <c r="E25" s="36">
        <v>18</v>
      </c>
      <c r="F25" s="36"/>
      <c r="G25" s="36"/>
      <c r="H25" s="36"/>
      <c r="I25" s="36"/>
      <c r="J25" s="36"/>
      <c r="K25" s="36"/>
      <c r="L25" s="36"/>
      <c r="M25" s="36"/>
      <c r="N25" s="36"/>
      <c r="O25" s="36"/>
      <c r="P25" s="36"/>
      <c r="Q25" s="36"/>
      <c r="R25" s="36"/>
      <c r="S25" s="36"/>
      <c r="T25" s="36"/>
      <c r="U25" s="36"/>
      <c r="V25" s="36"/>
      <c r="W25" s="36"/>
      <c r="X25" s="36"/>
      <c r="Y25" s="41"/>
      <c r="Z25" s="41"/>
      <c r="AA25" s="41"/>
      <c r="AB25" s="41"/>
      <c r="AC25" s="41"/>
      <c r="AD25" s="41"/>
      <c r="AE25" s="41"/>
      <c r="AF25" s="41"/>
      <c r="AG25" s="41"/>
      <c r="AH25" s="41"/>
      <c r="AI25" s="41"/>
      <c r="AJ25" s="41"/>
      <c r="AK25" s="41"/>
    </row>
    <row r="26" spans="2:37" x14ac:dyDescent="0.3">
      <c r="B26" s="43" t="s">
        <v>46</v>
      </c>
      <c r="C26" s="44" t="s">
        <v>53</v>
      </c>
      <c r="D26" s="15" t="s">
        <v>54</v>
      </c>
      <c r="E26" s="16">
        <v>18</v>
      </c>
      <c r="F26" s="16"/>
      <c r="G26" s="16"/>
      <c r="H26" s="16"/>
      <c r="I26" s="16"/>
      <c r="J26" s="16"/>
      <c r="K26" s="16"/>
      <c r="L26" s="16"/>
      <c r="M26" s="16"/>
      <c r="N26" s="16"/>
      <c r="O26" s="16"/>
      <c r="P26" s="16"/>
      <c r="Q26" s="16"/>
      <c r="R26" s="16"/>
      <c r="S26" s="16"/>
      <c r="T26" s="16"/>
      <c r="U26" s="16"/>
      <c r="V26" s="16"/>
      <c r="W26" s="16"/>
      <c r="X26" s="16"/>
      <c r="Y26" s="45"/>
      <c r="Z26" s="45"/>
      <c r="AA26" s="45"/>
      <c r="AB26" s="45"/>
      <c r="AC26" s="45"/>
      <c r="AD26" s="45"/>
      <c r="AE26" s="45"/>
      <c r="AF26" s="45"/>
      <c r="AG26" s="45"/>
      <c r="AH26" s="45"/>
      <c r="AI26" s="45"/>
      <c r="AJ26" s="45"/>
      <c r="AK26" s="45"/>
    </row>
    <row r="27" spans="2:37" x14ac:dyDescent="0.3">
      <c r="B27" s="35" t="s">
        <v>46</v>
      </c>
      <c r="C27" s="47" t="s">
        <v>50</v>
      </c>
      <c r="D27" s="37" t="s">
        <v>45</v>
      </c>
      <c r="E27" s="36">
        <v>11</v>
      </c>
      <c r="F27" s="36"/>
      <c r="G27" s="36"/>
      <c r="H27" s="36"/>
      <c r="I27" s="36"/>
      <c r="J27" s="36"/>
      <c r="K27" s="36"/>
      <c r="L27" s="36"/>
      <c r="M27" s="36"/>
      <c r="N27" s="36"/>
      <c r="O27" s="36"/>
      <c r="P27" s="36"/>
      <c r="Q27" s="36"/>
      <c r="R27" s="36"/>
      <c r="S27" s="36"/>
      <c r="T27" s="36"/>
      <c r="U27" s="36"/>
      <c r="V27" s="36"/>
      <c r="W27" s="36"/>
      <c r="X27" s="36"/>
      <c r="Y27" s="41"/>
      <c r="Z27" s="41"/>
      <c r="AA27" s="41"/>
      <c r="AB27" s="41"/>
      <c r="AC27" s="41"/>
      <c r="AD27" s="41"/>
      <c r="AE27" s="41"/>
      <c r="AF27" s="41"/>
      <c r="AG27" s="41"/>
      <c r="AH27" s="41"/>
      <c r="AI27" s="41"/>
      <c r="AJ27" s="41"/>
      <c r="AK27" s="41"/>
    </row>
    <row r="28" spans="2:37" x14ac:dyDescent="0.3">
      <c r="B28" s="35" t="s">
        <v>46</v>
      </c>
      <c r="C28" s="47" t="s">
        <v>50</v>
      </c>
      <c r="D28" s="37" t="s">
        <v>52</v>
      </c>
      <c r="E28" s="36">
        <v>10</v>
      </c>
      <c r="F28" s="36"/>
      <c r="G28" s="36"/>
      <c r="H28" s="36"/>
      <c r="I28" s="36"/>
      <c r="J28" s="36"/>
      <c r="K28" s="36"/>
      <c r="L28" s="36"/>
      <c r="M28" s="36"/>
      <c r="N28" s="36"/>
      <c r="O28" s="36"/>
      <c r="P28" s="36"/>
      <c r="Q28" s="36"/>
      <c r="R28" s="36"/>
      <c r="S28" s="36"/>
      <c r="T28" s="36"/>
      <c r="U28" s="36"/>
      <c r="V28" s="36"/>
      <c r="W28" s="36"/>
      <c r="X28" s="36"/>
      <c r="Y28" s="41"/>
      <c r="Z28" s="41"/>
      <c r="AA28" s="41"/>
      <c r="AB28" s="41"/>
      <c r="AC28" s="41"/>
      <c r="AD28" s="41"/>
      <c r="AE28" s="41"/>
      <c r="AF28" s="41"/>
      <c r="AG28" s="41"/>
      <c r="AH28" s="41"/>
      <c r="AI28" s="41"/>
      <c r="AJ28" s="41"/>
      <c r="AK28" s="41"/>
    </row>
    <row r="29" spans="2:37" x14ac:dyDescent="0.3">
      <c r="B29" s="43" t="s">
        <v>46</v>
      </c>
      <c r="C29" s="23" t="s">
        <v>55</v>
      </c>
      <c r="D29" s="15" t="s">
        <v>54</v>
      </c>
      <c r="E29" s="16">
        <v>11</v>
      </c>
      <c r="F29" s="16"/>
      <c r="G29" s="16"/>
      <c r="H29" s="16"/>
      <c r="I29" s="16"/>
      <c r="J29" s="16"/>
      <c r="K29" s="16"/>
      <c r="L29" s="16"/>
      <c r="M29" s="16"/>
      <c r="N29" s="16"/>
      <c r="O29" s="16"/>
      <c r="P29" s="16"/>
      <c r="Q29" s="16"/>
      <c r="R29" s="16"/>
      <c r="S29" s="16"/>
      <c r="T29" s="16"/>
      <c r="U29" s="16"/>
      <c r="V29" s="16"/>
      <c r="W29" s="16"/>
      <c r="X29" s="16"/>
      <c r="Y29" s="45"/>
      <c r="Z29" s="45"/>
      <c r="AA29" s="45"/>
      <c r="AB29" s="45"/>
      <c r="AC29" s="45"/>
      <c r="AD29" s="45"/>
      <c r="AE29" s="45"/>
      <c r="AF29" s="45"/>
      <c r="AG29" s="45"/>
      <c r="AH29" s="45"/>
      <c r="AI29" s="45"/>
      <c r="AJ29" s="45"/>
      <c r="AK29" s="45"/>
    </row>
    <row r="30" spans="2:37" x14ac:dyDescent="0.3">
      <c r="B30" s="43" t="s">
        <v>46</v>
      </c>
      <c r="C30" s="15" t="s">
        <v>44</v>
      </c>
      <c r="D30" s="44" t="s">
        <v>45</v>
      </c>
      <c r="E30" s="16">
        <v>18</v>
      </c>
      <c r="F30" s="16"/>
      <c r="G30" s="16"/>
      <c r="H30" s="16"/>
      <c r="I30" s="16"/>
      <c r="J30" s="16"/>
      <c r="K30" s="16"/>
      <c r="L30" s="16"/>
      <c r="M30" s="16"/>
      <c r="N30" s="16"/>
      <c r="O30" s="16"/>
      <c r="P30" s="16"/>
      <c r="Q30" s="16"/>
      <c r="R30" s="16"/>
      <c r="S30" s="16"/>
      <c r="T30" s="16"/>
      <c r="U30" s="16"/>
      <c r="V30" s="16"/>
      <c r="W30" s="16"/>
      <c r="X30" s="16"/>
      <c r="Y30" s="45"/>
      <c r="Z30" s="45"/>
      <c r="AA30" s="45"/>
      <c r="AB30" s="45"/>
      <c r="AC30" s="45"/>
      <c r="AD30" s="45"/>
      <c r="AE30" s="45"/>
      <c r="AF30" s="45"/>
      <c r="AG30" s="45"/>
      <c r="AH30" s="45"/>
      <c r="AI30" s="45"/>
      <c r="AJ30" s="45"/>
      <c r="AK30" s="45"/>
    </row>
    <row r="31" spans="2:37" x14ac:dyDescent="0.3">
      <c r="B31" s="43" t="s">
        <v>46</v>
      </c>
      <c r="C31" s="15" t="s">
        <v>44</v>
      </c>
      <c r="D31" s="44" t="s">
        <v>52</v>
      </c>
      <c r="E31" s="16">
        <v>18</v>
      </c>
      <c r="F31" s="16"/>
      <c r="G31" s="16"/>
      <c r="H31" s="16"/>
      <c r="I31" s="16"/>
      <c r="J31" s="16"/>
      <c r="K31" s="16"/>
      <c r="L31" s="16"/>
      <c r="M31" s="16"/>
      <c r="N31" s="16"/>
      <c r="O31" s="16"/>
      <c r="P31" s="16"/>
      <c r="Q31" s="16"/>
      <c r="R31" s="16"/>
      <c r="S31" s="16"/>
      <c r="T31" s="16"/>
      <c r="U31" s="16"/>
      <c r="V31" s="16"/>
      <c r="W31" s="16"/>
      <c r="X31" s="16"/>
      <c r="Y31" s="45"/>
      <c r="Z31" s="45"/>
      <c r="AA31" s="45"/>
      <c r="AB31" s="45"/>
      <c r="AC31" s="45"/>
      <c r="AD31" s="45"/>
      <c r="AE31" s="45"/>
      <c r="AF31" s="45"/>
      <c r="AG31" s="45"/>
      <c r="AH31" s="45"/>
      <c r="AI31" s="45"/>
      <c r="AJ31" s="45"/>
      <c r="AK31" s="45"/>
    </row>
    <row r="32" spans="2:37" x14ac:dyDescent="0.3">
      <c r="B32" s="48" t="s">
        <v>57</v>
      </c>
      <c r="C32" s="56" t="s">
        <v>44</v>
      </c>
      <c r="D32" s="50" t="s">
        <v>54</v>
      </c>
      <c r="E32" s="80">
        <v>18</v>
      </c>
      <c r="F32" s="80"/>
      <c r="G32" s="80"/>
      <c r="H32" s="80"/>
      <c r="I32" s="80"/>
      <c r="J32" s="80"/>
      <c r="K32" s="80"/>
      <c r="L32" s="80"/>
      <c r="M32" s="80"/>
      <c r="N32" s="80"/>
      <c r="O32" s="80"/>
      <c r="P32" s="80"/>
      <c r="Q32" s="80"/>
      <c r="R32" s="80"/>
      <c r="S32" s="80"/>
      <c r="T32" s="80"/>
      <c r="U32" s="80"/>
      <c r="V32" s="80"/>
      <c r="W32" s="80"/>
      <c r="X32" s="80"/>
      <c r="Y32" s="54"/>
      <c r="Z32" s="54"/>
      <c r="AA32" s="54"/>
      <c r="AB32" s="54"/>
      <c r="AC32" s="54"/>
      <c r="AD32" s="54"/>
      <c r="AE32" s="54"/>
      <c r="AF32" s="54"/>
      <c r="AG32" s="54"/>
      <c r="AH32" s="54"/>
      <c r="AI32" s="54"/>
      <c r="AJ32" s="54"/>
      <c r="AK32" s="54"/>
    </row>
    <row r="33" spans="2:37" x14ac:dyDescent="0.3">
      <c r="B33" s="35" t="s">
        <v>47</v>
      </c>
      <c r="C33" s="36" t="s">
        <v>49</v>
      </c>
      <c r="D33" s="37" t="s">
        <v>45</v>
      </c>
      <c r="E33" s="36"/>
      <c r="F33" s="36"/>
      <c r="G33" s="36"/>
      <c r="H33" s="36"/>
      <c r="I33" s="36"/>
      <c r="J33" s="36"/>
      <c r="K33" s="36"/>
      <c r="L33" s="36"/>
      <c r="M33" s="36"/>
      <c r="N33" s="36"/>
      <c r="O33" s="36"/>
      <c r="P33" s="36"/>
      <c r="Q33" s="36"/>
      <c r="R33" s="36"/>
      <c r="S33" s="36"/>
      <c r="T33" s="36"/>
      <c r="U33" s="36"/>
      <c r="V33" s="36"/>
      <c r="W33" s="36"/>
      <c r="X33" s="36"/>
      <c r="Y33" s="41"/>
      <c r="Z33" s="41"/>
      <c r="AA33" s="41"/>
      <c r="AB33" s="41"/>
      <c r="AC33" s="41"/>
      <c r="AD33" s="41"/>
      <c r="AE33" s="41"/>
      <c r="AF33" s="41"/>
      <c r="AG33" s="41"/>
      <c r="AH33" s="41"/>
      <c r="AI33" s="41"/>
      <c r="AJ33" s="41"/>
      <c r="AK33" s="41"/>
    </row>
    <row r="34" spans="2:37" x14ac:dyDescent="0.3">
      <c r="B34" s="35" t="s">
        <v>47</v>
      </c>
      <c r="C34" s="36" t="s">
        <v>49</v>
      </c>
      <c r="D34" s="37" t="s">
        <v>52</v>
      </c>
      <c r="E34" s="36"/>
      <c r="F34" s="36"/>
      <c r="G34" s="36"/>
      <c r="H34" s="36"/>
      <c r="I34" s="36"/>
      <c r="J34" s="36"/>
      <c r="K34" s="36"/>
      <c r="L34" s="36"/>
      <c r="M34" s="36"/>
      <c r="N34" s="36"/>
      <c r="O34" s="36"/>
      <c r="P34" s="36"/>
      <c r="Q34" s="36"/>
      <c r="R34" s="36"/>
      <c r="S34" s="36"/>
      <c r="T34" s="36"/>
      <c r="U34" s="36"/>
      <c r="V34" s="36"/>
      <c r="W34" s="36"/>
      <c r="X34" s="36"/>
      <c r="Y34" s="41"/>
      <c r="Z34" s="41"/>
      <c r="AA34" s="41"/>
      <c r="AB34" s="41"/>
      <c r="AC34" s="41"/>
      <c r="AD34" s="41"/>
      <c r="AE34" s="41"/>
      <c r="AF34" s="41"/>
      <c r="AG34" s="41"/>
      <c r="AH34" s="41"/>
      <c r="AI34" s="41"/>
      <c r="AJ34" s="41"/>
      <c r="AK34" s="41"/>
    </row>
    <row r="35" spans="2:37" x14ac:dyDescent="0.3">
      <c r="B35" s="43" t="s">
        <v>47</v>
      </c>
      <c r="C35" s="44" t="s">
        <v>53</v>
      </c>
      <c r="D35" s="15" t="s">
        <v>54</v>
      </c>
      <c r="E35" s="16"/>
      <c r="F35" s="16"/>
      <c r="G35" s="16"/>
      <c r="H35" s="16"/>
      <c r="I35" s="16"/>
      <c r="J35" s="16"/>
      <c r="K35" s="16"/>
      <c r="L35" s="16"/>
      <c r="M35" s="16"/>
      <c r="N35" s="16"/>
      <c r="O35" s="16"/>
      <c r="P35" s="16"/>
      <c r="Q35" s="16"/>
      <c r="R35" s="16"/>
      <c r="S35" s="16"/>
      <c r="T35" s="16"/>
      <c r="U35" s="16"/>
      <c r="V35" s="16"/>
      <c r="W35" s="16"/>
      <c r="X35" s="16"/>
      <c r="Y35" s="45"/>
      <c r="Z35" s="45"/>
      <c r="AA35" s="45"/>
      <c r="AB35" s="45"/>
      <c r="AC35" s="45"/>
      <c r="AD35" s="45"/>
      <c r="AE35" s="45"/>
      <c r="AF35" s="45"/>
      <c r="AG35" s="45"/>
      <c r="AH35" s="45"/>
      <c r="AI35" s="45"/>
      <c r="AJ35" s="45"/>
      <c r="AK35" s="45"/>
    </row>
    <row r="36" spans="2:37" x14ac:dyDescent="0.3">
      <c r="B36" s="35" t="s">
        <v>47</v>
      </c>
      <c r="C36" s="47" t="s">
        <v>50</v>
      </c>
      <c r="D36" s="37" t="s">
        <v>45</v>
      </c>
      <c r="E36" s="36"/>
      <c r="F36" s="36"/>
      <c r="G36" s="36"/>
      <c r="H36" s="36"/>
      <c r="I36" s="36"/>
      <c r="J36" s="36"/>
      <c r="K36" s="36"/>
      <c r="L36" s="36"/>
      <c r="M36" s="36"/>
      <c r="N36" s="36"/>
      <c r="O36" s="36"/>
      <c r="P36" s="36"/>
      <c r="Q36" s="36"/>
      <c r="R36" s="36"/>
      <c r="S36" s="36"/>
      <c r="T36" s="36"/>
      <c r="U36" s="36"/>
      <c r="V36" s="36"/>
      <c r="W36" s="36"/>
      <c r="X36" s="36"/>
      <c r="Y36" s="41"/>
      <c r="Z36" s="41"/>
      <c r="AA36" s="41"/>
      <c r="AB36" s="41"/>
      <c r="AC36" s="41"/>
      <c r="AD36" s="41"/>
      <c r="AE36" s="41"/>
      <c r="AF36" s="41"/>
      <c r="AG36" s="41"/>
      <c r="AH36" s="41"/>
      <c r="AI36" s="41"/>
      <c r="AJ36" s="41"/>
      <c r="AK36" s="41"/>
    </row>
    <row r="37" spans="2:37" x14ac:dyDescent="0.3">
      <c r="B37" s="35" t="s">
        <v>47</v>
      </c>
      <c r="C37" s="47" t="s">
        <v>50</v>
      </c>
      <c r="D37" s="37" t="s">
        <v>52</v>
      </c>
      <c r="E37" s="36"/>
      <c r="F37" s="36"/>
      <c r="G37" s="36"/>
      <c r="H37" s="36"/>
      <c r="I37" s="36"/>
      <c r="J37" s="36"/>
      <c r="K37" s="36"/>
      <c r="L37" s="36"/>
      <c r="M37" s="36"/>
      <c r="N37" s="36"/>
      <c r="O37" s="36"/>
      <c r="P37" s="36"/>
      <c r="Q37" s="36"/>
      <c r="R37" s="36"/>
      <c r="S37" s="36"/>
      <c r="T37" s="36"/>
      <c r="U37" s="36"/>
      <c r="V37" s="36"/>
      <c r="W37" s="36"/>
      <c r="X37" s="36"/>
      <c r="Y37" s="41"/>
      <c r="Z37" s="41"/>
      <c r="AA37" s="41"/>
      <c r="AB37" s="41"/>
      <c r="AC37" s="41"/>
      <c r="AD37" s="41"/>
      <c r="AE37" s="41"/>
      <c r="AF37" s="41"/>
      <c r="AG37" s="41"/>
      <c r="AH37" s="41"/>
      <c r="AI37" s="41"/>
      <c r="AJ37" s="41"/>
      <c r="AK37" s="41"/>
    </row>
    <row r="38" spans="2:37" x14ac:dyDescent="0.3">
      <c r="B38" s="43" t="s">
        <v>47</v>
      </c>
      <c r="C38" s="23" t="s">
        <v>55</v>
      </c>
      <c r="D38" s="15" t="s">
        <v>54</v>
      </c>
      <c r="E38" s="16"/>
      <c r="F38" s="16"/>
      <c r="G38" s="16"/>
      <c r="H38" s="16"/>
      <c r="I38" s="16"/>
      <c r="J38" s="16"/>
      <c r="K38" s="16"/>
      <c r="L38" s="16"/>
      <c r="M38" s="16"/>
      <c r="N38" s="16"/>
      <c r="O38" s="16"/>
      <c r="P38" s="16"/>
      <c r="Q38" s="16"/>
      <c r="R38" s="16"/>
      <c r="S38" s="16"/>
      <c r="T38" s="16"/>
      <c r="U38" s="16"/>
      <c r="V38" s="16"/>
      <c r="W38" s="16"/>
      <c r="X38" s="16"/>
      <c r="Y38" s="45"/>
      <c r="Z38" s="45"/>
      <c r="AA38" s="45"/>
      <c r="AB38" s="45"/>
      <c r="AC38" s="45"/>
      <c r="AD38" s="45"/>
      <c r="AE38" s="45"/>
      <c r="AF38" s="45"/>
      <c r="AG38" s="45"/>
      <c r="AH38" s="45"/>
      <c r="AI38" s="45"/>
      <c r="AJ38" s="45"/>
      <c r="AK38" s="45"/>
    </row>
    <row r="39" spans="2:37" x14ac:dyDescent="0.3">
      <c r="B39" s="43" t="s">
        <v>47</v>
      </c>
      <c r="C39" s="15" t="s">
        <v>44</v>
      </c>
      <c r="D39" s="44" t="s">
        <v>45</v>
      </c>
      <c r="E39" s="16"/>
      <c r="F39" s="16"/>
      <c r="G39" s="16"/>
      <c r="H39" s="16"/>
      <c r="I39" s="16"/>
      <c r="J39" s="16"/>
      <c r="K39" s="16"/>
      <c r="L39" s="16"/>
      <c r="M39" s="16"/>
      <c r="N39" s="16"/>
      <c r="O39" s="16"/>
      <c r="P39" s="16"/>
      <c r="Q39" s="16"/>
      <c r="R39" s="16"/>
      <c r="S39" s="16"/>
      <c r="T39" s="16"/>
      <c r="U39" s="16"/>
      <c r="V39" s="16"/>
      <c r="W39" s="16"/>
      <c r="X39" s="16"/>
      <c r="Y39" s="45"/>
      <c r="Z39" s="45"/>
      <c r="AA39" s="45"/>
      <c r="AB39" s="45"/>
      <c r="AC39" s="45"/>
      <c r="AD39" s="45"/>
      <c r="AE39" s="45"/>
      <c r="AF39" s="45"/>
      <c r="AG39" s="45"/>
      <c r="AH39" s="45"/>
      <c r="AI39" s="45"/>
      <c r="AJ39" s="45"/>
      <c r="AK39" s="45"/>
    </row>
    <row r="40" spans="2:37" x14ac:dyDescent="0.3">
      <c r="B40" s="43" t="s">
        <v>47</v>
      </c>
      <c r="C40" s="15" t="s">
        <v>44</v>
      </c>
      <c r="D40" s="44" t="s">
        <v>52</v>
      </c>
      <c r="E40" s="16"/>
      <c r="F40" s="16"/>
      <c r="G40" s="16"/>
      <c r="H40" s="16"/>
      <c r="I40" s="16"/>
      <c r="J40" s="16"/>
      <c r="K40" s="16"/>
      <c r="L40" s="16"/>
      <c r="M40" s="16"/>
      <c r="N40" s="16"/>
      <c r="O40" s="16"/>
      <c r="P40" s="16"/>
      <c r="Q40" s="16"/>
      <c r="R40" s="16"/>
      <c r="S40" s="16"/>
      <c r="T40" s="16"/>
      <c r="U40" s="16"/>
      <c r="V40" s="16"/>
      <c r="W40" s="16"/>
      <c r="X40" s="16"/>
      <c r="Y40" s="45"/>
      <c r="Z40" s="45"/>
      <c r="AA40" s="45"/>
      <c r="AB40" s="45"/>
      <c r="AC40" s="45"/>
      <c r="AD40" s="45"/>
      <c r="AE40" s="45"/>
      <c r="AF40" s="45"/>
      <c r="AG40" s="45"/>
      <c r="AH40" s="45"/>
      <c r="AI40" s="45"/>
      <c r="AJ40" s="45"/>
      <c r="AK40" s="45"/>
    </row>
    <row r="41" spans="2:37" x14ac:dyDescent="0.3">
      <c r="B41" s="48" t="s">
        <v>58</v>
      </c>
      <c r="C41" s="49" t="s">
        <v>44</v>
      </c>
      <c r="D41" s="50" t="s">
        <v>54</v>
      </c>
      <c r="E41" s="80"/>
      <c r="F41" s="80"/>
      <c r="G41" s="80"/>
      <c r="H41" s="80"/>
      <c r="I41" s="80"/>
      <c r="J41" s="80"/>
      <c r="K41" s="80"/>
      <c r="L41" s="80"/>
      <c r="M41" s="80"/>
      <c r="N41" s="80"/>
      <c r="O41" s="80"/>
      <c r="P41" s="80"/>
      <c r="Q41" s="80"/>
      <c r="R41" s="80"/>
      <c r="S41" s="80"/>
      <c r="T41" s="80"/>
      <c r="U41" s="80"/>
      <c r="V41" s="80"/>
      <c r="W41" s="80"/>
      <c r="X41" s="80"/>
      <c r="Y41" s="54"/>
      <c r="Z41" s="54"/>
      <c r="AA41" s="54"/>
      <c r="AB41" s="54"/>
      <c r="AC41" s="54"/>
      <c r="AD41" s="54"/>
      <c r="AE41" s="54"/>
      <c r="AF41" s="54"/>
      <c r="AG41" s="54"/>
      <c r="AH41" s="54"/>
      <c r="AI41" s="54"/>
      <c r="AJ41" s="54"/>
      <c r="AK41" s="54"/>
    </row>
    <row r="42" spans="2:37" x14ac:dyDescent="0.3">
      <c r="B42" s="22" t="s">
        <v>48</v>
      </c>
      <c r="C42" s="57" t="s">
        <v>49</v>
      </c>
      <c r="D42" s="44" t="s">
        <v>45</v>
      </c>
      <c r="E42" s="16"/>
      <c r="F42" s="16"/>
      <c r="G42" s="16"/>
      <c r="H42" s="16"/>
      <c r="I42" s="16"/>
      <c r="J42" s="16"/>
      <c r="K42" s="16"/>
      <c r="L42" s="16"/>
      <c r="M42" s="16"/>
      <c r="N42" s="16"/>
      <c r="O42" s="16"/>
      <c r="P42" s="16"/>
      <c r="Q42" s="16"/>
      <c r="R42" s="16"/>
      <c r="S42" s="16"/>
      <c r="T42" s="16"/>
      <c r="U42" s="16"/>
      <c r="V42" s="16"/>
      <c r="W42" s="16"/>
      <c r="X42" s="16"/>
      <c r="Y42" s="45"/>
      <c r="Z42" s="45"/>
      <c r="AA42" s="45"/>
      <c r="AB42" s="45"/>
      <c r="AC42" s="45"/>
      <c r="AD42" s="45"/>
      <c r="AE42" s="45"/>
      <c r="AF42" s="45"/>
      <c r="AG42" s="45"/>
      <c r="AH42" s="45"/>
      <c r="AI42" s="45"/>
      <c r="AJ42" s="45"/>
      <c r="AK42" s="45"/>
    </row>
    <row r="43" spans="2:37" x14ac:dyDescent="0.3">
      <c r="B43" s="22" t="s">
        <v>48</v>
      </c>
      <c r="C43" s="57" t="s">
        <v>49</v>
      </c>
      <c r="D43" s="44" t="s">
        <v>52</v>
      </c>
      <c r="E43" s="16"/>
      <c r="F43" s="16"/>
      <c r="G43" s="16"/>
      <c r="H43" s="16"/>
      <c r="I43" s="16"/>
      <c r="J43" s="16"/>
      <c r="K43" s="16"/>
      <c r="L43" s="16"/>
      <c r="M43" s="16"/>
      <c r="N43" s="16"/>
      <c r="O43" s="16"/>
      <c r="P43" s="16"/>
      <c r="Q43" s="16"/>
      <c r="R43" s="16"/>
      <c r="S43" s="16"/>
      <c r="T43" s="16"/>
      <c r="U43" s="16"/>
      <c r="V43" s="16"/>
      <c r="W43" s="16"/>
      <c r="X43" s="16"/>
      <c r="Y43" s="45"/>
      <c r="Z43" s="45"/>
      <c r="AA43" s="45"/>
      <c r="AB43" s="45"/>
      <c r="AC43" s="45"/>
      <c r="AD43" s="45"/>
      <c r="AE43" s="45"/>
      <c r="AF43" s="45"/>
      <c r="AG43" s="45"/>
      <c r="AH43" s="45"/>
      <c r="AI43" s="45"/>
      <c r="AJ43" s="45"/>
      <c r="AK43" s="45"/>
    </row>
    <row r="44" spans="2:37" x14ac:dyDescent="0.3">
      <c r="B44" s="22" t="s">
        <v>48</v>
      </c>
      <c r="C44" s="57" t="s">
        <v>50</v>
      </c>
      <c r="D44" s="44" t="s">
        <v>45</v>
      </c>
      <c r="E44" s="16"/>
      <c r="F44" s="16"/>
      <c r="G44" s="16"/>
      <c r="H44" s="16"/>
      <c r="I44" s="16"/>
      <c r="J44" s="16"/>
      <c r="K44" s="16"/>
      <c r="L44" s="16"/>
      <c r="M44" s="16"/>
      <c r="N44" s="16"/>
      <c r="O44" s="16"/>
      <c r="P44" s="16"/>
      <c r="Q44" s="16"/>
      <c r="R44" s="16"/>
      <c r="S44" s="16"/>
      <c r="T44" s="16"/>
      <c r="U44" s="16"/>
      <c r="V44" s="16"/>
      <c r="W44" s="16"/>
      <c r="X44" s="16"/>
      <c r="Y44" s="45"/>
      <c r="Z44" s="45"/>
      <c r="AA44" s="45"/>
      <c r="AB44" s="45"/>
      <c r="AC44" s="45"/>
      <c r="AD44" s="45"/>
      <c r="AE44" s="45"/>
      <c r="AF44" s="45"/>
      <c r="AG44" s="45"/>
      <c r="AH44" s="45"/>
      <c r="AI44" s="45"/>
      <c r="AJ44" s="45"/>
      <c r="AK44" s="45"/>
    </row>
    <row r="45" spans="2:37" x14ac:dyDescent="0.3">
      <c r="B45" s="22" t="s">
        <v>48</v>
      </c>
      <c r="C45" s="57" t="s">
        <v>50</v>
      </c>
      <c r="D45" s="44" t="s">
        <v>52</v>
      </c>
      <c r="E45" s="16"/>
      <c r="F45" s="16"/>
      <c r="G45" s="16"/>
      <c r="H45" s="16"/>
      <c r="I45" s="16"/>
      <c r="J45" s="16"/>
      <c r="K45" s="16"/>
      <c r="L45" s="16"/>
      <c r="M45" s="16"/>
      <c r="N45" s="16"/>
      <c r="O45" s="16"/>
      <c r="P45" s="16"/>
      <c r="Q45" s="16"/>
      <c r="R45" s="16"/>
      <c r="S45" s="16"/>
      <c r="T45" s="16"/>
      <c r="U45" s="16"/>
      <c r="V45" s="16"/>
      <c r="W45" s="16"/>
      <c r="X45" s="16"/>
      <c r="Y45" s="45"/>
      <c r="Z45" s="45"/>
      <c r="AA45" s="45"/>
      <c r="AB45" s="45"/>
      <c r="AC45" s="45"/>
      <c r="AD45" s="45"/>
      <c r="AE45" s="45"/>
      <c r="AF45" s="45"/>
      <c r="AG45" s="45"/>
      <c r="AH45" s="45"/>
      <c r="AI45" s="45"/>
      <c r="AJ45" s="45"/>
      <c r="AK45" s="45"/>
    </row>
    <row r="46" spans="2:37" x14ac:dyDescent="0.3">
      <c r="B46" s="58" t="s">
        <v>48</v>
      </c>
      <c r="C46" s="59" t="s">
        <v>53</v>
      </c>
      <c r="D46" s="50" t="s">
        <v>54</v>
      </c>
      <c r="E46" s="80"/>
      <c r="F46" s="80"/>
      <c r="G46" s="80"/>
      <c r="H46" s="80"/>
      <c r="I46" s="80"/>
      <c r="J46" s="80"/>
      <c r="K46" s="80"/>
      <c r="L46" s="80"/>
      <c r="M46" s="80"/>
      <c r="N46" s="80"/>
      <c r="O46" s="80"/>
      <c r="P46" s="80"/>
      <c r="Q46" s="80"/>
      <c r="R46" s="80"/>
      <c r="S46" s="80"/>
      <c r="T46" s="80"/>
      <c r="U46" s="80"/>
      <c r="V46" s="80"/>
      <c r="W46" s="80"/>
      <c r="X46" s="80"/>
      <c r="Y46" s="54"/>
      <c r="Z46" s="54"/>
      <c r="AA46" s="54"/>
      <c r="AB46" s="54"/>
      <c r="AC46" s="54"/>
      <c r="AD46" s="54"/>
      <c r="AE46" s="54"/>
      <c r="AF46" s="54"/>
      <c r="AG46" s="54"/>
      <c r="AH46" s="54"/>
      <c r="AI46" s="54"/>
      <c r="AJ46" s="54"/>
      <c r="AK46" s="54"/>
    </row>
    <row r="47" spans="2:37" x14ac:dyDescent="0.3">
      <c r="B47" s="58" t="s">
        <v>48</v>
      </c>
      <c r="C47" s="59" t="s">
        <v>55</v>
      </c>
      <c r="D47" s="50" t="s">
        <v>54</v>
      </c>
      <c r="E47" s="80"/>
      <c r="F47" s="80"/>
      <c r="G47" s="80"/>
      <c r="H47" s="80"/>
      <c r="I47" s="80"/>
      <c r="J47" s="80"/>
      <c r="K47" s="80"/>
      <c r="L47" s="80"/>
      <c r="M47" s="80"/>
      <c r="N47" s="80"/>
      <c r="O47" s="80"/>
      <c r="P47" s="80"/>
      <c r="Q47" s="80"/>
      <c r="R47" s="80"/>
      <c r="S47" s="80"/>
      <c r="T47" s="80"/>
      <c r="U47" s="80"/>
      <c r="V47" s="80"/>
      <c r="W47" s="80"/>
      <c r="X47" s="80"/>
      <c r="Y47" s="54"/>
      <c r="Z47" s="54"/>
      <c r="AA47" s="54"/>
      <c r="AB47" s="54"/>
      <c r="AC47" s="54"/>
      <c r="AD47" s="54"/>
      <c r="AE47" s="54"/>
      <c r="AF47" s="54"/>
      <c r="AG47" s="54"/>
      <c r="AH47" s="54"/>
      <c r="AI47" s="54"/>
      <c r="AJ47" s="54"/>
      <c r="AK47" s="54"/>
    </row>
    <row r="48" spans="2:37" x14ac:dyDescent="0.3">
      <c r="B48" s="58" t="s">
        <v>48</v>
      </c>
      <c r="C48" s="49" t="s">
        <v>44</v>
      </c>
      <c r="D48" s="60" t="s">
        <v>45</v>
      </c>
      <c r="E48" s="80"/>
      <c r="F48" s="80"/>
      <c r="G48" s="80"/>
      <c r="H48" s="80"/>
      <c r="I48" s="80"/>
      <c r="J48" s="80"/>
      <c r="K48" s="80"/>
      <c r="L48" s="80"/>
      <c r="M48" s="80"/>
      <c r="N48" s="80"/>
      <c r="O48" s="80"/>
      <c r="P48" s="80"/>
      <c r="Q48" s="80"/>
      <c r="R48" s="80"/>
      <c r="S48" s="80"/>
      <c r="T48" s="80"/>
      <c r="U48" s="80"/>
      <c r="V48" s="80"/>
      <c r="W48" s="80"/>
      <c r="X48" s="80"/>
      <c r="Y48" s="54"/>
      <c r="Z48" s="54"/>
      <c r="AA48" s="54"/>
      <c r="AB48" s="54"/>
      <c r="AC48" s="54"/>
      <c r="AD48" s="54"/>
      <c r="AE48" s="54"/>
      <c r="AF48" s="54"/>
      <c r="AG48" s="54"/>
      <c r="AH48" s="54"/>
      <c r="AI48" s="54"/>
      <c r="AJ48" s="54"/>
      <c r="AK48" s="54"/>
    </row>
    <row r="49" spans="2:37" x14ac:dyDescent="0.3">
      <c r="B49" s="24" t="s">
        <v>48</v>
      </c>
      <c r="C49" s="25" t="s">
        <v>44</v>
      </c>
      <c r="D49" s="26" t="s">
        <v>52</v>
      </c>
      <c r="E49" s="29"/>
      <c r="F49" s="29"/>
      <c r="G49" s="29"/>
      <c r="H49" s="29"/>
      <c r="I49" s="29"/>
      <c r="J49" s="29"/>
      <c r="K49" s="29"/>
      <c r="L49" s="29"/>
      <c r="M49" s="29"/>
      <c r="N49" s="29"/>
      <c r="O49" s="29"/>
      <c r="P49" s="29"/>
      <c r="Q49" s="29"/>
      <c r="R49" s="29"/>
      <c r="S49" s="29"/>
      <c r="T49" s="29"/>
      <c r="U49" s="29"/>
      <c r="V49" s="29"/>
      <c r="W49" s="29"/>
      <c r="X49" s="29"/>
      <c r="Y49" s="61"/>
      <c r="Z49" s="61"/>
      <c r="AA49" s="61"/>
      <c r="AB49" s="61"/>
      <c r="AC49" s="61"/>
      <c r="AD49" s="61"/>
      <c r="AE49" s="61"/>
      <c r="AF49" s="61"/>
      <c r="AG49" s="61"/>
      <c r="AH49" s="61"/>
      <c r="AI49" s="61"/>
      <c r="AJ49" s="61"/>
      <c r="AK49" s="61"/>
    </row>
    <row r="50" spans="2:37" x14ac:dyDescent="0.3">
      <c r="B50" s="62" t="s">
        <v>48</v>
      </c>
      <c r="C50" s="62" t="s">
        <v>44</v>
      </c>
      <c r="D50" s="63" t="s">
        <v>54</v>
      </c>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row>
    <row r="52" spans="2:37" x14ac:dyDescent="0.3">
      <c r="B52" s="67" t="s">
        <v>59</v>
      </c>
      <c r="C52" s="68"/>
      <c r="D52" s="69"/>
      <c r="E52" s="70"/>
      <c r="F52" s="70"/>
    </row>
    <row r="53" spans="2:37" x14ac:dyDescent="0.3">
      <c r="B53" s="71"/>
      <c r="C53" s="68" t="s">
        <v>60</v>
      </c>
      <c r="D53" s="72" t="s">
        <v>61</v>
      </c>
    </row>
    <row r="54" spans="2:37" x14ac:dyDescent="0.3">
      <c r="B54" s="73"/>
      <c r="C54" s="68" t="s">
        <v>62</v>
      </c>
      <c r="D54" s="72" t="s">
        <v>63</v>
      </c>
    </row>
    <row r="55" spans="2:37" x14ac:dyDescent="0.3">
      <c r="B55" s="74"/>
      <c r="C55" s="68" t="s">
        <v>64</v>
      </c>
      <c r="D55" s="72" t="s">
        <v>65</v>
      </c>
    </row>
    <row r="56" spans="2:37" x14ac:dyDescent="0.3">
      <c r="B56" s="75"/>
      <c r="C56" s="68" t="s">
        <v>66</v>
      </c>
      <c r="D56" s="72" t="s">
        <v>67</v>
      </c>
    </row>
    <row r="57" spans="2:37" x14ac:dyDescent="0.3">
      <c r="D57" s="76"/>
      <c r="E57" s="70"/>
      <c r="F57" s="70"/>
    </row>
    <row r="58" spans="2:37" x14ac:dyDescent="0.3">
      <c r="B58" s="68" t="s">
        <v>68</v>
      </c>
      <c r="C58" s="68" t="s">
        <v>69</v>
      </c>
    </row>
    <row r="59" spans="2:37" x14ac:dyDescent="0.3">
      <c r="B59" s="68" t="s">
        <v>70</v>
      </c>
      <c r="C59" s="68" t="s">
        <v>71</v>
      </c>
      <c r="D59" s="76"/>
      <c r="E59" s="70"/>
      <c r="F59" s="70"/>
    </row>
    <row r="60" spans="2:37" x14ac:dyDescent="0.3">
      <c r="B60" s="68" t="s">
        <v>72</v>
      </c>
      <c r="C60" s="68" t="s">
        <v>73</v>
      </c>
      <c r="D60" s="76"/>
      <c r="E60" s="70"/>
      <c r="F60" s="70"/>
    </row>
    <row r="61" spans="2:37" x14ac:dyDescent="0.3">
      <c r="B61" s="68" t="s">
        <v>74</v>
      </c>
      <c r="C61" s="68" t="s">
        <v>75</v>
      </c>
      <c r="E61" s="77"/>
      <c r="F61" s="77"/>
    </row>
    <row r="62" spans="2:37" x14ac:dyDescent="0.3">
      <c r="B62" s="68" t="s">
        <v>76</v>
      </c>
      <c r="C62" s="68" t="s">
        <v>77</v>
      </c>
    </row>
  </sheetData>
  <pageMargins left="0.7" right="0.7" top="0.75" bottom="0.75" header="0.3" footer="0.3"/>
  <tableParts count="2">
    <tablePart r:id="rId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2AAA5-B561-4B6E-B6E5-3120A8520290}">
  <dimension ref="B1:K35"/>
  <sheetViews>
    <sheetView zoomScale="70" zoomScaleNormal="70" workbookViewId="0">
      <selection activeCell="E38" sqref="E38"/>
    </sheetView>
  </sheetViews>
  <sheetFormatPr defaultColWidth="8.88671875" defaultRowHeight="15.6" x14ac:dyDescent="0.3"/>
  <cols>
    <col min="1" max="1" width="5.77734375" style="2" customWidth="1"/>
    <col min="2" max="2" width="23" style="2" customWidth="1"/>
    <col min="3" max="3" width="21.5546875" style="2" customWidth="1"/>
    <col min="4" max="4" width="14.77734375" style="2" customWidth="1"/>
    <col min="5" max="5" width="19.21875" style="2" customWidth="1"/>
    <col min="6" max="6" width="14.77734375" style="2" customWidth="1"/>
    <col min="7" max="7" width="13" style="2" customWidth="1"/>
    <col min="8" max="8" width="13.21875" style="2" customWidth="1"/>
    <col min="9" max="9" width="12" style="2" customWidth="1"/>
    <col min="10" max="10" width="23.77734375" style="2" customWidth="1"/>
    <col min="11" max="11" width="24.21875" style="2" bestFit="1" customWidth="1"/>
    <col min="12" max="16384" width="8.88671875" style="2"/>
  </cols>
  <sheetData>
    <row r="1" spans="2:11" ht="20.399999999999999" x14ac:dyDescent="0.35">
      <c r="B1" s="1" t="s">
        <v>78</v>
      </c>
    </row>
    <row r="2" spans="2:11" ht="18" x14ac:dyDescent="0.3">
      <c r="B2" s="3" t="s">
        <v>1</v>
      </c>
    </row>
    <row r="3" spans="2:11" x14ac:dyDescent="0.3">
      <c r="B3" s="12" t="s">
        <v>7</v>
      </c>
      <c r="C3" s="7" t="s">
        <v>8</v>
      </c>
      <c r="D3" s="8" t="s">
        <v>9</v>
      </c>
      <c r="E3" s="12" t="s">
        <v>10</v>
      </c>
      <c r="F3" s="12" t="s">
        <v>37</v>
      </c>
      <c r="G3" s="12" t="s">
        <v>79</v>
      </c>
      <c r="H3" s="12" t="s">
        <v>39</v>
      </c>
      <c r="I3" s="12" t="s">
        <v>74</v>
      </c>
      <c r="J3" s="78" t="s">
        <v>80</v>
      </c>
      <c r="K3" s="79" t="s">
        <v>81</v>
      </c>
    </row>
    <row r="4" spans="2:11" x14ac:dyDescent="0.3">
      <c r="B4" s="60" t="s">
        <v>56</v>
      </c>
      <c r="C4" s="50" t="s">
        <v>44</v>
      </c>
      <c r="D4" s="80" t="s">
        <v>82</v>
      </c>
      <c r="E4" s="80">
        <v>8</v>
      </c>
      <c r="F4" s="80">
        <v>182</v>
      </c>
      <c r="G4" s="80">
        <v>127</v>
      </c>
      <c r="H4" s="282">
        <f>Table118[[#This Row],[Ncorrect]]/Table118[[#This Row],[N-children]]</f>
        <v>0.69780219780219777</v>
      </c>
      <c r="I4" s="282">
        <v>3.4038899999999997E-2</v>
      </c>
      <c r="J4" s="282">
        <v>0.62549469999999996</v>
      </c>
      <c r="K4" s="281">
        <v>0.76353629999999995</v>
      </c>
    </row>
    <row r="5" spans="2:11" x14ac:dyDescent="0.3">
      <c r="B5" s="60" t="s">
        <v>57</v>
      </c>
      <c r="C5" s="50" t="s">
        <v>44</v>
      </c>
      <c r="D5" s="80" t="s">
        <v>82</v>
      </c>
      <c r="E5" s="80">
        <v>11</v>
      </c>
      <c r="F5" s="80">
        <v>213</v>
      </c>
      <c r="G5" s="80">
        <v>107</v>
      </c>
      <c r="H5" s="282">
        <f>Table118[[#This Row],[Ncorrect]]/Table118[[#This Row],[N-children]]</f>
        <v>0.50234741784037562</v>
      </c>
      <c r="I5" s="282">
        <v>3.4259100000000001E-2</v>
      </c>
      <c r="J5" s="282">
        <v>0.43323220000000001</v>
      </c>
      <c r="K5" s="281">
        <v>0.57139640000000003</v>
      </c>
    </row>
    <row r="6" spans="2:11" x14ac:dyDescent="0.3">
      <c r="B6" s="60" t="s">
        <v>58</v>
      </c>
      <c r="C6" s="50" t="s">
        <v>44</v>
      </c>
      <c r="D6" s="80" t="s">
        <v>82</v>
      </c>
      <c r="E6" s="80">
        <v>12</v>
      </c>
      <c r="F6" s="80">
        <v>333</v>
      </c>
      <c r="G6" s="80">
        <v>202</v>
      </c>
      <c r="H6" s="282">
        <f>Table118[[#This Row],[Ncorrect]]/Table118[[#This Row],[N-children]]</f>
        <v>0.60660660660660659</v>
      </c>
      <c r="I6" s="282">
        <v>2.67698E-2</v>
      </c>
      <c r="J6" s="282">
        <v>0.55187870000000006</v>
      </c>
      <c r="K6" s="281">
        <v>0.65942049999999997</v>
      </c>
    </row>
    <row r="7" spans="2:11" x14ac:dyDescent="0.3">
      <c r="B7" s="50" t="s">
        <v>48</v>
      </c>
      <c r="C7" s="48" t="s">
        <v>53</v>
      </c>
      <c r="D7" s="80" t="s">
        <v>82</v>
      </c>
      <c r="E7" s="80">
        <v>29</v>
      </c>
      <c r="F7" s="80">
        <v>426</v>
      </c>
      <c r="G7" s="80">
        <v>258</v>
      </c>
      <c r="H7" s="282">
        <f>Table118[[#This Row],[Ncorrect]]/Table118[[#This Row],[N-children]]</f>
        <v>0.60563380281690138</v>
      </c>
      <c r="I7" s="282">
        <v>2.3678299999999999E-2</v>
      </c>
      <c r="J7" s="282">
        <v>0.55744890000000002</v>
      </c>
      <c r="K7" s="281">
        <v>0.6523409</v>
      </c>
    </row>
    <row r="8" spans="2:11" x14ac:dyDescent="0.3">
      <c r="B8" s="50" t="s">
        <v>48</v>
      </c>
      <c r="C8" s="48" t="s">
        <v>55</v>
      </c>
      <c r="D8" s="80" t="s">
        <v>82</v>
      </c>
      <c r="E8" s="80">
        <v>23</v>
      </c>
      <c r="F8" s="80">
        <v>302</v>
      </c>
      <c r="G8" s="80">
        <v>178</v>
      </c>
      <c r="H8" s="282">
        <f>Table118[[#This Row],[Ncorrect]]/Table118[[#This Row],[N-children]]</f>
        <v>0.58940397350993379</v>
      </c>
      <c r="I8" s="282">
        <v>2.8308099999999999E-2</v>
      </c>
      <c r="J8" s="282">
        <v>0.53161329999999996</v>
      </c>
      <c r="K8" s="281">
        <v>0.64542290000000002</v>
      </c>
    </row>
    <row r="9" spans="2:11" x14ac:dyDescent="0.3">
      <c r="B9" s="81" t="s">
        <v>48</v>
      </c>
      <c r="C9" s="82" t="s">
        <v>44</v>
      </c>
      <c r="D9" s="66" t="s">
        <v>82</v>
      </c>
      <c r="E9" s="66">
        <v>31</v>
      </c>
      <c r="F9" s="66">
        <v>728</v>
      </c>
      <c r="G9" s="66">
        <v>436</v>
      </c>
      <c r="H9" s="280">
        <f>Table118[[#This Row],[Ncorrect]]/Table118[[#This Row],[N-children]]</f>
        <v>0.59890109890109888</v>
      </c>
      <c r="I9" s="280">
        <v>1.81651E-2</v>
      </c>
      <c r="J9" s="280">
        <v>0.56226960000000004</v>
      </c>
      <c r="K9" s="279">
        <v>0.63472790000000001</v>
      </c>
    </row>
    <row r="10" spans="2:11" ht="20.399999999999999" x14ac:dyDescent="0.35">
      <c r="B10" s="1"/>
    </row>
    <row r="11" spans="2:11" ht="18" x14ac:dyDescent="0.3">
      <c r="B11" s="3" t="s">
        <v>83</v>
      </c>
    </row>
    <row r="12" spans="2:11" x14ac:dyDescent="0.3">
      <c r="B12" s="12" t="s">
        <v>7</v>
      </c>
      <c r="C12" s="7" t="s">
        <v>8</v>
      </c>
      <c r="D12" s="8" t="s">
        <v>9</v>
      </c>
      <c r="E12" s="12" t="s">
        <v>10</v>
      </c>
      <c r="F12" s="12" t="s">
        <v>37</v>
      </c>
      <c r="G12" s="12" t="s">
        <v>79</v>
      </c>
      <c r="H12" s="12" t="s">
        <v>39</v>
      </c>
      <c r="I12" s="12" t="s">
        <v>74</v>
      </c>
      <c r="J12" s="78" t="s">
        <v>80</v>
      </c>
      <c r="K12" s="79" t="s">
        <v>81</v>
      </c>
    </row>
    <row r="13" spans="2:11" x14ac:dyDescent="0.3">
      <c r="B13" s="16" t="s">
        <v>43</v>
      </c>
      <c r="C13" s="44" t="s">
        <v>53</v>
      </c>
      <c r="D13" s="16" t="s">
        <v>82</v>
      </c>
      <c r="E13" s="16"/>
      <c r="F13" s="16"/>
      <c r="G13" s="16"/>
      <c r="H13" s="16"/>
      <c r="I13" s="16"/>
      <c r="J13" s="16"/>
      <c r="K13" s="45"/>
    </row>
    <row r="14" spans="2:11" x14ac:dyDescent="0.3">
      <c r="B14" s="16" t="s">
        <v>43</v>
      </c>
      <c r="C14" s="44" t="s">
        <v>55</v>
      </c>
      <c r="D14" s="16" t="s">
        <v>82</v>
      </c>
      <c r="E14" s="16"/>
      <c r="F14" s="16"/>
      <c r="G14" s="16"/>
      <c r="H14" s="16"/>
      <c r="I14" s="16"/>
      <c r="J14" s="16"/>
      <c r="K14" s="45"/>
    </row>
    <row r="15" spans="2:11" x14ac:dyDescent="0.3">
      <c r="B15" s="60" t="s">
        <v>56</v>
      </c>
      <c r="C15" s="50" t="s">
        <v>44</v>
      </c>
      <c r="D15" s="80" t="s">
        <v>82</v>
      </c>
      <c r="E15" s="16"/>
      <c r="F15" s="16"/>
      <c r="G15" s="16"/>
      <c r="H15" s="16"/>
      <c r="I15" s="16"/>
      <c r="J15" s="16"/>
      <c r="K15" s="45"/>
    </row>
    <row r="16" spans="2:11" x14ac:dyDescent="0.3">
      <c r="B16" s="16" t="s">
        <v>46</v>
      </c>
      <c r="C16" s="44" t="s">
        <v>53</v>
      </c>
      <c r="D16" s="16" t="s">
        <v>82</v>
      </c>
      <c r="E16" s="80"/>
      <c r="F16" s="80"/>
      <c r="G16" s="80"/>
      <c r="H16" s="80"/>
      <c r="I16" s="80"/>
      <c r="J16" s="80"/>
      <c r="K16" s="54"/>
    </row>
    <row r="17" spans="2:11" x14ac:dyDescent="0.3">
      <c r="B17" s="16" t="s">
        <v>46</v>
      </c>
      <c r="C17" s="44" t="s">
        <v>55</v>
      </c>
      <c r="D17" s="16" t="s">
        <v>82</v>
      </c>
      <c r="E17" s="16"/>
      <c r="F17" s="16"/>
      <c r="G17" s="16"/>
      <c r="H17" s="16"/>
      <c r="I17" s="16"/>
      <c r="J17" s="16"/>
      <c r="K17" s="45"/>
    </row>
    <row r="18" spans="2:11" x14ac:dyDescent="0.3">
      <c r="B18" s="60" t="s">
        <v>57</v>
      </c>
      <c r="C18" s="50" t="s">
        <v>44</v>
      </c>
      <c r="D18" s="80" t="s">
        <v>82</v>
      </c>
      <c r="E18" s="16"/>
      <c r="F18" s="16"/>
      <c r="G18" s="16"/>
      <c r="H18" s="16"/>
      <c r="I18" s="16"/>
      <c r="J18" s="16"/>
      <c r="K18" s="45"/>
    </row>
    <row r="19" spans="2:11" x14ac:dyDescent="0.3">
      <c r="B19" s="16" t="s">
        <v>47</v>
      </c>
      <c r="C19" s="44" t="s">
        <v>53</v>
      </c>
      <c r="D19" s="16" t="s">
        <v>82</v>
      </c>
      <c r="E19" s="16"/>
      <c r="F19" s="16"/>
      <c r="G19" s="16"/>
      <c r="H19" s="16"/>
      <c r="I19" s="16"/>
      <c r="J19" s="16"/>
      <c r="K19" s="45"/>
    </row>
    <row r="20" spans="2:11" x14ac:dyDescent="0.3">
      <c r="B20" s="16" t="s">
        <v>47</v>
      </c>
      <c r="C20" s="44" t="s">
        <v>55</v>
      </c>
      <c r="D20" s="16" t="s">
        <v>82</v>
      </c>
      <c r="E20" s="80"/>
      <c r="F20" s="80"/>
      <c r="G20" s="80"/>
      <c r="H20" s="80"/>
      <c r="I20" s="80"/>
      <c r="J20" s="80"/>
      <c r="K20" s="54"/>
    </row>
    <row r="21" spans="2:11" x14ac:dyDescent="0.3">
      <c r="B21" s="60" t="s">
        <v>58</v>
      </c>
      <c r="C21" s="50" t="s">
        <v>44</v>
      </c>
      <c r="D21" s="80" t="s">
        <v>82</v>
      </c>
      <c r="E21" s="80"/>
      <c r="F21" s="80"/>
      <c r="G21" s="80"/>
      <c r="H21" s="80"/>
      <c r="I21" s="80"/>
      <c r="J21" s="80"/>
      <c r="K21" s="54"/>
    </row>
    <row r="22" spans="2:11" x14ac:dyDescent="0.3">
      <c r="B22" s="50" t="s">
        <v>48</v>
      </c>
      <c r="C22" s="60" t="s">
        <v>53</v>
      </c>
      <c r="D22" s="80" t="s">
        <v>82</v>
      </c>
      <c r="E22" s="80"/>
      <c r="F22" s="80"/>
      <c r="G22" s="80"/>
      <c r="H22" s="80"/>
      <c r="I22" s="80"/>
      <c r="J22" s="80"/>
      <c r="K22" s="54"/>
    </row>
    <row r="23" spans="2:11" x14ac:dyDescent="0.3">
      <c r="B23" s="50" t="s">
        <v>48</v>
      </c>
      <c r="C23" s="60" t="s">
        <v>55</v>
      </c>
      <c r="D23" s="80" t="s">
        <v>82</v>
      </c>
      <c r="E23" s="80"/>
      <c r="F23" s="80"/>
      <c r="G23" s="80"/>
      <c r="H23" s="80"/>
      <c r="I23" s="80"/>
      <c r="J23" s="80"/>
      <c r="K23" s="54"/>
    </row>
    <row r="24" spans="2:11" x14ac:dyDescent="0.3">
      <c r="B24" s="63" t="s">
        <v>48</v>
      </c>
      <c r="C24" s="82" t="s">
        <v>44</v>
      </c>
      <c r="D24" s="66" t="s">
        <v>82</v>
      </c>
      <c r="E24" s="66"/>
      <c r="F24" s="66"/>
      <c r="G24" s="66"/>
      <c r="H24" s="66"/>
      <c r="I24" s="66"/>
      <c r="J24" s="66"/>
      <c r="K24" s="83"/>
    </row>
    <row r="26" spans="2:11" x14ac:dyDescent="0.3">
      <c r="B26" s="67" t="s">
        <v>59</v>
      </c>
      <c r="C26" s="68"/>
      <c r="D26" s="69"/>
    </row>
    <row r="27" spans="2:11" x14ac:dyDescent="0.3">
      <c r="B27" s="71"/>
      <c r="C27" s="68" t="s">
        <v>60</v>
      </c>
      <c r="D27" s="72" t="s">
        <v>61</v>
      </c>
    </row>
    <row r="28" spans="2:11" x14ac:dyDescent="0.3">
      <c r="B28" s="73"/>
      <c r="C28" s="68" t="s">
        <v>62</v>
      </c>
      <c r="D28" s="72" t="s">
        <v>63</v>
      </c>
    </row>
    <row r="29" spans="2:11" x14ac:dyDescent="0.3">
      <c r="B29" s="74"/>
      <c r="C29" s="68" t="s">
        <v>64</v>
      </c>
      <c r="D29" s="72" t="s">
        <v>65</v>
      </c>
    </row>
    <row r="30" spans="2:11" x14ac:dyDescent="0.3">
      <c r="B30" s="68"/>
      <c r="D30" s="72"/>
    </row>
    <row r="31" spans="2:11" x14ac:dyDescent="0.3">
      <c r="B31" s="68" t="s">
        <v>68</v>
      </c>
      <c r="C31" s="72" t="s">
        <v>84</v>
      </c>
      <c r="D31" s="68"/>
    </row>
    <row r="32" spans="2:11" x14ac:dyDescent="0.3">
      <c r="B32" s="68" t="s">
        <v>70</v>
      </c>
      <c r="C32" s="68" t="s">
        <v>85</v>
      </c>
    </row>
    <row r="33" spans="2:5" x14ac:dyDescent="0.3">
      <c r="B33" s="68" t="s">
        <v>72</v>
      </c>
      <c r="C33" s="68" t="s">
        <v>73</v>
      </c>
    </row>
    <row r="34" spans="2:5" x14ac:dyDescent="0.3">
      <c r="B34" s="68" t="s">
        <v>74</v>
      </c>
      <c r="C34" s="68" t="s">
        <v>75</v>
      </c>
      <c r="E34" s="77"/>
    </row>
    <row r="35" spans="2:5" x14ac:dyDescent="0.3">
      <c r="B35" s="68" t="s">
        <v>76</v>
      </c>
      <c r="C35" s="68" t="s">
        <v>77</v>
      </c>
    </row>
  </sheetData>
  <pageMargins left="0.7" right="0.7" top="0.75" bottom="0.75" header="0.3" footer="0.3"/>
  <tableParts count="2">
    <tablePart r:id="rId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1E2F8-414A-4AB2-85A5-B9225F02846B}">
  <sheetPr>
    <tabColor theme="9"/>
  </sheetPr>
  <dimension ref="A1"/>
  <sheetViews>
    <sheetView workbookViewId="0">
      <selection activeCell="K23" sqref="K23"/>
    </sheetView>
  </sheetViews>
  <sheetFormatPr defaultRowHeight="14.4" x14ac:dyDescent="0.3"/>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1537D-89A8-41A8-A4CB-5B638C6D0900}">
  <dimension ref="B1:AS62"/>
  <sheetViews>
    <sheetView zoomScaleNormal="100" workbookViewId="0">
      <pane xSplit="4" ySplit="4" topLeftCell="E5" activePane="bottomRight" state="frozen"/>
      <selection pane="topRight" activeCell="E1" sqref="E1"/>
      <selection pane="bottomLeft" activeCell="A5" sqref="A5"/>
      <selection pane="bottomRight" activeCell="I12" sqref="I12"/>
    </sheetView>
  </sheetViews>
  <sheetFormatPr defaultColWidth="8.88671875" defaultRowHeight="15.6" x14ac:dyDescent="0.3"/>
  <cols>
    <col min="1" max="1" width="5.77734375" style="2" customWidth="1"/>
    <col min="2" max="2" width="15.77734375" style="2" customWidth="1"/>
    <col min="3" max="3" width="22.77734375" style="2" customWidth="1"/>
    <col min="4" max="4" width="20" style="2" customWidth="1"/>
    <col min="5" max="5" width="22.5546875" style="2" customWidth="1"/>
    <col min="6" max="6" width="21.21875" style="2" customWidth="1"/>
    <col min="7" max="7" width="23.5546875" style="2" customWidth="1"/>
    <col min="8" max="8" width="15.44140625" style="2" customWidth="1"/>
    <col min="9" max="9" width="20" style="2" customWidth="1"/>
    <col min="10" max="10" width="17.21875" style="2" customWidth="1"/>
    <col min="11" max="11" width="11.44140625" style="2" customWidth="1"/>
    <col min="12" max="12" width="27.44140625" style="2" customWidth="1"/>
    <col min="13" max="13" width="27.77734375" style="2" customWidth="1"/>
    <col min="14" max="14" width="14.44140625" style="2" customWidth="1"/>
    <col min="15" max="15" width="18.77734375" style="2" customWidth="1"/>
    <col min="16" max="16" width="16.21875" style="2" customWidth="1"/>
    <col min="17" max="17" width="11.44140625" style="2" customWidth="1"/>
    <col min="18" max="18" width="27.44140625" style="2" customWidth="1"/>
    <col min="19" max="19" width="27.77734375" style="2" customWidth="1"/>
    <col min="20" max="20" width="13.5546875" style="2" customWidth="1"/>
    <col min="21" max="21" width="18.21875" style="2" customWidth="1"/>
    <col min="22" max="22" width="15.44140625" style="2" customWidth="1"/>
    <col min="23" max="23" width="11.44140625" style="2" customWidth="1"/>
    <col min="24" max="24" width="27.44140625" style="2" customWidth="1"/>
    <col min="25" max="25" width="27.77734375" style="2" customWidth="1"/>
    <col min="26" max="26" width="13.44140625" style="2" customWidth="1"/>
    <col min="27" max="27" width="18.5546875" style="2" bestFit="1" customWidth="1"/>
    <col min="28" max="28" width="15.77734375" style="2" customWidth="1"/>
    <col min="29" max="29" width="11.44140625" style="2" customWidth="1"/>
    <col min="30" max="30" width="30.77734375" style="2" customWidth="1"/>
    <col min="31" max="31" width="31.21875" style="2" bestFit="1" customWidth="1"/>
    <col min="32" max="32" width="17.77734375" style="2" customWidth="1"/>
    <col min="33" max="33" width="18.5546875" style="2" bestFit="1" customWidth="1"/>
    <col min="34" max="34" width="15.77734375" style="2" customWidth="1"/>
    <col min="35" max="35" width="11.44140625" style="2" customWidth="1"/>
    <col min="36" max="36" width="30.77734375" style="2" customWidth="1"/>
    <col min="37" max="37" width="31.21875" style="2" bestFit="1" customWidth="1"/>
    <col min="38" max="16384" width="8.88671875" style="2"/>
  </cols>
  <sheetData>
    <row r="1" spans="2:45" ht="20.399999999999999" x14ac:dyDescent="0.35">
      <c r="B1" s="1" t="s">
        <v>0</v>
      </c>
    </row>
    <row r="2" spans="2:45" ht="18" x14ac:dyDescent="0.3">
      <c r="B2" s="3" t="s">
        <v>1</v>
      </c>
    </row>
    <row r="3" spans="2:45" x14ac:dyDescent="0.3">
      <c r="B3" s="4"/>
      <c r="C3" s="4"/>
      <c r="D3" s="4"/>
      <c r="E3" s="5"/>
      <c r="F3" s="5"/>
      <c r="G3" s="5"/>
      <c r="H3" s="6" t="s">
        <v>2</v>
      </c>
      <c r="I3" s="6"/>
      <c r="J3" s="6"/>
      <c r="K3" s="6"/>
      <c r="L3" s="6"/>
      <c r="M3" s="6"/>
      <c r="N3" s="6" t="s">
        <v>3</v>
      </c>
      <c r="O3" s="6"/>
      <c r="P3" s="6"/>
      <c r="Q3" s="6"/>
      <c r="R3" s="6"/>
      <c r="S3" s="6"/>
      <c r="T3" s="6" t="s">
        <v>4</v>
      </c>
      <c r="U3" s="6"/>
      <c r="V3" s="6"/>
      <c r="W3" s="6"/>
      <c r="X3" s="6"/>
      <c r="Y3" s="6"/>
      <c r="Z3" s="6" t="s">
        <v>5</v>
      </c>
      <c r="AA3" s="6"/>
      <c r="AB3" s="6"/>
      <c r="AC3" s="6"/>
      <c r="AD3" s="6"/>
      <c r="AE3" s="6"/>
      <c r="AF3" s="6" t="s">
        <v>6</v>
      </c>
      <c r="AG3" s="6"/>
      <c r="AH3" s="6"/>
      <c r="AI3" s="6"/>
      <c r="AJ3" s="6"/>
      <c r="AK3" s="6"/>
      <c r="AM3" s="2" t="s">
        <v>474</v>
      </c>
      <c r="AQ3" s="2" t="s">
        <v>538</v>
      </c>
    </row>
    <row r="4" spans="2:45" x14ac:dyDescent="0.3">
      <c r="B4" s="7" t="s">
        <v>7</v>
      </c>
      <c r="C4" s="8" t="s">
        <v>8</v>
      </c>
      <c r="D4" s="8" t="s">
        <v>9</v>
      </c>
      <c r="E4" s="9" t="s">
        <v>10</v>
      </c>
      <c r="F4" s="10" t="s">
        <v>11</v>
      </c>
      <c r="G4" s="10" t="s">
        <v>12</v>
      </c>
      <c r="H4" s="9" t="s">
        <v>13</v>
      </c>
      <c r="I4" s="9" t="s">
        <v>14</v>
      </c>
      <c r="J4" s="9" t="s">
        <v>15</v>
      </c>
      <c r="K4" s="9" t="s">
        <v>16</v>
      </c>
      <c r="L4" s="11" t="s">
        <v>17</v>
      </c>
      <c r="M4" s="11" t="s">
        <v>18</v>
      </c>
      <c r="N4" s="9" t="s">
        <v>19</v>
      </c>
      <c r="O4" s="9" t="s">
        <v>20</v>
      </c>
      <c r="P4" s="9" t="s">
        <v>21</v>
      </c>
      <c r="Q4" s="9" t="s">
        <v>22</v>
      </c>
      <c r="R4" s="11" t="s">
        <v>23</v>
      </c>
      <c r="S4" s="11" t="s">
        <v>24</v>
      </c>
      <c r="T4" s="9" t="s">
        <v>25</v>
      </c>
      <c r="U4" s="9" t="s">
        <v>26</v>
      </c>
      <c r="V4" s="9" t="s">
        <v>27</v>
      </c>
      <c r="W4" s="9" t="s">
        <v>28</v>
      </c>
      <c r="X4" s="11" t="s">
        <v>29</v>
      </c>
      <c r="Y4" s="11" t="s">
        <v>30</v>
      </c>
      <c r="Z4" s="12" t="s">
        <v>31</v>
      </c>
      <c r="AA4" s="12" t="s">
        <v>32</v>
      </c>
      <c r="AB4" s="12" t="s">
        <v>33</v>
      </c>
      <c r="AC4" s="12" t="s">
        <v>34</v>
      </c>
      <c r="AD4" s="13" t="s">
        <v>35</v>
      </c>
      <c r="AE4" s="13" t="s">
        <v>36</v>
      </c>
      <c r="AF4" s="12" t="s">
        <v>37</v>
      </c>
      <c r="AG4" s="12" t="s">
        <v>38</v>
      </c>
      <c r="AH4" s="12" t="s">
        <v>39</v>
      </c>
      <c r="AI4" s="12" t="s">
        <v>40</v>
      </c>
      <c r="AJ4" s="13" t="s">
        <v>41</v>
      </c>
      <c r="AK4" s="13" t="s">
        <v>42</v>
      </c>
      <c r="AM4" s="9" t="s">
        <v>19</v>
      </c>
      <c r="AN4" s="9" t="s">
        <v>20</v>
      </c>
      <c r="AO4" s="9" t="s">
        <v>21</v>
      </c>
      <c r="AQ4" s="9" t="s">
        <v>19</v>
      </c>
      <c r="AR4" s="9" t="s">
        <v>20</v>
      </c>
      <c r="AS4" s="9" t="s">
        <v>21</v>
      </c>
    </row>
    <row r="5" spans="2:45" x14ac:dyDescent="0.3">
      <c r="B5" s="14" t="s">
        <v>43</v>
      </c>
      <c r="C5" s="15" t="s">
        <v>44</v>
      </c>
      <c r="D5" s="16" t="s">
        <v>45</v>
      </c>
      <c r="E5" s="16">
        <v>0</v>
      </c>
      <c r="F5" s="16"/>
      <c r="G5" s="16"/>
      <c r="H5" s="16">
        <v>0</v>
      </c>
      <c r="I5" s="16">
        <v>0</v>
      </c>
      <c r="J5" s="293" t="e">
        <f>Table220[[#This Row],[Nused-driver]]/Table220[[#This Row],[N-driver]]</f>
        <v>#DIV/0!</v>
      </c>
      <c r="K5" s="16"/>
      <c r="L5" s="197" t="e">
        <f>Table220[[#This Row],[KPI-driver]]-1.96*SQRT(Table220[[#This Row],[KPI-driver]]*(1-Table220[[#This Row],[KPI-driver]])/Table220[[#This Row],[N-driver]])</f>
        <v>#DIV/0!</v>
      </c>
      <c r="M5" s="197" t="e">
        <f>Table220[[#This Row],[KPI-driver]]+1.96*SQRT(Table220[[#This Row],[KPI-driver]]*(1-Table220[[#This Row],[KPI-driver]])/Table220[[#This Row],[N-driver]])</f>
        <v>#DIV/0!</v>
      </c>
      <c r="N5" s="16"/>
      <c r="O5" s="16"/>
      <c r="P5" s="16" t="e">
        <f>O5/N5</f>
        <v>#DIV/0!</v>
      </c>
      <c r="Q5" s="16"/>
      <c r="R5" s="197" t="e">
        <f>Table220[[#This Row],[KPI-front]]-1.96*SQRT(Table220[[#This Row],[KPI-front]]*(1-Table220[[#This Row],[KPI-front]])/Table220[[#This Row],[N-front]])</f>
        <v>#DIV/0!</v>
      </c>
      <c r="S5" s="197" t="e">
        <f>Table220[[#This Row],[KPI-front]]+1.96*SQRT(Table220[[#This Row],[KPI-front]]*(1-Table220[[#This Row],[KPI-front]])/Table220[[#This Row],[N-front]])</f>
        <v>#DIV/0!</v>
      </c>
      <c r="T5" s="16"/>
      <c r="U5" s="16"/>
      <c r="V5" s="16" t="e">
        <f>Table220[[#This Row],[Nused-rear]]/Table220[[#This Row],[N-rear]]</f>
        <v>#DIV/0!</v>
      </c>
      <c r="W5" s="16"/>
      <c r="X5" s="197" t="e">
        <f>Table220[[#This Row],[KPI-rear]]-1.96*SQRT(Table220[[#This Row],[KPI-rear]]*(1-Table220[[#This Row],[KPI-rear]])/Table220[[#This Row],[N-rear]])</f>
        <v>#DIV/0!</v>
      </c>
      <c r="Y5" s="292" t="e">
        <f>Table220[[#This Row],[KPI-rear]]+1.96*SQRT(Table220[[#This Row],[KPI-rear]]*(1-Table220[[#This Row],[KPI-rear]])/Table220[[#This Row],[N-rear]])</f>
        <v>#DIV/0!</v>
      </c>
      <c r="Z5" s="120"/>
      <c r="AA5" s="120"/>
      <c r="AB5" s="120" t="e">
        <f>Table220[[#This Row],[Nused-total]]/Table220[[#This Row],[Ntotal]]</f>
        <v>#DIV/0!</v>
      </c>
      <c r="AC5" s="120"/>
      <c r="AD5" s="305" t="e">
        <f>Table220[[#This Row],[KPI-total]]-1.96*SQRT(Table220[[#This Row],[KPI-total]]*(1-Table220[[#This Row],[KPI-total]])/Table220[[#This Row],[Ntotal]])</f>
        <v>#DIV/0!</v>
      </c>
      <c r="AE5" s="305" t="e">
        <f>Table220[[#This Row],[KPI-total]]-1.96*SQRT(Table220[[#This Row],[KPI-total]]*(1-Table220[[#This Row],[KPI-total]])/Table220[[#This Row],[Ntotal]])</f>
        <v>#DIV/0!</v>
      </c>
      <c r="AF5" s="120"/>
      <c r="AG5" s="120"/>
      <c r="AH5" s="120"/>
      <c r="AI5" s="120"/>
      <c r="AJ5" s="120"/>
      <c r="AK5" s="120"/>
      <c r="AM5" s="16"/>
      <c r="AN5" s="16"/>
      <c r="AO5" s="16"/>
      <c r="AQ5" s="16"/>
      <c r="AR5" s="16"/>
      <c r="AS5" s="16"/>
    </row>
    <row r="6" spans="2:45" x14ac:dyDescent="0.3">
      <c r="B6" s="14" t="s">
        <v>46</v>
      </c>
      <c r="C6" s="15" t="s">
        <v>44</v>
      </c>
      <c r="D6" s="16" t="s">
        <v>45</v>
      </c>
      <c r="E6" s="16">
        <v>13</v>
      </c>
      <c r="F6" s="16">
        <v>5635</v>
      </c>
      <c r="G6" s="296">
        <v>0.75</v>
      </c>
      <c r="H6" s="16">
        <v>2863</v>
      </c>
      <c r="I6" s="16">
        <v>2692</v>
      </c>
      <c r="J6" s="295">
        <f>J30</f>
        <v>0.94165894618990975</v>
      </c>
      <c r="K6" s="293">
        <v>4.4297520749105391E-3</v>
      </c>
      <c r="L6" s="197">
        <f>Table220[[#This Row],[KPI-driver]]-1.96*SQRT(Table220[[#This Row],[KPI-driver]]*(1-Table220[[#This Row],[KPI-driver]])/Table220[[#This Row],[N-driver]])</f>
        <v>0.93307317420763503</v>
      </c>
      <c r="M6" s="197">
        <f>Table220[[#This Row],[KPI-driver]]+1.96*SQRT(Table220[[#This Row],[KPI-driver]]*(1-Table220[[#This Row],[KPI-driver]])/Table220[[#This Row],[N-driver]])</f>
        <v>0.95024471817218448</v>
      </c>
      <c r="N6" s="16">
        <v>3727</v>
      </c>
      <c r="O6" s="16">
        <v>3525</v>
      </c>
      <c r="P6" s="295">
        <f>O6/N6</f>
        <v>0.94580091226187279</v>
      </c>
      <c r="Q6" s="293">
        <v>6.3311733856749553E-3</v>
      </c>
      <c r="R6" s="197">
        <f>Table220[[#This Row],[KPI-front]]-1.96*SQRT(Table220[[#This Row],[KPI-front]]*(1-Table220[[#This Row],[KPI-front]])/Table220[[#This Row],[N-front]])</f>
        <v>0.93853195312206472</v>
      </c>
      <c r="S6" s="197">
        <f>Table220[[#This Row],[KPI-front]]+1.96*SQRT(Table220[[#This Row],[KPI-front]]*(1-Table220[[#This Row],[KPI-front]])/Table220[[#This Row],[N-front]])</f>
        <v>0.95306987140168087</v>
      </c>
      <c r="T6" s="16">
        <v>74</v>
      </c>
      <c r="U6" s="16">
        <v>68</v>
      </c>
      <c r="V6" s="295">
        <f>V30</f>
        <v>0.90363636363636368</v>
      </c>
      <c r="W6" s="293">
        <v>3.1947503894564425E-2</v>
      </c>
      <c r="X6" s="197">
        <f>Table220[[#This Row],[KPI-rear]]-1.96*SQRT(Table220[[#This Row],[KPI-rear]]*(1-Table220[[#This Row],[KPI-rear]])/Table220[[#This Row],[N-rear]])</f>
        <v>0.83640163580682414</v>
      </c>
      <c r="Y6" s="292">
        <f>Table220[[#This Row],[KPI-rear]]+1.96*SQRT(Table220[[#This Row],[KPI-rear]]*(1-Table220[[#This Row],[KPI-rear]])/Table220[[#This Row],[N-rear]])</f>
        <v>0.97087109146590322</v>
      </c>
      <c r="Z6" s="16">
        <v>3801</v>
      </c>
      <c r="AA6" s="16">
        <v>3593</v>
      </c>
      <c r="AB6" s="295">
        <f>AB30</f>
        <v>0.94660056132232118</v>
      </c>
      <c r="AC6" s="293">
        <v>3.689526280500917E-3</v>
      </c>
      <c r="AD6" s="197">
        <f>Table220[[#This Row],[KPI-total]]-1.96*SQRT(Table220[[#This Row],[KPI-total]]*(1-Table220[[#This Row],[KPI-total]])/Table220[[#This Row],[Ntotal]])</f>
        <v>0.93945298401531596</v>
      </c>
      <c r="AE6" s="197">
        <f>Table220[[#This Row],[KPI-total]]-1.96*SQRT(Table220[[#This Row],[KPI-total]]*(1-Table220[[#This Row],[KPI-total]])/Table220[[#This Row],[Ntotal]])</f>
        <v>0.93945298401531596</v>
      </c>
      <c r="AF6" s="16"/>
      <c r="AG6" s="16"/>
      <c r="AH6" s="16"/>
      <c r="AI6" s="16"/>
      <c r="AJ6" s="16"/>
      <c r="AK6" s="16"/>
      <c r="AM6" s="16">
        <v>864</v>
      </c>
      <c r="AN6" s="16">
        <v>833</v>
      </c>
      <c r="AO6" s="293">
        <v>0.96412037037037035</v>
      </c>
      <c r="AQ6" s="16">
        <f>AM6+Table220[[#This Row],[N-rear]]</f>
        <v>938</v>
      </c>
      <c r="AR6" s="16">
        <f>AN6+Table220[[#This Row],[N-rear]]</f>
        <v>907</v>
      </c>
      <c r="AS6" s="293">
        <f>AS30</f>
        <v>0.96685127541157545</v>
      </c>
    </row>
    <row r="7" spans="2:45" x14ac:dyDescent="0.3">
      <c r="B7" s="14" t="s">
        <v>47</v>
      </c>
      <c r="C7" s="15" t="s">
        <v>44</v>
      </c>
      <c r="D7" s="16" t="s">
        <v>45</v>
      </c>
      <c r="E7" s="16">
        <v>31</v>
      </c>
      <c r="F7" s="16">
        <v>10796</v>
      </c>
      <c r="G7" s="296">
        <v>0.25</v>
      </c>
      <c r="H7" s="16">
        <v>5926</v>
      </c>
      <c r="I7" s="16">
        <v>5348</v>
      </c>
      <c r="J7" s="295">
        <f>J39</f>
        <v>0.90240962736855401</v>
      </c>
      <c r="K7" s="293">
        <v>3.8543734757123375E-3</v>
      </c>
      <c r="L7" s="197">
        <f>Table220[[#This Row],[KPI-driver]]-1.96*SQRT(Table220[[#This Row],[KPI-driver]]*(1-Table220[[#This Row],[KPI-driver]])/Table220[[#This Row],[N-driver]])</f>
        <v>0.89485382489542042</v>
      </c>
      <c r="M7" s="197">
        <f>Table220[[#This Row],[KPI-driver]]+1.96*SQRT(Table220[[#This Row],[KPI-driver]]*(1-Table220[[#This Row],[KPI-driver]])/Table220[[#This Row],[N-driver]])</f>
        <v>0.9099654298416876</v>
      </c>
      <c r="N7" s="16">
        <v>7529</v>
      </c>
      <c r="O7" s="16">
        <v>6807</v>
      </c>
      <c r="P7" s="295">
        <f>O7/N7</f>
        <v>0.90410413069464735</v>
      </c>
      <c r="Q7" s="293">
        <v>7.1440438859670264E-3</v>
      </c>
      <c r="R7" s="197">
        <f>Table220[[#This Row],[KPI-front]]-1.96*SQRT(Table220[[#This Row],[KPI-front]]*(1-Table220[[#This Row],[KPI-front]])/Table220[[#This Row],[N-front]])</f>
        <v>0.89745298287906916</v>
      </c>
      <c r="S7" s="197">
        <f>Table220[[#This Row],[KPI-front]]+1.96*SQRT(Table220[[#This Row],[KPI-front]]*(1-Table220[[#This Row],[KPI-front]])/Table220[[#This Row],[N-front]])</f>
        <v>0.91075527851022553</v>
      </c>
      <c r="T7" s="16">
        <v>168</v>
      </c>
      <c r="U7" s="16">
        <v>152</v>
      </c>
      <c r="V7" s="295">
        <f>V39</f>
        <v>0.90501781895937272</v>
      </c>
      <c r="W7" s="293">
        <v>2.2715079859315011E-2</v>
      </c>
      <c r="X7" s="197">
        <f>Table220[[#This Row],[KPI-rear]]-1.96*SQRT(Table220[[#This Row],[KPI-rear]]*(1-Table220[[#This Row],[KPI-rear]])/Table220[[#This Row],[N-rear]])</f>
        <v>0.86068237471167575</v>
      </c>
      <c r="Y7" s="292">
        <f>Table220[[#This Row],[KPI-rear]]+1.96*SQRT(Table220[[#This Row],[KPI-rear]]*(1-Table220[[#This Row],[KPI-rear]])/Table220[[#This Row],[N-rear]])</f>
        <v>0.9493532632070697</v>
      </c>
      <c r="Z7" s="16">
        <v>7697</v>
      </c>
      <c r="AA7" s="16">
        <v>6959</v>
      </c>
      <c r="AB7" s="295">
        <f>AB39</f>
        <v>0.9046095135478347</v>
      </c>
      <c r="AC7" s="293">
        <v>3.3561980682147467E-3</v>
      </c>
      <c r="AD7" s="197">
        <f>Table220[[#This Row],[KPI-total]]-1.96*SQRT(Table220[[#This Row],[KPI-total]]*(1-Table220[[#This Row],[KPI-total]])/Table220[[#This Row],[Ntotal]])</f>
        <v>0.89804687575450304</v>
      </c>
      <c r="AE7" s="197">
        <f>Table220[[#This Row],[KPI-total]]-1.96*SQRT(Table220[[#This Row],[KPI-total]]*(1-Table220[[#This Row],[KPI-total]])/Table220[[#This Row],[Ntotal]])</f>
        <v>0.89804687575450304</v>
      </c>
      <c r="AF7" s="16"/>
      <c r="AG7" s="16"/>
      <c r="AH7" s="16"/>
      <c r="AI7" s="16"/>
      <c r="AJ7" s="16"/>
      <c r="AK7" s="16"/>
      <c r="AM7" s="16">
        <v>1603</v>
      </c>
      <c r="AN7" s="16">
        <v>1459</v>
      </c>
      <c r="AO7" s="293">
        <v>0.91016843418590143</v>
      </c>
      <c r="AQ7" s="16">
        <f>AM7+Table220[[#This Row],[N-rear]]</f>
        <v>1771</v>
      </c>
      <c r="AR7" s="16">
        <f>AN7+Table220[[#This Row],[N-rear]]</f>
        <v>1627</v>
      </c>
      <c r="AS7" s="293">
        <f>AS39</f>
        <v>0.91823356207569928</v>
      </c>
    </row>
    <row r="8" spans="2:45" x14ac:dyDescent="0.3">
      <c r="B8" s="22" t="s">
        <v>48</v>
      </c>
      <c r="C8" s="23" t="s">
        <v>49</v>
      </c>
      <c r="D8" s="16" t="s">
        <v>45</v>
      </c>
      <c r="E8" s="16">
        <v>42</v>
      </c>
      <c r="F8" s="16">
        <v>13673</v>
      </c>
      <c r="G8" s="296">
        <v>0.71</v>
      </c>
      <c r="H8" s="16">
        <v>7008</v>
      </c>
      <c r="I8" s="16">
        <v>6406</v>
      </c>
      <c r="J8" s="295">
        <f>J42</f>
        <v>0.92867624545817207</v>
      </c>
      <c r="K8" s="293">
        <v>3.3475845968675825E-3</v>
      </c>
      <c r="L8" s="197">
        <f>Table220[[#This Row],[KPI-driver]]-1.96*SQRT(Table220[[#This Row],[KPI-driver]]*(1-Table220[[#This Row],[KPI-driver]])/Table220[[#This Row],[N-driver]])</f>
        <v>0.92265053455507184</v>
      </c>
      <c r="M8" s="197">
        <f>Table220[[#This Row],[KPI-driver]]+1.96*SQRT(Table220[[#This Row],[KPI-driver]]*(1-Table220[[#This Row],[KPI-driver]])/Table220[[#This Row],[N-driver]])</f>
        <v>0.93470195636127229</v>
      </c>
      <c r="N8" s="16">
        <v>8744</v>
      </c>
      <c r="O8" s="16">
        <v>8006</v>
      </c>
      <c r="P8" s="295">
        <f>O8/N8</f>
        <v>0.9155992680695334</v>
      </c>
      <c r="Q8" s="293">
        <v>6.4510437185959103E-3</v>
      </c>
      <c r="R8" s="197">
        <f>Table220[[#This Row],[KPI-front]]-1.96*SQRT(Table220[[#This Row],[KPI-front]]*(1-Table220[[#This Row],[KPI-front]])/Table220[[#This Row],[N-front]])</f>
        <v>0.90977251220781996</v>
      </c>
      <c r="S8" s="197">
        <f>Table220[[#This Row],[KPI-front]]+1.96*SQRT(Table220[[#This Row],[KPI-front]]*(1-Table220[[#This Row],[KPI-front]])/Table220[[#This Row],[N-front]])</f>
        <v>0.92142602393124684</v>
      </c>
      <c r="T8" s="16">
        <v>166</v>
      </c>
      <c r="U8" s="16">
        <v>147</v>
      </c>
      <c r="V8" s="295">
        <f>V42</f>
        <v>0.87119288008228224</v>
      </c>
      <c r="W8" s="293">
        <v>2.4784799370583199E-2</v>
      </c>
      <c r="X8" s="197">
        <f>Table220[[#This Row],[KPI-rear]]-1.96*SQRT(Table220[[#This Row],[KPI-rear]]*(1-Table220[[#This Row],[KPI-rear]])/Table220[[#This Row],[N-rear]])</f>
        <v>0.82023291510066865</v>
      </c>
      <c r="Y8" s="292">
        <f>Table220[[#This Row],[KPI-rear]]+1.96*SQRT(Table220[[#This Row],[KPI-rear]]*(1-Table220[[#This Row],[KPI-rear]])/Table220[[#This Row],[N-rear]])</f>
        <v>0.92215284506389583</v>
      </c>
      <c r="Z8" s="16">
        <v>8910</v>
      </c>
      <c r="AA8" s="16">
        <v>8153</v>
      </c>
      <c r="AB8" s="295">
        <f>AB42</f>
        <v>0.93127833775306856</v>
      </c>
      <c r="AC8" s="293">
        <v>2.954027115179796E-3</v>
      </c>
      <c r="AD8" s="197">
        <f>Table220[[#This Row],[KPI-total]]-1.96*SQRT(Table220[[#This Row],[KPI-total]]*(1-Table220[[#This Row],[KPI-total]])/Table220[[#This Row],[Ntotal]])</f>
        <v>0.92602538133391687</v>
      </c>
      <c r="AE8" s="197">
        <f>Table220[[#This Row],[KPI-total]]-1.96*SQRT(Table220[[#This Row],[KPI-total]]*(1-Table220[[#This Row],[KPI-total]])/Table220[[#This Row],[Ntotal]])</f>
        <v>0.92602538133391687</v>
      </c>
      <c r="AF8" s="16"/>
      <c r="AG8" s="16"/>
      <c r="AH8" s="16"/>
      <c r="AI8" s="16"/>
      <c r="AJ8" s="16"/>
      <c r="AK8" s="16"/>
      <c r="AM8" s="16">
        <v>1736</v>
      </c>
      <c r="AN8" s="16">
        <v>1600</v>
      </c>
      <c r="AO8" s="293">
        <v>0.92165898617511521</v>
      </c>
      <c r="AQ8" s="16">
        <f>AM8+Table220[[#This Row],[N-rear]]</f>
        <v>1902</v>
      </c>
      <c r="AR8" s="16">
        <f>AN8+Table220[[#This Row],[N-rear]]</f>
        <v>1766</v>
      </c>
      <c r="AS8" s="293">
        <f>AS42</f>
        <v>0.94987796105772659</v>
      </c>
    </row>
    <row r="9" spans="2:45" x14ac:dyDescent="0.3">
      <c r="B9" s="22" t="s">
        <v>48</v>
      </c>
      <c r="C9" s="23" t="s">
        <v>50</v>
      </c>
      <c r="D9" s="16" t="s">
        <v>45</v>
      </c>
      <c r="E9" s="16">
        <v>17</v>
      </c>
      <c r="F9" s="16">
        <v>2758</v>
      </c>
      <c r="G9" s="296">
        <v>0.28999999999999998</v>
      </c>
      <c r="H9" s="16">
        <v>1781</v>
      </c>
      <c r="I9" s="16">
        <v>1634</v>
      </c>
      <c r="J9" s="295">
        <f>J44</f>
        <v>0.93960855934230569</v>
      </c>
      <c r="K9" s="293">
        <v>6.5224502147302396E-3</v>
      </c>
      <c r="L9" s="197">
        <f>Table220[[#This Row],[KPI-driver]]-1.96*SQRT(Table220[[#This Row],[KPI-driver]]*(1-Table220[[#This Row],[KPI-driver]])/Table220[[#This Row],[N-driver]])</f>
        <v>0.92854524406816696</v>
      </c>
      <c r="M9" s="197">
        <f>Table220[[#This Row],[KPI-driver]]+1.96*SQRT(Table220[[#This Row],[KPI-driver]]*(1-Table220[[#This Row],[KPI-driver]])/Table220[[#This Row],[N-driver]])</f>
        <v>0.95067187461644442</v>
      </c>
      <c r="N9" s="16">
        <v>2512</v>
      </c>
      <c r="O9" s="16">
        <v>2326</v>
      </c>
      <c r="P9" s="295">
        <f>O9/N9</f>
        <v>0.92595541401273884</v>
      </c>
      <c r="Q9" s="293">
        <v>8.3177630378130397E-3</v>
      </c>
      <c r="R9" s="197">
        <f>Table220[[#This Row],[KPI-front]]-1.96*SQRT(Table220[[#This Row],[KPI-front]]*(1-Table220[[#This Row],[KPI-front]])/Table220[[#This Row],[N-front]])</f>
        <v>0.9157156971998428</v>
      </c>
      <c r="S9" s="197">
        <f>Table220[[#This Row],[KPI-front]]+1.96*SQRT(Table220[[#This Row],[KPI-front]]*(1-Table220[[#This Row],[KPI-front]])/Table220[[#This Row],[N-front]])</f>
        <v>0.93619513082563488</v>
      </c>
      <c r="T9" s="16">
        <v>76</v>
      </c>
      <c r="U9" s="16">
        <v>73</v>
      </c>
      <c r="V9" s="295">
        <f>V44</f>
        <v>0.98425787106446783</v>
      </c>
      <c r="W9" s="293">
        <v>2.2484220382414568E-2</v>
      </c>
      <c r="X9" s="197">
        <f>Table220[[#This Row],[KPI-rear]]-1.96*SQRT(Table220[[#This Row],[KPI-rear]]*(1-Table220[[#This Row],[KPI-rear]])/Table220[[#This Row],[N-rear]])</f>
        <v>0.95627221734750467</v>
      </c>
      <c r="Y9" s="292">
        <f>Table220[[#This Row],[KPI-rear]]+1.96*SQRT(Table220[[#This Row],[KPI-rear]]*(1-Table220[[#This Row],[KPI-rear]])/Table220[[#This Row],[N-rear]])</f>
        <v>1.012243524781431</v>
      </c>
      <c r="Z9" s="16">
        <v>2588</v>
      </c>
      <c r="AA9" s="16">
        <v>2399</v>
      </c>
      <c r="AB9" s="295">
        <f>AB44</f>
        <v>0.94791441232421003</v>
      </c>
      <c r="AC9" s="293">
        <v>5.1154464148101403E-3</v>
      </c>
      <c r="AD9" s="197">
        <f>Table220[[#This Row],[KPI-total]]-1.96*SQRT(Table220[[#This Row],[KPI-total]]*(1-Table220[[#This Row],[KPI-total]])/Table220[[#This Row],[Ntotal]])</f>
        <v>0.93935355453172131</v>
      </c>
      <c r="AE9" s="197">
        <f>Table220[[#This Row],[KPI-total]]-1.96*SQRT(Table220[[#This Row],[KPI-total]]*(1-Table220[[#This Row],[KPI-total]])/Table220[[#This Row],[Ntotal]])</f>
        <v>0.93935355453172131</v>
      </c>
      <c r="AF9" s="16"/>
      <c r="AG9" s="16"/>
      <c r="AH9" s="16"/>
      <c r="AI9" s="16"/>
      <c r="AJ9" s="16"/>
      <c r="AK9" s="16"/>
      <c r="AM9" s="16">
        <v>731</v>
      </c>
      <c r="AN9" s="16">
        <v>692</v>
      </c>
      <c r="AO9" s="293">
        <v>0.94664842681258554</v>
      </c>
      <c r="AQ9" s="16">
        <f>AM9+Table220[[#This Row],[N-rear]]</f>
        <v>807</v>
      </c>
      <c r="AR9" s="16">
        <f>AN9+Table220[[#This Row],[N-rear]]</f>
        <v>768</v>
      </c>
      <c r="AS9" s="293">
        <f>AS44</f>
        <v>0.96649480940213972</v>
      </c>
    </row>
    <row r="10" spans="2:45" x14ac:dyDescent="0.3">
      <c r="B10" s="24" t="s">
        <v>48</v>
      </c>
      <c r="C10" s="25" t="s">
        <v>44</v>
      </c>
      <c r="D10" s="26" t="s">
        <v>45</v>
      </c>
      <c r="E10" s="29">
        <v>44</v>
      </c>
      <c r="F10" s="29">
        <v>16431</v>
      </c>
      <c r="G10" s="304">
        <v>1</v>
      </c>
      <c r="H10" s="29">
        <v>8789</v>
      </c>
      <c r="I10" s="29">
        <v>8040</v>
      </c>
      <c r="J10" s="302">
        <f>J48</f>
        <v>0.93184661648457079</v>
      </c>
      <c r="K10" s="290">
        <v>2.9784097481225396E-3</v>
      </c>
      <c r="L10" s="285">
        <f>Table220[[#This Row],[KPI-driver]]-1.96*SQRT(Table220[[#This Row],[KPI-driver]]*(1-Table220[[#This Row],[KPI-driver]])/Table220[[#This Row],[N-driver]])</f>
        <v>0.92657793109509123</v>
      </c>
      <c r="M10" s="285">
        <f>Table220[[#This Row],[KPI-driver]]+1.96*SQRT(Table220[[#This Row],[KPI-driver]]*(1-Table220[[#This Row],[KPI-driver]])/Table220[[#This Row],[N-driver]])</f>
        <v>0.93711530187405034</v>
      </c>
      <c r="N10" s="29">
        <v>11256</v>
      </c>
      <c r="O10" s="29">
        <v>10332</v>
      </c>
      <c r="P10" s="302">
        <f>P48</f>
        <v>0.93638202816127558</v>
      </c>
      <c r="Q10" s="290">
        <v>5.1696440988488633E-3</v>
      </c>
      <c r="R10" s="285">
        <f>Table220[[#This Row],[KPI-front]]-1.96*SQRT(Table220[[#This Row],[KPI-front]]*(1-Table220[[#This Row],[KPI-front]])/Table220[[#This Row],[N-front]])</f>
        <v>0.93187302568521535</v>
      </c>
      <c r="S10" s="285">
        <f>Table220[[#This Row],[KPI-front]]+1.96*SQRT(Table220[[#This Row],[KPI-front]]*(1-Table220[[#This Row],[KPI-front]])/Table220[[#This Row],[N-front]])</f>
        <v>0.94089103063733581</v>
      </c>
      <c r="T10" s="80">
        <v>242</v>
      </c>
      <c r="U10" s="80">
        <v>220</v>
      </c>
      <c r="V10" s="302">
        <f>V48</f>
        <v>0.90398172746711591</v>
      </c>
      <c r="W10" s="290">
        <v>1.8518200993788876E-2</v>
      </c>
      <c r="X10" s="285">
        <f>Table220[[#This Row],[KPI-rear]]-1.96*SQRT(Table220[[#This Row],[KPI-rear]]*(1-Table220[[#This Row],[KPI-rear]])/Table220[[#This Row],[N-rear]])</f>
        <v>0.86686196755959255</v>
      </c>
      <c r="Y10" s="284">
        <f>Table220[[#This Row],[KPI-rear]]+1.96*SQRT(Table220[[#This Row],[KPI-rear]]*(1-Table220[[#This Row],[KPI-rear]])/Table220[[#This Row],[N-rear]])</f>
        <v>0.94110148737463928</v>
      </c>
      <c r="Z10" s="61">
        <v>11498</v>
      </c>
      <c r="AA10" s="61">
        <v>10552</v>
      </c>
      <c r="AB10" s="303">
        <f>AB48</f>
        <v>0.93610279937869956</v>
      </c>
      <c r="AC10" s="288">
        <v>2.56270366196555E-3</v>
      </c>
      <c r="AD10" s="284">
        <f>Table220[[#This Row],[KPI-total]]-1.96*SQRT(Table220[[#This Row],[KPI-total]]*(1-Table220[[#This Row],[KPI-total]])/Table220[[#This Row],[Ntotal]])</f>
        <v>0.93163238679302152</v>
      </c>
      <c r="AE10" s="284">
        <f>Table220[[#This Row],[KPI-total]]-1.96*SQRT(Table220[[#This Row],[KPI-total]]*(1-Table220[[#This Row],[KPI-total]])/Table220[[#This Row],[Ntotal]])</f>
        <v>0.93163238679302152</v>
      </c>
      <c r="AF10" s="61"/>
      <c r="AG10" s="61"/>
      <c r="AH10" s="61"/>
      <c r="AI10" s="61"/>
      <c r="AJ10" s="61"/>
      <c r="AK10" s="61"/>
      <c r="AM10" s="29">
        <v>2467</v>
      </c>
      <c r="AN10" s="29">
        <v>2292</v>
      </c>
      <c r="AO10" s="302">
        <v>0.95048852040407694</v>
      </c>
      <c r="AQ10" s="29">
        <f>AM10+Table220[[#This Row],[N-rear]]</f>
        <v>2709</v>
      </c>
      <c r="AR10" s="29">
        <f>AN10+Table220[[#This Row],[Nused-rear]]</f>
        <v>2512</v>
      </c>
      <c r="AS10" s="302">
        <f>AS48</f>
        <v>0.95469684707760638</v>
      </c>
    </row>
    <row r="11" spans="2:45" x14ac:dyDescent="0.3">
      <c r="B11" s="32"/>
      <c r="C11" s="33"/>
      <c r="D11" s="34"/>
      <c r="E11" s="4"/>
      <c r="F11" s="4"/>
      <c r="G11" s="4"/>
      <c r="H11" s="4"/>
      <c r="I11" s="4"/>
      <c r="J11" s="4"/>
      <c r="K11" s="4"/>
      <c r="L11" s="4"/>
      <c r="M11" s="4"/>
      <c r="N11" s="4"/>
      <c r="O11" s="4"/>
      <c r="P11" s="4"/>
      <c r="Q11" s="4"/>
      <c r="R11" s="4"/>
      <c r="S11" s="4"/>
      <c r="T11" s="4"/>
      <c r="U11" s="4"/>
      <c r="V11" s="4"/>
      <c r="W11" s="4"/>
      <c r="X11" s="4"/>
      <c r="AM11" s="4"/>
      <c r="AN11" s="4"/>
      <c r="AO11" s="4"/>
      <c r="AQ11" s="4"/>
      <c r="AR11" s="4"/>
      <c r="AS11" s="4"/>
    </row>
    <row r="12" spans="2:45" ht="18" x14ac:dyDescent="0.3">
      <c r="B12" s="3" t="s">
        <v>51</v>
      </c>
      <c r="C12" s="33"/>
      <c r="D12" s="34"/>
      <c r="E12" s="4"/>
      <c r="F12" s="4"/>
      <c r="G12" s="4"/>
      <c r="H12" s="4"/>
      <c r="I12" s="4"/>
      <c r="J12" s="4"/>
      <c r="K12" s="4"/>
      <c r="L12" s="4"/>
      <c r="M12" s="4"/>
      <c r="N12" s="4"/>
      <c r="O12" s="4"/>
      <c r="P12" s="4"/>
      <c r="Q12" s="4"/>
      <c r="R12" s="4"/>
      <c r="S12" s="4"/>
      <c r="T12" s="4"/>
      <c r="U12" s="4"/>
      <c r="V12" s="4"/>
      <c r="W12" s="4"/>
      <c r="X12" s="4"/>
      <c r="AM12" s="4"/>
      <c r="AN12" s="4"/>
      <c r="AO12" s="4"/>
      <c r="AQ12" s="4"/>
      <c r="AR12" s="4"/>
      <c r="AS12" s="4"/>
    </row>
    <row r="13" spans="2:45" x14ac:dyDescent="0.3">
      <c r="B13" s="4"/>
      <c r="C13" s="4"/>
      <c r="D13" s="4"/>
      <c r="E13" s="5"/>
      <c r="F13" s="5"/>
      <c r="G13" s="5"/>
      <c r="H13" s="6" t="s">
        <v>2</v>
      </c>
      <c r="I13" s="6"/>
      <c r="J13" s="6"/>
      <c r="K13" s="6"/>
      <c r="L13" s="6"/>
      <c r="M13" s="6"/>
      <c r="N13" s="6" t="s">
        <v>3</v>
      </c>
      <c r="O13" s="6"/>
      <c r="P13" s="6"/>
      <c r="Q13" s="6"/>
      <c r="R13" s="6"/>
      <c r="S13" s="6"/>
      <c r="T13" s="6" t="s">
        <v>4</v>
      </c>
      <c r="U13" s="6"/>
      <c r="V13" s="6"/>
      <c r="W13" s="6"/>
      <c r="X13" s="6"/>
      <c r="Y13" s="6"/>
      <c r="Z13" s="6" t="s">
        <v>5</v>
      </c>
      <c r="AA13" s="6"/>
      <c r="AB13" s="6"/>
      <c r="AC13" s="6"/>
      <c r="AD13" s="6"/>
      <c r="AE13" s="6"/>
      <c r="AF13" s="6" t="s">
        <v>6</v>
      </c>
      <c r="AG13" s="6"/>
      <c r="AH13" s="6"/>
      <c r="AI13" s="6"/>
      <c r="AJ13" s="6"/>
      <c r="AK13" s="6"/>
      <c r="AM13" s="6" t="s">
        <v>3</v>
      </c>
      <c r="AN13" s="6"/>
      <c r="AO13" s="6"/>
      <c r="AQ13" s="6" t="s">
        <v>3</v>
      </c>
      <c r="AR13" s="6"/>
      <c r="AS13" s="6"/>
    </row>
    <row r="14" spans="2:45" x14ac:dyDescent="0.3">
      <c r="B14" s="7" t="s">
        <v>7</v>
      </c>
      <c r="C14" s="8" t="s">
        <v>8</v>
      </c>
      <c r="D14" s="8" t="s">
        <v>9</v>
      </c>
      <c r="E14" s="9" t="s">
        <v>10</v>
      </c>
      <c r="F14" s="10" t="s">
        <v>11</v>
      </c>
      <c r="G14" s="10" t="s">
        <v>12</v>
      </c>
      <c r="H14" s="9" t="s">
        <v>13</v>
      </c>
      <c r="I14" s="9" t="s">
        <v>14</v>
      </c>
      <c r="J14" s="9" t="s">
        <v>15</v>
      </c>
      <c r="K14" s="9" t="s">
        <v>16</v>
      </c>
      <c r="L14" s="11" t="s">
        <v>17</v>
      </c>
      <c r="M14" s="11" t="s">
        <v>18</v>
      </c>
      <c r="N14" s="9" t="s">
        <v>19</v>
      </c>
      <c r="O14" s="9" t="s">
        <v>20</v>
      </c>
      <c r="P14" s="9" t="s">
        <v>21</v>
      </c>
      <c r="Q14" s="9" t="s">
        <v>22</v>
      </c>
      <c r="R14" s="11" t="s">
        <v>23</v>
      </c>
      <c r="S14" s="11" t="s">
        <v>24</v>
      </c>
      <c r="T14" s="9" t="s">
        <v>25</v>
      </c>
      <c r="U14" s="9" t="s">
        <v>26</v>
      </c>
      <c r="V14" s="9" t="s">
        <v>27</v>
      </c>
      <c r="W14" s="9" t="s">
        <v>28</v>
      </c>
      <c r="X14" s="11" t="s">
        <v>29</v>
      </c>
      <c r="Y14" s="11" t="s">
        <v>30</v>
      </c>
      <c r="Z14" s="12" t="s">
        <v>31</v>
      </c>
      <c r="AA14" s="12" t="s">
        <v>32</v>
      </c>
      <c r="AB14" s="12" t="s">
        <v>33</v>
      </c>
      <c r="AC14" s="12" t="s">
        <v>34</v>
      </c>
      <c r="AD14" s="13" t="s">
        <v>35</v>
      </c>
      <c r="AE14" s="13" t="s">
        <v>36</v>
      </c>
      <c r="AF14" s="12" t="s">
        <v>37</v>
      </c>
      <c r="AG14" s="12" t="s">
        <v>38</v>
      </c>
      <c r="AH14" s="12" t="s">
        <v>39</v>
      </c>
      <c r="AI14" s="12" t="s">
        <v>40</v>
      </c>
      <c r="AJ14" s="13" t="s">
        <v>41</v>
      </c>
      <c r="AK14" s="13" t="s">
        <v>42</v>
      </c>
      <c r="AM14" s="9" t="s">
        <v>19</v>
      </c>
      <c r="AN14" s="9" t="s">
        <v>20</v>
      </c>
      <c r="AO14" s="9" t="s">
        <v>21</v>
      </c>
      <c r="AQ14" s="9" t="s">
        <v>19</v>
      </c>
      <c r="AR14" s="9" t="s">
        <v>20</v>
      </c>
      <c r="AS14" s="9" t="s">
        <v>21</v>
      </c>
    </row>
    <row r="15" spans="2:45" x14ac:dyDescent="0.3">
      <c r="B15" s="35" t="s">
        <v>43</v>
      </c>
      <c r="C15" s="36" t="s">
        <v>49</v>
      </c>
      <c r="D15" s="37" t="s">
        <v>45</v>
      </c>
      <c r="E15" s="36"/>
      <c r="F15" s="36"/>
      <c r="G15" s="36"/>
      <c r="H15" s="36"/>
      <c r="I15" s="36"/>
      <c r="J15" s="36" t="e">
        <f>Table321[[#This Row],[Nused-driver]]/Table321[[#This Row],[N-driver]]</f>
        <v>#DIV/0!</v>
      </c>
      <c r="K15" s="36"/>
      <c r="L15" s="207" t="e">
        <f>Table321[[#This Row],[KPI-driver]]-1.96*SQRT(Table321[[#This Row],[KPI-driver]]*(1-Table321[[#This Row],[KPI-driver]])/Table321[[#This Row],[N-driver]])</f>
        <v>#DIV/0!</v>
      </c>
      <c r="M15" s="207" t="e">
        <f>Table321[[#This Row],[KPI-driver]]+1.96*SQRT(Table321[[#This Row],[KPI-driver]]*(1-Table321[[#This Row],[KPI-driver]])/Table321[[#This Row],[N-driver]])</f>
        <v>#DIV/0!</v>
      </c>
      <c r="N15" s="36"/>
      <c r="O15" s="36"/>
      <c r="P15" s="36" t="e">
        <f>Table321[[#This Row],[Nused-front]]/Table321[[#This Row],[N-front]]</f>
        <v>#DIV/0!</v>
      </c>
      <c r="Q15" s="36"/>
      <c r="R15" s="207" t="e">
        <f>Table321[[#This Row],[KPI-front]]-1.96*SQRT(Table321[[#This Row],[KPI-front]]*(1-Table321[[#This Row],[KPI-front]])/Table321[[#This Row],[N-front]])</f>
        <v>#DIV/0!</v>
      </c>
      <c r="S15" s="207" t="e">
        <f>Table321[[#This Row],[KPI-front]]+1.96*SQRT(Table321[[#This Row],[KPI-front]]*(1-Table321[[#This Row],[KPI-front]])/Table321[[#This Row],[N-front]])</f>
        <v>#DIV/0!</v>
      </c>
      <c r="T15" s="36"/>
      <c r="U15" s="36"/>
      <c r="V15" s="36" t="e">
        <f>Table321[[#This Row],[Nused-rear]]/Table321[[#This Row],[N-rear]]</f>
        <v>#DIV/0!</v>
      </c>
      <c r="W15" s="36"/>
      <c r="X15" s="207" t="e">
        <f>Table321[[#This Row],[KPI-rear]]-1.96*SQRT(Table321[[#This Row],[KPI-rear]]*(1-Table321[[#This Row],[KPI-rear]])/Table321[[#This Row],[N-rear]])</f>
        <v>#DIV/0!</v>
      </c>
      <c r="Y15" s="297" t="e">
        <f>Table321[[#This Row],[KPI-rear]]+1.96*SQRT(Table321[[#This Row],[KPI-rear]]*(1-Table321[[#This Row],[KPI-rear]])/Table321[[#This Row],[N-rear]])</f>
        <v>#DIV/0!</v>
      </c>
      <c r="Z15" s="41"/>
      <c r="AA15" s="41"/>
      <c r="AB15" s="41" t="e">
        <f>Table321[[#This Row],[Nused-total]]/Table321[[#This Row],[Ntotal]]</f>
        <v>#DIV/0!</v>
      </c>
      <c r="AC15" s="41"/>
      <c r="AD15" s="297" t="e">
        <f>Table321[[#This Row],[KPI-total]]-1.96*SQRT(Table321[[#This Row],[KPI-total]]*(1-Table321[[#This Row],[KPI-total]])/Table321[[#This Row],[Ntotal]])</f>
        <v>#DIV/0!</v>
      </c>
      <c r="AE15" s="297" t="e">
        <f>Table321[[#This Row],[KPI-total]]+1.96*SQRT(Table321[[#This Row],[KPI-total]]*(1-Table321[[#This Row],[KPI-total]])/Table321[[#This Row],[Ntotal]])</f>
        <v>#DIV/0!</v>
      </c>
      <c r="AF15" s="41"/>
      <c r="AG15" s="41"/>
      <c r="AH15" s="41"/>
      <c r="AI15" s="41"/>
      <c r="AJ15" s="41"/>
      <c r="AK15" s="41"/>
      <c r="AM15" s="36"/>
      <c r="AN15" s="36"/>
      <c r="AO15" s="36"/>
      <c r="AQ15" s="36"/>
      <c r="AR15" s="36"/>
      <c r="AS15" s="36"/>
    </row>
    <row r="16" spans="2:45" x14ac:dyDescent="0.3">
      <c r="B16" s="35" t="s">
        <v>43</v>
      </c>
      <c r="C16" s="36" t="s">
        <v>49</v>
      </c>
      <c r="D16" s="37" t="s">
        <v>52</v>
      </c>
      <c r="E16" s="36"/>
      <c r="F16" s="36"/>
      <c r="G16" s="36"/>
      <c r="H16" s="36"/>
      <c r="I16" s="36"/>
      <c r="J16" s="36" t="e">
        <f>Table321[[#This Row],[Nused-driver]]/Table321[[#This Row],[N-driver]]</f>
        <v>#DIV/0!</v>
      </c>
      <c r="K16" s="36"/>
      <c r="L16" s="207" t="e">
        <f>Table321[[#This Row],[KPI-driver]]-1.96*SQRT(Table321[[#This Row],[KPI-driver]]*(1-Table321[[#This Row],[KPI-driver]])/Table321[[#This Row],[N-driver]])</f>
        <v>#DIV/0!</v>
      </c>
      <c r="M16" s="207" t="e">
        <f>Table321[[#This Row],[KPI-driver]]+1.96*SQRT(Table321[[#This Row],[KPI-driver]]*(1-Table321[[#This Row],[KPI-driver]])/Table321[[#This Row],[N-driver]])</f>
        <v>#DIV/0!</v>
      </c>
      <c r="N16" s="36"/>
      <c r="O16" s="36"/>
      <c r="P16" s="36" t="e">
        <f>Table321[[#This Row],[Nused-front]]/Table321[[#This Row],[N-front]]</f>
        <v>#DIV/0!</v>
      </c>
      <c r="Q16" s="36"/>
      <c r="R16" s="207" t="e">
        <f>Table321[[#This Row],[KPI-front]]-1.96*SQRT(Table321[[#This Row],[KPI-front]]*(1-Table321[[#This Row],[KPI-front]])/Table321[[#This Row],[N-front]])</f>
        <v>#DIV/0!</v>
      </c>
      <c r="S16" s="207" t="e">
        <f>Table321[[#This Row],[KPI-front]]+1.96*SQRT(Table321[[#This Row],[KPI-front]]*(1-Table321[[#This Row],[KPI-front]])/Table321[[#This Row],[N-front]])</f>
        <v>#DIV/0!</v>
      </c>
      <c r="T16" s="36"/>
      <c r="U16" s="36"/>
      <c r="V16" s="36" t="e">
        <f>Table321[[#This Row],[Nused-rear]]/Table321[[#This Row],[N-rear]]</f>
        <v>#DIV/0!</v>
      </c>
      <c r="W16" s="36"/>
      <c r="X16" s="207" t="e">
        <f>Table321[[#This Row],[KPI-rear]]-1.96*SQRT(Table321[[#This Row],[KPI-rear]]*(1-Table321[[#This Row],[KPI-rear]])/Table321[[#This Row],[N-rear]])</f>
        <v>#DIV/0!</v>
      </c>
      <c r="Y16" s="297" t="e">
        <f>Table321[[#This Row],[KPI-rear]]+1.96*SQRT(Table321[[#This Row],[KPI-rear]]*(1-Table321[[#This Row],[KPI-rear]])/Table321[[#This Row],[N-rear]])</f>
        <v>#DIV/0!</v>
      </c>
      <c r="Z16" s="41"/>
      <c r="AA16" s="41"/>
      <c r="AB16" s="41" t="e">
        <f>Table321[[#This Row],[Nused-total]]/Table321[[#This Row],[Ntotal]]</f>
        <v>#DIV/0!</v>
      </c>
      <c r="AC16" s="41"/>
      <c r="AD16" s="297" t="e">
        <f>Table321[[#This Row],[KPI-total]]-1.96*SQRT(Table321[[#This Row],[KPI-total]]*(1-Table321[[#This Row],[KPI-total]])/Table321[[#This Row],[Ntotal]])</f>
        <v>#DIV/0!</v>
      </c>
      <c r="AE16" s="297" t="e">
        <f>Table321[[#This Row],[KPI-total]]+1.96*SQRT(Table321[[#This Row],[KPI-total]]*(1-Table321[[#This Row],[KPI-total]])/Table321[[#This Row],[Ntotal]])</f>
        <v>#DIV/0!</v>
      </c>
      <c r="AF16" s="41"/>
      <c r="AG16" s="41"/>
      <c r="AH16" s="41"/>
      <c r="AI16" s="41"/>
      <c r="AJ16" s="41"/>
      <c r="AK16" s="41"/>
      <c r="AM16" s="36"/>
      <c r="AN16" s="36"/>
      <c r="AO16" s="36"/>
      <c r="AQ16" s="36"/>
      <c r="AR16" s="36"/>
      <c r="AS16" s="36"/>
    </row>
    <row r="17" spans="2:45" x14ac:dyDescent="0.3">
      <c r="B17" s="43" t="s">
        <v>43</v>
      </c>
      <c r="C17" s="44" t="s">
        <v>53</v>
      </c>
      <c r="D17" s="15" t="s">
        <v>54</v>
      </c>
      <c r="E17" s="16"/>
      <c r="F17" s="16"/>
      <c r="G17" s="16"/>
      <c r="H17" s="16"/>
      <c r="I17" s="16"/>
      <c r="J17" s="16" t="e">
        <f>Table321[[#This Row],[Nused-driver]]/Table321[[#This Row],[N-driver]]</f>
        <v>#DIV/0!</v>
      </c>
      <c r="K17" s="16"/>
      <c r="L17" s="197" t="e">
        <f>Table321[[#This Row],[KPI-driver]]-1.96*SQRT(Table321[[#This Row],[KPI-driver]]*(1-Table321[[#This Row],[KPI-driver]])/Table321[[#This Row],[N-driver]])</f>
        <v>#DIV/0!</v>
      </c>
      <c r="M17" s="197" t="e">
        <f>Table321[[#This Row],[KPI-driver]]+1.96*SQRT(Table321[[#This Row],[KPI-driver]]*(1-Table321[[#This Row],[KPI-driver]])/Table321[[#This Row],[N-driver]])</f>
        <v>#DIV/0!</v>
      </c>
      <c r="N17" s="16"/>
      <c r="O17" s="16"/>
      <c r="P17" s="16" t="e">
        <f>Table321[[#This Row],[Nused-front]]/Table321[[#This Row],[N-front]]</f>
        <v>#DIV/0!</v>
      </c>
      <c r="Q17" s="16"/>
      <c r="R17" s="197" t="e">
        <f>Table321[[#This Row],[KPI-front]]-1.96*SQRT(Table321[[#This Row],[KPI-front]]*(1-Table321[[#This Row],[KPI-front]])/Table321[[#This Row],[N-front]])</f>
        <v>#DIV/0!</v>
      </c>
      <c r="S17" s="197" t="e">
        <f>Table321[[#This Row],[KPI-front]]+1.96*SQRT(Table321[[#This Row],[KPI-front]]*(1-Table321[[#This Row],[KPI-front]])/Table321[[#This Row],[N-front]])</f>
        <v>#DIV/0!</v>
      </c>
      <c r="T17" s="16"/>
      <c r="U17" s="16"/>
      <c r="V17" s="16" t="e">
        <f>Table321[[#This Row],[Nused-rear]]/Table321[[#This Row],[N-rear]]</f>
        <v>#DIV/0!</v>
      </c>
      <c r="W17" s="16"/>
      <c r="X17" s="197" t="e">
        <f>Table321[[#This Row],[KPI-rear]]-1.96*SQRT(Table321[[#This Row],[KPI-rear]]*(1-Table321[[#This Row],[KPI-rear]])/Table321[[#This Row],[N-rear]])</f>
        <v>#DIV/0!</v>
      </c>
      <c r="Y17" s="292" t="e">
        <f>Table321[[#This Row],[KPI-rear]]+1.96*SQRT(Table321[[#This Row],[KPI-rear]]*(1-Table321[[#This Row],[KPI-rear]])/Table321[[#This Row],[N-rear]])</f>
        <v>#DIV/0!</v>
      </c>
      <c r="Z17" s="45"/>
      <c r="AA17" s="45"/>
      <c r="AB17" s="45" t="e">
        <f>Table321[[#This Row],[Nused-total]]/Table321[[#This Row],[Ntotal]]</f>
        <v>#DIV/0!</v>
      </c>
      <c r="AC17" s="45"/>
      <c r="AD17" s="292" t="e">
        <f>Table321[[#This Row],[KPI-total]]-1.96*SQRT(Table321[[#This Row],[KPI-total]]*(1-Table321[[#This Row],[KPI-total]])/Table321[[#This Row],[Ntotal]])</f>
        <v>#DIV/0!</v>
      </c>
      <c r="AE17" s="292" t="e">
        <f>Table321[[#This Row],[KPI-total]]+1.96*SQRT(Table321[[#This Row],[KPI-total]]*(1-Table321[[#This Row],[KPI-total]])/Table321[[#This Row],[Ntotal]])</f>
        <v>#DIV/0!</v>
      </c>
      <c r="AF17" s="45"/>
      <c r="AG17" s="45"/>
      <c r="AH17" s="45"/>
      <c r="AI17" s="45"/>
      <c r="AJ17" s="45"/>
      <c r="AK17" s="45"/>
      <c r="AM17" s="16"/>
      <c r="AN17" s="16"/>
      <c r="AO17" s="16"/>
      <c r="AQ17" s="16"/>
      <c r="AR17" s="16"/>
      <c r="AS17" s="16"/>
    </row>
    <row r="18" spans="2:45" x14ac:dyDescent="0.3">
      <c r="B18" s="35" t="s">
        <v>43</v>
      </c>
      <c r="C18" s="47" t="s">
        <v>50</v>
      </c>
      <c r="D18" s="37" t="s">
        <v>45</v>
      </c>
      <c r="E18" s="36"/>
      <c r="F18" s="36"/>
      <c r="G18" s="36"/>
      <c r="H18" s="36"/>
      <c r="I18" s="36"/>
      <c r="J18" s="36" t="e">
        <f>Table321[[#This Row],[Nused-driver]]/Table321[[#This Row],[N-driver]]</f>
        <v>#DIV/0!</v>
      </c>
      <c r="K18" s="36"/>
      <c r="L18" s="207" t="e">
        <f>Table321[[#This Row],[KPI-driver]]-1.96*SQRT(Table321[[#This Row],[KPI-driver]]*(1-Table321[[#This Row],[KPI-driver]])/Table321[[#This Row],[N-driver]])</f>
        <v>#DIV/0!</v>
      </c>
      <c r="M18" s="207" t="e">
        <f>Table321[[#This Row],[KPI-driver]]+1.96*SQRT(Table321[[#This Row],[KPI-driver]]*(1-Table321[[#This Row],[KPI-driver]])/Table321[[#This Row],[N-driver]])</f>
        <v>#DIV/0!</v>
      </c>
      <c r="N18" s="36"/>
      <c r="O18" s="36"/>
      <c r="P18" s="36" t="e">
        <f>Table321[[#This Row],[Nused-front]]/Table321[[#This Row],[N-front]]</f>
        <v>#DIV/0!</v>
      </c>
      <c r="Q18" s="36"/>
      <c r="R18" s="207" t="e">
        <f>Table321[[#This Row],[KPI-front]]-1.96*SQRT(Table321[[#This Row],[KPI-front]]*(1-Table321[[#This Row],[KPI-front]])/Table321[[#This Row],[N-front]])</f>
        <v>#DIV/0!</v>
      </c>
      <c r="S18" s="207" t="e">
        <f>Table321[[#This Row],[KPI-front]]+1.96*SQRT(Table321[[#This Row],[KPI-front]]*(1-Table321[[#This Row],[KPI-front]])/Table321[[#This Row],[N-front]])</f>
        <v>#DIV/0!</v>
      </c>
      <c r="T18" s="36"/>
      <c r="U18" s="36"/>
      <c r="V18" s="36" t="e">
        <f>Table321[[#This Row],[Nused-rear]]/Table321[[#This Row],[N-rear]]</f>
        <v>#DIV/0!</v>
      </c>
      <c r="W18" s="36"/>
      <c r="X18" s="207" t="e">
        <f>Table321[[#This Row],[KPI-rear]]-1.96*SQRT(Table321[[#This Row],[KPI-rear]]*(1-Table321[[#This Row],[KPI-rear]])/Table321[[#This Row],[N-rear]])</f>
        <v>#DIV/0!</v>
      </c>
      <c r="Y18" s="297" t="e">
        <f>Table321[[#This Row],[KPI-rear]]+1.96*SQRT(Table321[[#This Row],[KPI-rear]]*(1-Table321[[#This Row],[KPI-rear]])/Table321[[#This Row],[N-rear]])</f>
        <v>#DIV/0!</v>
      </c>
      <c r="Z18" s="41"/>
      <c r="AA18" s="41"/>
      <c r="AB18" s="41" t="e">
        <f>Table321[[#This Row],[Nused-total]]/Table321[[#This Row],[Ntotal]]</f>
        <v>#DIV/0!</v>
      </c>
      <c r="AC18" s="41"/>
      <c r="AD18" s="297" t="e">
        <f>Table321[[#This Row],[KPI-total]]-1.96*SQRT(Table321[[#This Row],[KPI-total]]*(1-Table321[[#This Row],[KPI-total]])/Table321[[#This Row],[Ntotal]])</f>
        <v>#DIV/0!</v>
      </c>
      <c r="AE18" s="297" t="e">
        <f>Table321[[#This Row],[KPI-total]]+1.96*SQRT(Table321[[#This Row],[KPI-total]]*(1-Table321[[#This Row],[KPI-total]])/Table321[[#This Row],[Ntotal]])</f>
        <v>#DIV/0!</v>
      </c>
      <c r="AF18" s="41"/>
      <c r="AG18" s="41"/>
      <c r="AH18" s="41"/>
      <c r="AI18" s="41"/>
      <c r="AJ18" s="41"/>
      <c r="AK18" s="41"/>
      <c r="AM18" s="36"/>
      <c r="AN18" s="36"/>
      <c r="AO18" s="36"/>
      <c r="AQ18" s="36"/>
      <c r="AR18" s="36"/>
      <c r="AS18" s="36"/>
    </row>
    <row r="19" spans="2:45" x14ac:dyDescent="0.3">
      <c r="B19" s="35" t="s">
        <v>43</v>
      </c>
      <c r="C19" s="47" t="s">
        <v>50</v>
      </c>
      <c r="D19" s="37" t="s">
        <v>52</v>
      </c>
      <c r="E19" s="36"/>
      <c r="F19" s="36"/>
      <c r="G19" s="36"/>
      <c r="H19" s="36"/>
      <c r="I19" s="36"/>
      <c r="J19" s="36" t="e">
        <f>Table321[[#This Row],[Nused-driver]]/Table321[[#This Row],[N-driver]]</f>
        <v>#DIV/0!</v>
      </c>
      <c r="K19" s="36"/>
      <c r="L19" s="207" t="e">
        <f>Table321[[#This Row],[KPI-driver]]-1.96*SQRT(Table321[[#This Row],[KPI-driver]]*(1-Table321[[#This Row],[KPI-driver]])/Table321[[#This Row],[N-driver]])</f>
        <v>#DIV/0!</v>
      </c>
      <c r="M19" s="207" t="e">
        <f>Table321[[#This Row],[KPI-driver]]+1.96*SQRT(Table321[[#This Row],[KPI-driver]]*(1-Table321[[#This Row],[KPI-driver]])/Table321[[#This Row],[N-driver]])</f>
        <v>#DIV/0!</v>
      </c>
      <c r="N19" s="36"/>
      <c r="O19" s="36"/>
      <c r="P19" s="36" t="e">
        <f>Table321[[#This Row],[Nused-front]]/Table321[[#This Row],[N-front]]</f>
        <v>#DIV/0!</v>
      </c>
      <c r="Q19" s="36"/>
      <c r="R19" s="207" t="e">
        <f>Table321[[#This Row],[KPI-front]]-1.96*SQRT(Table321[[#This Row],[KPI-front]]*(1-Table321[[#This Row],[KPI-front]])/Table321[[#This Row],[N-front]])</f>
        <v>#DIV/0!</v>
      </c>
      <c r="S19" s="207" t="e">
        <f>Table321[[#This Row],[KPI-front]]+1.96*SQRT(Table321[[#This Row],[KPI-front]]*(1-Table321[[#This Row],[KPI-front]])/Table321[[#This Row],[N-front]])</f>
        <v>#DIV/0!</v>
      </c>
      <c r="T19" s="36"/>
      <c r="U19" s="36"/>
      <c r="V19" s="36" t="e">
        <f>Table321[[#This Row],[Nused-rear]]/Table321[[#This Row],[N-rear]]</f>
        <v>#DIV/0!</v>
      </c>
      <c r="W19" s="36"/>
      <c r="X19" s="207" t="e">
        <f>Table321[[#This Row],[KPI-rear]]-1.96*SQRT(Table321[[#This Row],[KPI-rear]]*(1-Table321[[#This Row],[KPI-rear]])/Table321[[#This Row],[N-rear]])</f>
        <v>#DIV/0!</v>
      </c>
      <c r="Y19" s="297" t="e">
        <f>Table321[[#This Row],[KPI-rear]]+1.96*SQRT(Table321[[#This Row],[KPI-rear]]*(1-Table321[[#This Row],[KPI-rear]])/Table321[[#This Row],[N-rear]])</f>
        <v>#DIV/0!</v>
      </c>
      <c r="Z19" s="41"/>
      <c r="AA19" s="41"/>
      <c r="AB19" s="41" t="e">
        <f>Table321[[#This Row],[Nused-total]]/Table321[[#This Row],[Ntotal]]</f>
        <v>#DIV/0!</v>
      </c>
      <c r="AC19" s="41"/>
      <c r="AD19" s="297" t="e">
        <f>Table321[[#This Row],[KPI-total]]-1.96*SQRT(Table321[[#This Row],[KPI-total]]*(1-Table321[[#This Row],[KPI-total]])/Table321[[#This Row],[Ntotal]])</f>
        <v>#DIV/0!</v>
      </c>
      <c r="AE19" s="297" t="e">
        <f>Table321[[#This Row],[KPI-total]]+1.96*SQRT(Table321[[#This Row],[KPI-total]]*(1-Table321[[#This Row],[KPI-total]])/Table321[[#This Row],[Ntotal]])</f>
        <v>#DIV/0!</v>
      </c>
      <c r="AF19" s="41"/>
      <c r="AG19" s="41"/>
      <c r="AH19" s="41"/>
      <c r="AI19" s="41"/>
      <c r="AJ19" s="41"/>
      <c r="AK19" s="41"/>
      <c r="AM19" s="36"/>
      <c r="AN19" s="36"/>
      <c r="AO19" s="36"/>
      <c r="AQ19" s="36"/>
      <c r="AR19" s="36"/>
      <c r="AS19" s="36"/>
    </row>
    <row r="20" spans="2:45" x14ac:dyDescent="0.3">
      <c r="B20" s="43" t="s">
        <v>43</v>
      </c>
      <c r="C20" s="23" t="s">
        <v>55</v>
      </c>
      <c r="D20" s="15" t="s">
        <v>54</v>
      </c>
      <c r="E20" s="16"/>
      <c r="F20" s="16"/>
      <c r="G20" s="16"/>
      <c r="H20" s="16"/>
      <c r="I20" s="16"/>
      <c r="J20" s="16" t="e">
        <f>Table321[[#This Row],[Nused-driver]]/Table321[[#This Row],[N-driver]]</f>
        <v>#DIV/0!</v>
      </c>
      <c r="K20" s="16"/>
      <c r="L20" s="197" t="e">
        <f>Table321[[#This Row],[KPI-driver]]-1.96*SQRT(Table321[[#This Row],[KPI-driver]]*(1-Table321[[#This Row],[KPI-driver]])/Table321[[#This Row],[N-driver]])</f>
        <v>#DIV/0!</v>
      </c>
      <c r="M20" s="197" t="e">
        <f>Table321[[#This Row],[KPI-driver]]+1.96*SQRT(Table321[[#This Row],[KPI-driver]]*(1-Table321[[#This Row],[KPI-driver]])/Table321[[#This Row],[N-driver]])</f>
        <v>#DIV/0!</v>
      </c>
      <c r="N20" s="16"/>
      <c r="O20" s="16"/>
      <c r="P20" s="16" t="e">
        <f>Table321[[#This Row],[Nused-front]]/Table321[[#This Row],[N-front]]</f>
        <v>#DIV/0!</v>
      </c>
      <c r="Q20" s="16"/>
      <c r="R20" s="197" t="e">
        <f>Table321[[#This Row],[KPI-front]]-1.96*SQRT(Table321[[#This Row],[KPI-front]]*(1-Table321[[#This Row],[KPI-front]])/Table321[[#This Row],[N-front]])</f>
        <v>#DIV/0!</v>
      </c>
      <c r="S20" s="197" t="e">
        <f>Table321[[#This Row],[KPI-front]]+1.96*SQRT(Table321[[#This Row],[KPI-front]]*(1-Table321[[#This Row],[KPI-front]])/Table321[[#This Row],[N-front]])</f>
        <v>#DIV/0!</v>
      </c>
      <c r="T20" s="16"/>
      <c r="U20" s="16"/>
      <c r="V20" s="16" t="e">
        <f>Table321[[#This Row],[Nused-rear]]/Table321[[#This Row],[N-rear]]</f>
        <v>#DIV/0!</v>
      </c>
      <c r="W20" s="16"/>
      <c r="X20" s="197" t="e">
        <f>Table321[[#This Row],[KPI-rear]]-1.96*SQRT(Table321[[#This Row],[KPI-rear]]*(1-Table321[[#This Row],[KPI-rear]])/Table321[[#This Row],[N-rear]])</f>
        <v>#DIV/0!</v>
      </c>
      <c r="Y20" s="292" t="e">
        <f>Table321[[#This Row],[KPI-rear]]+1.96*SQRT(Table321[[#This Row],[KPI-rear]]*(1-Table321[[#This Row],[KPI-rear]])/Table321[[#This Row],[N-rear]])</f>
        <v>#DIV/0!</v>
      </c>
      <c r="Z20" s="45"/>
      <c r="AA20" s="45"/>
      <c r="AB20" s="45" t="e">
        <f>Table321[[#This Row],[Nused-total]]/Table321[[#This Row],[Ntotal]]</f>
        <v>#DIV/0!</v>
      </c>
      <c r="AC20" s="45"/>
      <c r="AD20" s="292" t="e">
        <f>Table321[[#This Row],[KPI-total]]-1.96*SQRT(Table321[[#This Row],[KPI-total]]*(1-Table321[[#This Row],[KPI-total]])/Table321[[#This Row],[Ntotal]])</f>
        <v>#DIV/0!</v>
      </c>
      <c r="AE20" s="292" t="e">
        <f>Table321[[#This Row],[KPI-total]]+1.96*SQRT(Table321[[#This Row],[KPI-total]]*(1-Table321[[#This Row],[KPI-total]])/Table321[[#This Row],[Ntotal]])</f>
        <v>#DIV/0!</v>
      </c>
      <c r="AF20" s="45"/>
      <c r="AG20" s="45"/>
      <c r="AH20" s="45"/>
      <c r="AI20" s="45"/>
      <c r="AJ20" s="45"/>
      <c r="AK20" s="45"/>
      <c r="AM20" s="16"/>
      <c r="AN20" s="16"/>
      <c r="AO20" s="16"/>
      <c r="AQ20" s="16"/>
      <c r="AR20" s="16"/>
      <c r="AS20" s="16"/>
    </row>
    <row r="21" spans="2:45" x14ac:dyDescent="0.3">
      <c r="B21" s="43" t="s">
        <v>43</v>
      </c>
      <c r="C21" s="15" t="s">
        <v>44</v>
      </c>
      <c r="D21" s="44" t="s">
        <v>45</v>
      </c>
      <c r="E21" s="16"/>
      <c r="F21" s="16"/>
      <c r="G21" s="16"/>
      <c r="H21" s="16"/>
      <c r="I21" s="16"/>
      <c r="J21" s="16" t="e">
        <f>Table321[[#This Row],[Nused-driver]]/Table321[[#This Row],[N-driver]]</f>
        <v>#DIV/0!</v>
      </c>
      <c r="K21" s="16"/>
      <c r="L21" s="197" t="e">
        <f>Table321[[#This Row],[KPI-driver]]-1.96*SQRT(Table321[[#This Row],[KPI-driver]]*(1-Table321[[#This Row],[KPI-driver]])/Table321[[#This Row],[N-driver]])</f>
        <v>#DIV/0!</v>
      </c>
      <c r="M21" s="197" t="e">
        <f>Table321[[#This Row],[KPI-driver]]+1.96*SQRT(Table321[[#This Row],[KPI-driver]]*(1-Table321[[#This Row],[KPI-driver]])/Table321[[#This Row],[N-driver]])</f>
        <v>#DIV/0!</v>
      </c>
      <c r="N21" s="16"/>
      <c r="O21" s="16"/>
      <c r="P21" s="16" t="e">
        <f>Table321[[#This Row],[Nused-front]]/Table321[[#This Row],[N-front]]</f>
        <v>#DIV/0!</v>
      </c>
      <c r="Q21" s="16"/>
      <c r="R21" s="197" t="e">
        <f>Table321[[#This Row],[KPI-front]]-1.96*SQRT(Table321[[#This Row],[KPI-front]]*(1-Table321[[#This Row],[KPI-front]])/Table321[[#This Row],[N-front]])</f>
        <v>#DIV/0!</v>
      </c>
      <c r="S21" s="197" t="e">
        <f>Table321[[#This Row],[KPI-front]]+1.96*SQRT(Table321[[#This Row],[KPI-front]]*(1-Table321[[#This Row],[KPI-front]])/Table321[[#This Row],[N-front]])</f>
        <v>#DIV/0!</v>
      </c>
      <c r="T21" s="16"/>
      <c r="U21" s="16"/>
      <c r="V21" s="16" t="e">
        <f>Table321[[#This Row],[Nused-rear]]/Table321[[#This Row],[N-rear]]</f>
        <v>#DIV/0!</v>
      </c>
      <c r="W21" s="16"/>
      <c r="X21" s="197" t="e">
        <f>Table321[[#This Row],[KPI-rear]]-1.96*SQRT(Table321[[#This Row],[KPI-rear]]*(1-Table321[[#This Row],[KPI-rear]])/Table321[[#This Row],[N-rear]])</f>
        <v>#DIV/0!</v>
      </c>
      <c r="Y21" s="292" t="e">
        <f>Table321[[#This Row],[KPI-rear]]+1.96*SQRT(Table321[[#This Row],[KPI-rear]]*(1-Table321[[#This Row],[KPI-rear]])/Table321[[#This Row],[N-rear]])</f>
        <v>#DIV/0!</v>
      </c>
      <c r="Z21" s="45"/>
      <c r="AA21" s="45"/>
      <c r="AB21" s="45" t="e">
        <f>Table321[[#This Row],[Nused-total]]/Table321[[#This Row],[Ntotal]]</f>
        <v>#DIV/0!</v>
      </c>
      <c r="AC21" s="45"/>
      <c r="AD21" s="292" t="e">
        <f>Table321[[#This Row],[KPI-total]]-1.96*SQRT(Table321[[#This Row],[KPI-total]]*(1-Table321[[#This Row],[KPI-total]])/Table321[[#This Row],[Ntotal]])</f>
        <v>#DIV/0!</v>
      </c>
      <c r="AE21" s="292" t="e">
        <f>Table321[[#This Row],[KPI-total]]+1.96*SQRT(Table321[[#This Row],[KPI-total]]*(1-Table321[[#This Row],[KPI-total]])/Table321[[#This Row],[Ntotal]])</f>
        <v>#DIV/0!</v>
      </c>
      <c r="AF21" s="45"/>
      <c r="AG21" s="45"/>
      <c r="AH21" s="45"/>
      <c r="AI21" s="45"/>
      <c r="AJ21" s="45"/>
      <c r="AK21" s="45"/>
      <c r="AM21" s="16"/>
      <c r="AN21" s="16"/>
      <c r="AO21" s="16"/>
      <c r="AQ21" s="16"/>
      <c r="AR21" s="16"/>
      <c r="AS21" s="16"/>
    </row>
    <row r="22" spans="2:45" x14ac:dyDescent="0.3">
      <c r="B22" s="43" t="s">
        <v>43</v>
      </c>
      <c r="C22" s="15" t="s">
        <v>44</v>
      </c>
      <c r="D22" s="44" t="s">
        <v>52</v>
      </c>
      <c r="E22" s="16"/>
      <c r="F22" s="16"/>
      <c r="G22" s="16"/>
      <c r="H22" s="16"/>
      <c r="I22" s="16"/>
      <c r="J22" s="16" t="e">
        <f>Table321[[#This Row],[Nused-driver]]/Table321[[#This Row],[N-driver]]</f>
        <v>#DIV/0!</v>
      </c>
      <c r="K22" s="16"/>
      <c r="L22" s="197" t="e">
        <f>Table321[[#This Row],[KPI-driver]]-1.96*SQRT(Table321[[#This Row],[KPI-driver]]*(1-Table321[[#This Row],[KPI-driver]])/Table321[[#This Row],[N-driver]])</f>
        <v>#DIV/0!</v>
      </c>
      <c r="M22" s="197" t="e">
        <f>Table321[[#This Row],[KPI-driver]]+1.96*SQRT(Table321[[#This Row],[KPI-driver]]*(1-Table321[[#This Row],[KPI-driver]])/Table321[[#This Row],[N-driver]])</f>
        <v>#DIV/0!</v>
      </c>
      <c r="N22" s="16"/>
      <c r="O22" s="16"/>
      <c r="P22" s="16" t="e">
        <f>Table321[[#This Row],[Nused-front]]/Table321[[#This Row],[N-front]]</f>
        <v>#DIV/0!</v>
      </c>
      <c r="Q22" s="16"/>
      <c r="R22" s="197" t="e">
        <f>Table321[[#This Row],[KPI-front]]-1.96*SQRT(Table321[[#This Row],[KPI-front]]*(1-Table321[[#This Row],[KPI-front]])/Table321[[#This Row],[N-front]])</f>
        <v>#DIV/0!</v>
      </c>
      <c r="S22" s="197" t="e">
        <f>Table321[[#This Row],[KPI-front]]+1.96*SQRT(Table321[[#This Row],[KPI-front]]*(1-Table321[[#This Row],[KPI-front]])/Table321[[#This Row],[N-front]])</f>
        <v>#DIV/0!</v>
      </c>
      <c r="T22" s="16"/>
      <c r="U22" s="16"/>
      <c r="V22" s="16" t="e">
        <f>Table321[[#This Row],[Nused-rear]]/Table321[[#This Row],[N-rear]]</f>
        <v>#DIV/0!</v>
      </c>
      <c r="W22" s="16"/>
      <c r="X22" s="197" t="e">
        <f>Table321[[#This Row],[KPI-rear]]-1.96*SQRT(Table321[[#This Row],[KPI-rear]]*(1-Table321[[#This Row],[KPI-rear]])/Table321[[#This Row],[N-rear]])</f>
        <v>#DIV/0!</v>
      </c>
      <c r="Y22" s="292" t="e">
        <f>Table321[[#This Row],[KPI-rear]]+1.96*SQRT(Table321[[#This Row],[KPI-rear]]*(1-Table321[[#This Row],[KPI-rear]])/Table321[[#This Row],[N-rear]])</f>
        <v>#DIV/0!</v>
      </c>
      <c r="Z22" s="45"/>
      <c r="AA22" s="45"/>
      <c r="AB22" s="45" t="e">
        <f>Table321[[#This Row],[Nused-total]]/Table321[[#This Row],[Ntotal]]</f>
        <v>#DIV/0!</v>
      </c>
      <c r="AC22" s="45"/>
      <c r="AD22" s="292" t="e">
        <f>Table321[[#This Row],[KPI-total]]-1.96*SQRT(Table321[[#This Row],[KPI-total]]*(1-Table321[[#This Row],[KPI-total]])/Table321[[#This Row],[Ntotal]])</f>
        <v>#DIV/0!</v>
      </c>
      <c r="AE22" s="292" t="e">
        <f>Table321[[#This Row],[KPI-total]]+1.96*SQRT(Table321[[#This Row],[KPI-total]]*(1-Table321[[#This Row],[KPI-total]])/Table321[[#This Row],[Ntotal]])</f>
        <v>#DIV/0!</v>
      </c>
      <c r="AF22" s="45"/>
      <c r="AG22" s="45"/>
      <c r="AH22" s="45"/>
      <c r="AI22" s="45"/>
      <c r="AJ22" s="45"/>
      <c r="AK22" s="45"/>
      <c r="AM22" s="16"/>
      <c r="AN22" s="16"/>
      <c r="AO22" s="16"/>
      <c r="AQ22" s="16"/>
      <c r="AR22" s="16"/>
      <c r="AS22" s="16"/>
    </row>
    <row r="23" spans="2:45" x14ac:dyDescent="0.3">
      <c r="B23" s="48" t="s">
        <v>56</v>
      </c>
      <c r="C23" s="49" t="s">
        <v>44</v>
      </c>
      <c r="D23" s="50" t="s">
        <v>54</v>
      </c>
      <c r="E23" s="80"/>
      <c r="F23" s="80"/>
      <c r="G23" s="80"/>
      <c r="H23" s="80"/>
      <c r="I23" s="80"/>
      <c r="J23" s="80" t="e">
        <f>Table321[[#This Row],[Nused-driver]]/Table321[[#This Row],[N-driver]]</f>
        <v>#DIV/0!</v>
      </c>
      <c r="K23" s="80"/>
      <c r="L23" s="193" t="e">
        <f>Table321[[#This Row],[KPI-driver]]-1.96*SQRT(Table321[[#This Row],[KPI-driver]]*(1-Table321[[#This Row],[KPI-driver]])/Table321[[#This Row],[N-driver]])</f>
        <v>#DIV/0!</v>
      </c>
      <c r="M23" s="193" t="e">
        <f>Table321[[#This Row],[KPI-driver]]+1.96*SQRT(Table321[[#This Row],[KPI-driver]]*(1-Table321[[#This Row],[KPI-driver]])/Table321[[#This Row],[N-driver]])</f>
        <v>#DIV/0!</v>
      </c>
      <c r="N23" s="80"/>
      <c r="O23" s="80"/>
      <c r="P23" s="80" t="e">
        <f>Table321[[#This Row],[Nused-front]]/Table321[[#This Row],[N-front]]</f>
        <v>#DIV/0!</v>
      </c>
      <c r="Q23" s="80"/>
      <c r="R23" s="193" t="e">
        <f>Table321[[#This Row],[KPI-front]]-1.96*SQRT(Table321[[#This Row],[KPI-front]]*(1-Table321[[#This Row],[KPI-front]])/Table321[[#This Row],[N-front]])</f>
        <v>#DIV/0!</v>
      </c>
      <c r="S23" s="193" t="e">
        <f>Table321[[#This Row],[KPI-front]]+1.96*SQRT(Table321[[#This Row],[KPI-front]]*(1-Table321[[#This Row],[KPI-front]])/Table321[[#This Row],[N-front]])</f>
        <v>#DIV/0!</v>
      </c>
      <c r="T23" s="80"/>
      <c r="U23" s="80"/>
      <c r="V23" s="80" t="e">
        <f>Table321[[#This Row],[Nused-rear]]/Table321[[#This Row],[N-rear]]</f>
        <v>#DIV/0!</v>
      </c>
      <c r="W23" s="80"/>
      <c r="X23" s="193" t="e">
        <f>Table321[[#This Row],[KPI-rear]]-1.96*SQRT(Table321[[#This Row],[KPI-rear]]*(1-Table321[[#This Row],[KPI-rear]])/Table321[[#This Row],[N-rear]])</f>
        <v>#DIV/0!</v>
      </c>
      <c r="Y23" s="287" t="e">
        <f>Table321[[#This Row],[KPI-rear]]+1.96*SQRT(Table321[[#This Row],[KPI-rear]]*(1-Table321[[#This Row],[KPI-rear]])/Table321[[#This Row],[N-rear]])</f>
        <v>#DIV/0!</v>
      </c>
      <c r="Z23" s="54"/>
      <c r="AA23" s="54"/>
      <c r="AB23" s="54" t="e">
        <f>Table321[[#This Row],[Nused-total]]/Table321[[#This Row],[Ntotal]]</f>
        <v>#DIV/0!</v>
      </c>
      <c r="AC23" s="54"/>
      <c r="AD23" s="287" t="e">
        <f>Table321[[#This Row],[KPI-total]]-1.96*SQRT(Table321[[#This Row],[KPI-total]]*(1-Table321[[#This Row],[KPI-total]])/Table321[[#This Row],[Ntotal]])</f>
        <v>#DIV/0!</v>
      </c>
      <c r="AE23" s="287" t="e">
        <f>Table321[[#This Row],[KPI-total]]+1.96*SQRT(Table321[[#This Row],[KPI-total]]*(1-Table321[[#This Row],[KPI-total]])/Table321[[#This Row],[Ntotal]])</f>
        <v>#DIV/0!</v>
      </c>
      <c r="AF23" s="54"/>
      <c r="AG23" s="54"/>
      <c r="AH23" s="54"/>
      <c r="AI23" s="54"/>
      <c r="AJ23" s="54"/>
      <c r="AK23" s="54"/>
      <c r="AM23" s="80"/>
      <c r="AN23" s="80"/>
      <c r="AO23" s="80"/>
      <c r="AQ23" s="80"/>
      <c r="AR23" s="80"/>
      <c r="AS23" s="80"/>
    </row>
    <row r="24" spans="2:45" x14ac:dyDescent="0.3">
      <c r="B24" s="35" t="s">
        <v>46</v>
      </c>
      <c r="C24" s="36" t="s">
        <v>49</v>
      </c>
      <c r="D24" s="37" t="s">
        <v>45</v>
      </c>
      <c r="E24" s="36">
        <v>13</v>
      </c>
      <c r="F24" s="36">
        <v>4774</v>
      </c>
      <c r="G24" s="301">
        <v>0.53</v>
      </c>
      <c r="H24" s="36">
        <v>2305</v>
      </c>
      <c r="I24" s="36">
        <v>2161</v>
      </c>
      <c r="J24" s="298">
        <f>Table321[[#This Row],[Nused-driver]]/Table321[[#This Row],[N-driver]]</f>
        <v>0.93752711496746199</v>
      </c>
      <c r="K24" s="298">
        <v>5.0419259432405448E-3</v>
      </c>
      <c r="L24" s="207">
        <f>Table321[[#This Row],[KPI-driver]]-1.96*SQRT(Table321[[#This Row],[KPI-driver]]*(1-Table321[[#This Row],[KPI-driver]])/Table321[[#This Row],[N-driver]])</f>
        <v>0.92764708399005558</v>
      </c>
      <c r="M24" s="207">
        <f>Table321[[#This Row],[KPI-driver]]+1.96*SQRT(Table321[[#This Row],[KPI-driver]]*(1-Table321[[#This Row],[KPI-driver]])/Table321[[#This Row],[N-driver]])</f>
        <v>0.94740714594486841</v>
      </c>
      <c r="N24" s="36">
        <v>2916</v>
      </c>
      <c r="O24" s="36">
        <v>2748</v>
      </c>
      <c r="P24" s="300">
        <f>Table321[[#This Row],[Nused-front]]/Table321[[#This Row],[N-front]]</f>
        <v>0.9423868312757202</v>
      </c>
      <c r="Q24" s="298">
        <v>7.8653588866014253E-3</v>
      </c>
      <c r="R24" s="207">
        <f>Table321[[#This Row],[KPI-front]]-1.96*SQRT(Table321[[#This Row],[KPI-front]]*(1-Table321[[#This Row],[KPI-front]])/Table321[[#This Row],[N-front]])</f>
        <v>0.93392941325191026</v>
      </c>
      <c r="S24" s="207">
        <f>Table321[[#This Row],[KPI-front]]+1.96*SQRT(Table321[[#This Row],[KPI-front]]*(1-Table321[[#This Row],[KPI-front]])/Table321[[#This Row],[N-front]])</f>
        <v>0.95084424929953015</v>
      </c>
      <c r="T24" s="36">
        <v>44</v>
      </c>
      <c r="U24" s="36">
        <v>38</v>
      </c>
      <c r="V24" s="298">
        <f>Table321[[#This Row],[Nused-rear]]/Table321[[#This Row],[N-rear]]</f>
        <v>0.86363636363636365</v>
      </c>
      <c r="W24" s="298">
        <v>5.2333588983029852E-2</v>
      </c>
      <c r="X24" s="207">
        <f>Table321[[#This Row],[KPI-rear]]-1.96*SQRT(Table321[[#This Row],[KPI-rear]]*(1-Table321[[#This Row],[KPI-rear]])/Table321[[#This Row],[N-rear]])</f>
        <v>0.76223484012365339</v>
      </c>
      <c r="Y24" s="297">
        <f>Table321[[#This Row],[KPI-rear]]+1.96*SQRT(Table321[[#This Row],[KPI-rear]]*(1-Table321[[#This Row],[KPI-rear]])/Table321[[#This Row],[N-rear]])</f>
        <v>0.9650378871490739</v>
      </c>
      <c r="Z24" s="41">
        <v>2960</v>
      </c>
      <c r="AA24" s="41">
        <v>2786</v>
      </c>
      <c r="AB24" s="299">
        <f>Table321[[#This Row],[Nused-total]]/Table321[[#This Row],[Ntotal]]</f>
        <v>0.94121621621621621</v>
      </c>
      <c r="AC24" s="299">
        <v>4.3241523478585687E-3</v>
      </c>
      <c r="AD24" s="297">
        <f>Table321[[#This Row],[KPI-total]]-1.96*SQRT(Table321[[#This Row],[KPI-total]]*(1-Table321[[#This Row],[KPI-total]])/Table321[[#This Row],[Ntotal]])</f>
        <v>0.93274230938038394</v>
      </c>
      <c r="AE24" s="297">
        <f>Table321[[#This Row],[KPI-total]]+1.96*SQRT(Table321[[#This Row],[KPI-total]]*(1-Table321[[#This Row],[KPI-total]])/Table321[[#This Row],[Ntotal]])</f>
        <v>0.94969012305204847</v>
      </c>
      <c r="AF24" s="41"/>
      <c r="AG24" s="41"/>
      <c r="AH24" s="41"/>
      <c r="AI24" s="41"/>
      <c r="AJ24" s="41"/>
      <c r="AK24" s="41"/>
      <c r="AM24" s="36">
        <v>611</v>
      </c>
      <c r="AN24" s="36">
        <v>587</v>
      </c>
      <c r="AO24" s="298">
        <v>0.96072013093289688</v>
      </c>
      <c r="AQ24" s="36">
        <f>AM24+Table321[[#This Row],[N-rear]]</f>
        <v>655</v>
      </c>
      <c r="AR24" s="36">
        <f>AN24+Table321[[#This Row],[N-rear]]</f>
        <v>631</v>
      </c>
      <c r="AS24" s="298">
        <f>AR24/AQ24</f>
        <v>0.9633587786259542</v>
      </c>
    </row>
    <row r="25" spans="2:45" x14ac:dyDescent="0.3">
      <c r="B25" s="35" t="s">
        <v>46</v>
      </c>
      <c r="C25" s="36" t="s">
        <v>49</v>
      </c>
      <c r="D25" s="37" t="s">
        <v>52</v>
      </c>
      <c r="E25" s="36"/>
      <c r="F25" s="36"/>
      <c r="G25" s="36"/>
      <c r="H25" s="36"/>
      <c r="I25" s="36"/>
      <c r="J25" s="36" t="e">
        <f>Table321[[#This Row],[Nused-driver]]/Table321[[#This Row],[N-driver]]</f>
        <v>#DIV/0!</v>
      </c>
      <c r="K25" s="36"/>
      <c r="L25" s="207" t="e">
        <f>Table321[[#This Row],[KPI-driver]]-1.96*SQRT(Table321[[#This Row],[KPI-driver]]*(1-Table321[[#This Row],[KPI-driver]])/Table321[[#This Row],[N-driver]])</f>
        <v>#DIV/0!</v>
      </c>
      <c r="M25" s="207" t="e">
        <f>Table321[[#This Row],[KPI-driver]]+1.96*SQRT(Table321[[#This Row],[KPI-driver]]*(1-Table321[[#This Row],[KPI-driver]])/Table321[[#This Row],[N-driver]])</f>
        <v>#DIV/0!</v>
      </c>
      <c r="N25" s="36"/>
      <c r="O25" s="36"/>
      <c r="P25" s="36" t="e">
        <f>Table321[[#This Row],[Nused-front]]/Table321[[#This Row],[N-front]]</f>
        <v>#DIV/0!</v>
      </c>
      <c r="Q25" s="36"/>
      <c r="R25" s="207" t="e">
        <f>Table321[[#This Row],[KPI-front]]-1.96*SQRT(Table321[[#This Row],[KPI-front]]*(1-Table321[[#This Row],[KPI-front]])/Table321[[#This Row],[N-front]])</f>
        <v>#DIV/0!</v>
      </c>
      <c r="S25" s="207" t="e">
        <f>Table321[[#This Row],[KPI-front]]+1.96*SQRT(Table321[[#This Row],[KPI-front]]*(1-Table321[[#This Row],[KPI-front]])/Table321[[#This Row],[N-front]])</f>
        <v>#DIV/0!</v>
      </c>
      <c r="T25" s="36"/>
      <c r="U25" s="36"/>
      <c r="V25" s="36" t="e">
        <f>Table321[[#This Row],[Nused-rear]]/Table321[[#This Row],[N-rear]]</f>
        <v>#DIV/0!</v>
      </c>
      <c r="W25" s="36"/>
      <c r="X25" s="207" t="e">
        <f>Table321[[#This Row],[KPI-rear]]-1.96*SQRT(Table321[[#This Row],[KPI-rear]]*(1-Table321[[#This Row],[KPI-rear]])/Table321[[#This Row],[N-rear]])</f>
        <v>#DIV/0!</v>
      </c>
      <c r="Y25" s="297" t="e">
        <f>Table321[[#This Row],[KPI-rear]]+1.96*SQRT(Table321[[#This Row],[KPI-rear]]*(1-Table321[[#This Row],[KPI-rear]])/Table321[[#This Row],[N-rear]])</f>
        <v>#DIV/0!</v>
      </c>
      <c r="Z25" s="41"/>
      <c r="AA25" s="41"/>
      <c r="AB25" s="41" t="e">
        <f>Table321[[#This Row],[Nused-total]]/Table321[[#This Row],[Ntotal]]</f>
        <v>#DIV/0!</v>
      </c>
      <c r="AC25" s="41"/>
      <c r="AD25" s="297" t="e">
        <f>Table321[[#This Row],[KPI-total]]-1.96*SQRT(Table321[[#This Row],[KPI-total]]*(1-Table321[[#This Row],[KPI-total]])/Table321[[#This Row],[Ntotal]])</f>
        <v>#DIV/0!</v>
      </c>
      <c r="AE25" s="297" t="e">
        <f>Table321[[#This Row],[KPI-total]]+1.96*SQRT(Table321[[#This Row],[KPI-total]]*(1-Table321[[#This Row],[KPI-total]])/Table321[[#This Row],[Ntotal]])</f>
        <v>#DIV/0!</v>
      </c>
      <c r="AF25" s="41"/>
      <c r="AG25" s="41"/>
      <c r="AH25" s="41"/>
      <c r="AI25" s="41"/>
      <c r="AJ25" s="41"/>
      <c r="AK25" s="41"/>
      <c r="AM25" s="36"/>
      <c r="AN25" s="36"/>
      <c r="AO25" s="36"/>
      <c r="AQ25" s="36"/>
      <c r="AR25" s="36"/>
      <c r="AS25" s="36"/>
    </row>
    <row r="26" spans="2:45" x14ac:dyDescent="0.3">
      <c r="B26" s="43" t="s">
        <v>46</v>
      </c>
      <c r="C26" s="44" t="s">
        <v>53</v>
      </c>
      <c r="D26" s="15" t="s">
        <v>54</v>
      </c>
      <c r="E26" s="16"/>
      <c r="F26" s="16"/>
      <c r="G26" s="16"/>
      <c r="H26" s="16"/>
      <c r="I26" s="16"/>
      <c r="J26" s="16" t="e">
        <f>Table321[[#This Row],[Nused-driver]]/Table321[[#This Row],[N-driver]]</f>
        <v>#DIV/0!</v>
      </c>
      <c r="K26" s="16"/>
      <c r="L26" s="197" t="e">
        <f>Table321[[#This Row],[KPI-driver]]-1.96*SQRT(Table321[[#This Row],[KPI-driver]]*(1-Table321[[#This Row],[KPI-driver]])/Table321[[#This Row],[N-driver]])</f>
        <v>#DIV/0!</v>
      </c>
      <c r="M26" s="197" t="e">
        <f>Table321[[#This Row],[KPI-driver]]+1.96*SQRT(Table321[[#This Row],[KPI-driver]]*(1-Table321[[#This Row],[KPI-driver]])/Table321[[#This Row],[N-driver]])</f>
        <v>#DIV/0!</v>
      </c>
      <c r="N26" s="16"/>
      <c r="O26" s="16"/>
      <c r="P26" s="16" t="e">
        <f>Table321[[#This Row],[Nused-front]]/Table321[[#This Row],[N-front]]</f>
        <v>#DIV/0!</v>
      </c>
      <c r="Q26" s="16"/>
      <c r="R26" s="197" t="e">
        <f>Table321[[#This Row],[KPI-front]]-1.96*SQRT(Table321[[#This Row],[KPI-front]]*(1-Table321[[#This Row],[KPI-front]])/Table321[[#This Row],[N-front]])</f>
        <v>#DIV/0!</v>
      </c>
      <c r="S26" s="197" t="e">
        <f>Table321[[#This Row],[KPI-front]]+1.96*SQRT(Table321[[#This Row],[KPI-front]]*(1-Table321[[#This Row],[KPI-front]])/Table321[[#This Row],[N-front]])</f>
        <v>#DIV/0!</v>
      </c>
      <c r="T26" s="16"/>
      <c r="U26" s="16"/>
      <c r="V26" s="16" t="e">
        <f>Table321[[#This Row],[Nused-rear]]/Table321[[#This Row],[N-rear]]</f>
        <v>#DIV/0!</v>
      </c>
      <c r="W26" s="16"/>
      <c r="X26" s="197" t="e">
        <f>Table321[[#This Row],[KPI-rear]]-1.96*SQRT(Table321[[#This Row],[KPI-rear]]*(1-Table321[[#This Row],[KPI-rear]])/Table321[[#This Row],[N-rear]])</f>
        <v>#DIV/0!</v>
      </c>
      <c r="Y26" s="292" t="e">
        <f>Table321[[#This Row],[KPI-rear]]+1.96*SQRT(Table321[[#This Row],[KPI-rear]]*(1-Table321[[#This Row],[KPI-rear]])/Table321[[#This Row],[N-rear]])</f>
        <v>#DIV/0!</v>
      </c>
      <c r="Z26" s="45"/>
      <c r="AA26" s="45"/>
      <c r="AB26" s="45" t="e">
        <f>Table321[[#This Row],[Nused-total]]/Table321[[#This Row],[Ntotal]]</f>
        <v>#DIV/0!</v>
      </c>
      <c r="AC26" s="45"/>
      <c r="AD26" s="292" t="e">
        <f>Table321[[#This Row],[KPI-total]]-1.96*SQRT(Table321[[#This Row],[KPI-total]]*(1-Table321[[#This Row],[KPI-total]])/Table321[[#This Row],[Ntotal]])</f>
        <v>#DIV/0!</v>
      </c>
      <c r="AE26" s="292" t="e">
        <f>Table321[[#This Row],[KPI-total]]+1.96*SQRT(Table321[[#This Row],[KPI-total]]*(1-Table321[[#This Row],[KPI-total]])/Table321[[#This Row],[Ntotal]])</f>
        <v>#DIV/0!</v>
      </c>
      <c r="AF26" s="45"/>
      <c r="AG26" s="45"/>
      <c r="AH26" s="45"/>
      <c r="AI26" s="45"/>
      <c r="AJ26" s="45"/>
      <c r="AK26" s="45"/>
      <c r="AM26" s="16"/>
      <c r="AN26" s="16"/>
      <c r="AO26" s="16"/>
      <c r="AQ26" s="16"/>
      <c r="AR26" s="16"/>
      <c r="AS26" s="16"/>
    </row>
    <row r="27" spans="2:45" x14ac:dyDescent="0.3">
      <c r="B27" s="35" t="s">
        <v>46</v>
      </c>
      <c r="C27" s="47" t="s">
        <v>50</v>
      </c>
      <c r="D27" s="37" t="s">
        <v>45</v>
      </c>
      <c r="E27" s="36">
        <v>6</v>
      </c>
      <c r="F27" s="36">
        <v>861</v>
      </c>
      <c r="G27" s="301">
        <v>0.22</v>
      </c>
      <c r="H27" s="36">
        <v>558</v>
      </c>
      <c r="I27" s="36">
        <v>531</v>
      </c>
      <c r="J27" s="298">
        <f>Table321[[#This Row],[Nused-driver]]/Table321[[#This Row],[N-driver]]</f>
        <v>0.95161290322580649</v>
      </c>
      <c r="K27" s="298">
        <v>9.0921657874945359E-3</v>
      </c>
      <c r="L27" s="207">
        <f>Table321[[#This Row],[KPI-driver]]-1.96*SQRT(Table321[[#This Row],[KPI-driver]]*(1-Table321[[#This Row],[KPI-driver]])/Table321[[#This Row],[N-driver]])</f>
        <v>0.93380823376284205</v>
      </c>
      <c r="M27" s="207">
        <f>Table321[[#This Row],[KPI-driver]]+1.96*SQRT(Table321[[#This Row],[KPI-driver]]*(1-Table321[[#This Row],[KPI-driver]])/Table321[[#This Row],[N-driver]])</f>
        <v>0.96941757268877093</v>
      </c>
      <c r="N27" s="36">
        <v>811</v>
      </c>
      <c r="O27" s="36">
        <v>777</v>
      </c>
      <c r="P27" s="300">
        <f>Table321[[#This Row],[Nused-front]]/Table321[[#This Row],[N-front]]</f>
        <v>0.95807644882860665</v>
      </c>
      <c r="Q27" s="298">
        <v>1.0332270844109436E-2</v>
      </c>
      <c r="R27" s="207">
        <f>Table321[[#This Row],[KPI-front]]-1.96*SQRT(Table321[[#This Row],[KPI-front]]*(1-Table321[[#This Row],[KPI-front]])/Table321[[#This Row],[N-front]])</f>
        <v>0.94428293997545121</v>
      </c>
      <c r="S27" s="207">
        <f>Table321[[#This Row],[KPI-front]]+1.96*SQRT(Table321[[#This Row],[KPI-front]]*(1-Table321[[#This Row],[KPI-front]])/Table321[[#This Row],[N-front]])</f>
        <v>0.9718699576817621</v>
      </c>
      <c r="T27" s="36">
        <v>30</v>
      </c>
      <c r="U27" s="36">
        <v>30</v>
      </c>
      <c r="V27" s="298">
        <f>Table321[[#This Row],[Nused-rear]]/Table321[[#This Row],[N-rear]]</f>
        <v>1</v>
      </c>
      <c r="W27" s="298">
        <v>0</v>
      </c>
      <c r="X27" s="207">
        <f>Table321[[#This Row],[KPI-rear]]-1.96*SQRT(Table321[[#This Row],[KPI-rear]]*(1-Table321[[#This Row],[KPI-rear]])/Table321[[#This Row],[N-rear]])</f>
        <v>1</v>
      </c>
      <c r="Y27" s="297">
        <f>Table321[[#This Row],[KPI-rear]]+1.96*SQRT(Table321[[#This Row],[KPI-rear]]*(1-Table321[[#This Row],[KPI-rear]])/Table321[[#This Row],[N-rear]])</f>
        <v>1</v>
      </c>
      <c r="Z27" s="41">
        <v>841</v>
      </c>
      <c r="AA27" s="41">
        <v>807</v>
      </c>
      <c r="AB27" s="299">
        <f>Table321[[#This Row],[Nused-total]]/Table321[[#This Row],[Ntotal]]</f>
        <v>0.95957193816884656</v>
      </c>
      <c r="AC27" s="299">
        <v>6.7957999676033958E-3</v>
      </c>
      <c r="AD27" s="297">
        <f>Table321[[#This Row],[KPI-total]]-1.96*SQRT(Table321[[#This Row],[KPI-total]]*(1-Table321[[#This Row],[KPI-total]])/Table321[[#This Row],[Ntotal]])</f>
        <v>0.94626009159369662</v>
      </c>
      <c r="AE27" s="297">
        <f>Table321[[#This Row],[KPI-total]]+1.96*SQRT(Table321[[#This Row],[KPI-total]]*(1-Table321[[#This Row],[KPI-total]])/Table321[[#This Row],[Ntotal]])</f>
        <v>0.9728837847439965</v>
      </c>
      <c r="AF27" s="41"/>
      <c r="AG27" s="41"/>
      <c r="AH27" s="41"/>
      <c r="AI27" s="41"/>
      <c r="AJ27" s="41"/>
      <c r="AK27" s="41"/>
      <c r="AM27" s="36">
        <v>253</v>
      </c>
      <c r="AN27" s="36">
        <v>246</v>
      </c>
      <c r="AO27" s="298">
        <v>0.97233201581027673</v>
      </c>
      <c r="AQ27" s="36">
        <f>AM27+Table321[[#This Row],[N-rear]]</f>
        <v>283</v>
      </c>
      <c r="AR27" s="36">
        <f>AN27+Table321[[#This Row],[N-rear]]</f>
        <v>276</v>
      </c>
      <c r="AS27" s="298">
        <f>AR27/AQ27</f>
        <v>0.97526501766784457</v>
      </c>
    </row>
    <row r="28" spans="2:45" x14ac:dyDescent="0.3">
      <c r="B28" s="35" t="s">
        <v>46</v>
      </c>
      <c r="C28" s="47" t="s">
        <v>50</v>
      </c>
      <c r="D28" s="37" t="s">
        <v>52</v>
      </c>
      <c r="E28" s="36"/>
      <c r="F28" s="36"/>
      <c r="G28" s="36"/>
      <c r="H28" s="36"/>
      <c r="I28" s="36"/>
      <c r="J28" s="36" t="e">
        <f>Table321[[#This Row],[Nused-driver]]/Table321[[#This Row],[N-driver]]</f>
        <v>#DIV/0!</v>
      </c>
      <c r="K28" s="36"/>
      <c r="L28" s="207" t="e">
        <f>Table321[[#This Row],[KPI-driver]]-1.96*SQRT(Table321[[#This Row],[KPI-driver]]*(1-Table321[[#This Row],[KPI-driver]])/Table321[[#This Row],[N-driver]])</f>
        <v>#DIV/0!</v>
      </c>
      <c r="M28" s="207" t="e">
        <f>Table321[[#This Row],[KPI-driver]]+1.96*SQRT(Table321[[#This Row],[KPI-driver]]*(1-Table321[[#This Row],[KPI-driver]])/Table321[[#This Row],[N-driver]])</f>
        <v>#DIV/0!</v>
      </c>
      <c r="N28" s="36"/>
      <c r="O28" s="36"/>
      <c r="P28" s="36" t="e">
        <f>Table321[[#This Row],[Nused-front]]/Table321[[#This Row],[N-front]]</f>
        <v>#DIV/0!</v>
      </c>
      <c r="Q28" s="36"/>
      <c r="R28" s="207" t="e">
        <f>Table321[[#This Row],[KPI-front]]-1.96*SQRT(Table321[[#This Row],[KPI-front]]*(1-Table321[[#This Row],[KPI-front]])/Table321[[#This Row],[N-front]])</f>
        <v>#DIV/0!</v>
      </c>
      <c r="S28" s="207" t="e">
        <f>Table321[[#This Row],[KPI-front]]+1.96*SQRT(Table321[[#This Row],[KPI-front]]*(1-Table321[[#This Row],[KPI-front]])/Table321[[#This Row],[N-front]])</f>
        <v>#DIV/0!</v>
      </c>
      <c r="T28" s="36"/>
      <c r="U28" s="36"/>
      <c r="V28" s="36" t="e">
        <f>Table321[[#This Row],[Nused-rear]]/Table321[[#This Row],[N-rear]]</f>
        <v>#DIV/0!</v>
      </c>
      <c r="W28" s="36"/>
      <c r="X28" s="207" t="e">
        <f>Table321[[#This Row],[KPI-rear]]-1.96*SQRT(Table321[[#This Row],[KPI-rear]]*(1-Table321[[#This Row],[KPI-rear]])/Table321[[#This Row],[N-rear]])</f>
        <v>#DIV/0!</v>
      </c>
      <c r="Y28" s="297" t="e">
        <f>Table321[[#This Row],[KPI-rear]]+1.96*SQRT(Table321[[#This Row],[KPI-rear]]*(1-Table321[[#This Row],[KPI-rear]])/Table321[[#This Row],[N-rear]])</f>
        <v>#DIV/0!</v>
      </c>
      <c r="Z28" s="41"/>
      <c r="AA28" s="41"/>
      <c r="AB28" s="41" t="e">
        <f>Table321[[#This Row],[Nused-total]]/Table321[[#This Row],[Ntotal]]</f>
        <v>#DIV/0!</v>
      </c>
      <c r="AC28" s="41"/>
      <c r="AD28" s="297" t="e">
        <f>Table321[[#This Row],[KPI-total]]-1.96*SQRT(Table321[[#This Row],[KPI-total]]*(1-Table321[[#This Row],[KPI-total]])/Table321[[#This Row],[Ntotal]])</f>
        <v>#DIV/0!</v>
      </c>
      <c r="AE28" s="297" t="e">
        <f>Table321[[#This Row],[KPI-total]]+1.96*SQRT(Table321[[#This Row],[KPI-total]]*(1-Table321[[#This Row],[KPI-total]])/Table321[[#This Row],[Ntotal]])</f>
        <v>#DIV/0!</v>
      </c>
      <c r="AF28" s="41"/>
      <c r="AG28" s="41"/>
      <c r="AH28" s="41"/>
      <c r="AI28" s="41"/>
      <c r="AJ28" s="41"/>
      <c r="AK28" s="41"/>
      <c r="AM28" s="36"/>
      <c r="AN28" s="36"/>
      <c r="AO28" s="36"/>
      <c r="AQ28" s="36"/>
      <c r="AR28" s="36"/>
      <c r="AS28" s="36"/>
    </row>
    <row r="29" spans="2:45" x14ac:dyDescent="0.3">
      <c r="B29" s="43" t="s">
        <v>46</v>
      </c>
      <c r="C29" s="23" t="s">
        <v>55</v>
      </c>
      <c r="D29" s="15" t="s">
        <v>54</v>
      </c>
      <c r="E29" s="16"/>
      <c r="F29" s="16"/>
      <c r="G29" s="16"/>
      <c r="H29" s="16"/>
      <c r="I29" s="16"/>
      <c r="J29" s="16" t="e">
        <f>Table321[[#This Row],[Nused-driver]]/Table321[[#This Row],[N-driver]]</f>
        <v>#DIV/0!</v>
      </c>
      <c r="K29" s="16"/>
      <c r="L29" s="197" t="e">
        <f>Table321[[#This Row],[KPI-driver]]-1.96*SQRT(Table321[[#This Row],[KPI-driver]]*(1-Table321[[#This Row],[KPI-driver]])/Table321[[#This Row],[N-driver]])</f>
        <v>#DIV/0!</v>
      </c>
      <c r="M29" s="197" t="e">
        <f>Table321[[#This Row],[KPI-driver]]+1.96*SQRT(Table321[[#This Row],[KPI-driver]]*(1-Table321[[#This Row],[KPI-driver]])/Table321[[#This Row],[N-driver]])</f>
        <v>#DIV/0!</v>
      </c>
      <c r="N29" s="16"/>
      <c r="O29" s="16"/>
      <c r="P29" s="16" t="e">
        <f>Table321[[#This Row],[Nused-front]]/Table321[[#This Row],[N-front]]</f>
        <v>#DIV/0!</v>
      </c>
      <c r="Q29" s="16"/>
      <c r="R29" s="197" t="e">
        <f>Table321[[#This Row],[KPI-front]]-1.96*SQRT(Table321[[#This Row],[KPI-front]]*(1-Table321[[#This Row],[KPI-front]])/Table321[[#This Row],[N-front]])</f>
        <v>#DIV/0!</v>
      </c>
      <c r="S29" s="197" t="e">
        <f>Table321[[#This Row],[KPI-front]]+1.96*SQRT(Table321[[#This Row],[KPI-front]]*(1-Table321[[#This Row],[KPI-front]])/Table321[[#This Row],[N-front]])</f>
        <v>#DIV/0!</v>
      </c>
      <c r="T29" s="16"/>
      <c r="U29" s="16"/>
      <c r="V29" s="16" t="e">
        <f>Table321[[#This Row],[Nused-rear]]/Table321[[#This Row],[N-rear]]</f>
        <v>#DIV/0!</v>
      </c>
      <c r="W29" s="16"/>
      <c r="X29" s="197" t="e">
        <f>Table321[[#This Row],[KPI-rear]]-1.96*SQRT(Table321[[#This Row],[KPI-rear]]*(1-Table321[[#This Row],[KPI-rear]])/Table321[[#This Row],[N-rear]])</f>
        <v>#DIV/0!</v>
      </c>
      <c r="Y29" s="292" t="e">
        <f>Table321[[#This Row],[KPI-rear]]+1.96*SQRT(Table321[[#This Row],[KPI-rear]]*(1-Table321[[#This Row],[KPI-rear]])/Table321[[#This Row],[N-rear]])</f>
        <v>#DIV/0!</v>
      </c>
      <c r="Z29" s="45"/>
      <c r="AA29" s="45"/>
      <c r="AB29" s="45" t="e">
        <f>Table321[[#This Row],[Nused-total]]/Table321[[#This Row],[Ntotal]]</f>
        <v>#DIV/0!</v>
      </c>
      <c r="AC29" s="45"/>
      <c r="AD29" s="292" t="e">
        <f>Table321[[#This Row],[KPI-total]]-1.96*SQRT(Table321[[#This Row],[KPI-total]]*(1-Table321[[#This Row],[KPI-total]])/Table321[[#This Row],[Ntotal]])</f>
        <v>#DIV/0!</v>
      </c>
      <c r="AE29" s="292" t="e">
        <f>Table321[[#This Row],[KPI-total]]+1.96*SQRT(Table321[[#This Row],[KPI-total]]*(1-Table321[[#This Row],[KPI-total]])/Table321[[#This Row],[Ntotal]])</f>
        <v>#DIV/0!</v>
      </c>
      <c r="AF29" s="45"/>
      <c r="AG29" s="45"/>
      <c r="AH29" s="45"/>
      <c r="AI29" s="45"/>
      <c r="AJ29" s="45"/>
      <c r="AK29" s="45"/>
      <c r="AM29" s="16"/>
      <c r="AN29" s="16"/>
      <c r="AO29" s="16"/>
      <c r="AQ29" s="16"/>
      <c r="AR29" s="16"/>
      <c r="AS29" s="16"/>
    </row>
    <row r="30" spans="2:45" x14ac:dyDescent="0.3">
      <c r="B30" s="43" t="s">
        <v>46</v>
      </c>
      <c r="C30" s="15" t="s">
        <v>44</v>
      </c>
      <c r="D30" s="44" t="s">
        <v>45</v>
      </c>
      <c r="E30" s="16">
        <v>13</v>
      </c>
      <c r="F30" s="16">
        <v>5635</v>
      </c>
      <c r="G30" s="296">
        <f>G6</f>
        <v>0.75</v>
      </c>
      <c r="H30" s="16">
        <v>2863</v>
      </c>
      <c r="I30" s="16">
        <v>2692</v>
      </c>
      <c r="J30" s="295">
        <f>(J24*G24+J27*G27)/Table321[[#This Row],[Weight proportion]]</f>
        <v>0.94165894618990975</v>
      </c>
      <c r="K30" s="293">
        <v>4.4297520749105391E-3</v>
      </c>
      <c r="L30" s="197">
        <f>Table321[[#This Row],[KPI-driver]]-1.96*SQRT(Table321[[#This Row],[KPI-driver]]*(1-Table321[[#This Row],[KPI-driver]])/Table321[[#This Row],[N-driver]])</f>
        <v>0.93307317420763503</v>
      </c>
      <c r="M30" s="197">
        <f>Table321[[#This Row],[KPI-driver]]+1.96*SQRT(Table321[[#This Row],[KPI-driver]]*(1-Table321[[#This Row],[KPI-driver]])/Table321[[#This Row],[N-driver]])</f>
        <v>0.95024471817218448</v>
      </c>
      <c r="N30" s="16">
        <v>3727</v>
      </c>
      <c r="O30" s="16">
        <v>3525</v>
      </c>
      <c r="P30" s="295">
        <f>Table321[[#This Row],[Nused-front]]/Table321[[#This Row],[N-front]]</f>
        <v>0.94580091226187279</v>
      </c>
      <c r="Q30" s="293">
        <v>6.3311733856749553E-3</v>
      </c>
      <c r="R30" s="197">
        <f>Table321[[#This Row],[KPI-front]]-1.96*SQRT(Table321[[#This Row],[KPI-front]]*(1-Table321[[#This Row],[KPI-front]])/Table321[[#This Row],[N-front]])</f>
        <v>0.93853195312206472</v>
      </c>
      <c r="S30" s="197">
        <f>Table321[[#This Row],[KPI-front]]+1.96*SQRT(Table321[[#This Row],[KPI-front]]*(1-Table321[[#This Row],[KPI-front]])/Table321[[#This Row],[N-front]])</f>
        <v>0.95306987140168087</v>
      </c>
      <c r="T30" s="16">
        <v>74</v>
      </c>
      <c r="U30" s="16">
        <v>68</v>
      </c>
      <c r="V30" s="295">
        <f>(V24*G24+V27*G27)/Table321[[#This Row],[Weight proportion]]</f>
        <v>0.90363636363636368</v>
      </c>
      <c r="W30" s="293">
        <v>3.1947503894564425E-2</v>
      </c>
      <c r="X30" s="197">
        <f>Table321[[#This Row],[KPI-rear]]-1.96*SQRT(Table321[[#This Row],[KPI-rear]]*(1-Table321[[#This Row],[KPI-rear]])/Table321[[#This Row],[N-rear]])</f>
        <v>0.83640163580682414</v>
      </c>
      <c r="Y30" s="292">
        <f>Table321[[#This Row],[KPI-rear]]+1.96*SQRT(Table321[[#This Row],[KPI-rear]]*(1-Table321[[#This Row],[KPI-rear]])/Table321[[#This Row],[N-rear]])</f>
        <v>0.97087109146590322</v>
      </c>
      <c r="Z30" s="45">
        <v>3801</v>
      </c>
      <c r="AA30" s="45">
        <v>3593</v>
      </c>
      <c r="AB30" s="294">
        <f>(AB24*G24+AB27*G27)/Table321[[#This Row],[Weight proportion]]</f>
        <v>0.94660056132232118</v>
      </c>
      <c r="AC30" s="293">
        <v>3.689526280500917E-3</v>
      </c>
      <c r="AD30" s="292">
        <f>Table321[[#This Row],[KPI-total]]-1.96*SQRT(Table321[[#This Row],[KPI-total]]*(1-Table321[[#This Row],[KPI-total]])/Table321[[#This Row],[Ntotal]])</f>
        <v>0.93945298401531596</v>
      </c>
      <c r="AE30" s="292">
        <f>Table321[[#This Row],[KPI-total]]+1.96*SQRT(Table321[[#This Row],[KPI-total]]*(1-Table321[[#This Row],[KPI-total]])/Table321[[#This Row],[Ntotal]])</f>
        <v>0.95374813862932639</v>
      </c>
      <c r="AF30" s="45"/>
      <c r="AG30" s="45"/>
      <c r="AH30" s="45"/>
      <c r="AI30" s="45"/>
      <c r="AJ30" s="45"/>
      <c r="AK30" s="45"/>
      <c r="AM30" s="16">
        <v>864</v>
      </c>
      <c r="AN30" s="16">
        <v>833</v>
      </c>
      <c r="AO30" s="293">
        <v>0.96412037037037035</v>
      </c>
      <c r="AQ30" s="16">
        <f>AM30+Table321[[#This Row],[N-rear]]</f>
        <v>938</v>
      </c>
      <c r="AR30" s="16">
        <f>AN30+Table321[[#This Row],[N-rear]]</f>
        <v>907</v>
      </c>
      <c r="AS30" s="293">
        <f>(AS24*G24+AS27*G27)/Table321[[#This Row],[Weight proportion]]</f>
        <v>0.96685127541157545</v>
      </c>
    </row>
    <row r="31" spans="2:45" x14ac:dyDescent="0.3">
      <c r="B31" s="43" t="s">
        <v>46</v>
      </c>
      <c r="C31" s="15" t="s">
        <v>44</v>
      </c>
      <c r="D31" s="44" t="s">
        <v>52</v>
      </c>
      <c r="E31" s="16"/>
      <c r="F31" s="16"/>
      <c r="G31" s="16"/>
      <c r="H31" s="16"/>
      <c r="I31" s="16"/>
      <c r="J31" s="16" t="e">
        <f>Table321[[#This Row],[Nused-driver]]/Table321[[#This Row],[N-driver]]</f>
        <v>#DIV/0!</v>
      </c>
      <c r="K31" s="16"/>
      <c r="L31" s="197" t="e">
        <f>Table321[[#This Row],[KPI-driver]]-1.96*SQRT(Table321[[#This Row],[KPI-driver]]*(1-Table321[[#This Row],[KPI-driver]])/Table321[[#This Row],[N-driver]])</f>
        <v>#DIV/0!</v>
      </c>
      <c r="M31" s="197" t="e">
        <f>Table321[[#This Row],[KPI-driver]]+1.96*SQRT(Table321[[#This Row],[KPI-driver]]*(1-Table321[[#This Row],[KPI-driver]])/Table321[[#This Row],[N-driver]])</f>
        <v>#DIV/0!</v>
      </c>
      <c r="N31" s="16"/>
      <c r="O31" s="16"/>
      <c r="P31" s="16" t="e">
        <f>Table321[[#This Row],[Nused-front]]/Table321[[#This Row],[N-front]]</f>
        <v>#DIV/0!</v>
      </c>
      <c r="Q31" s="16"/>
      <c r="R31" s="197" t="e">
        <f>Table321[[#This Row],[KPI-front]]-1.96*SQRT(Table321[[#This Row],[KPI-front]]*(1-Table321[[#This Row],[KPI-front]])/Table321[[#This Row],[N-front]])</f>
        <v>#DIV/0!</v>
      </c>
      <c r="S31" s="197" t="e">
        <f>Table321[[#This Row],[KPI-front]]+1.96*SQRT(Table321[[#This Row],[KPI-front]]*(1-Table321[[#This Row],[KPI-front]])/Table321[[#This Row],[N-front]])</f>
        <v>#DIV/0!</v>
      </c>
      <c r="T31" s="16"/>
      <c r="U31" s="16"/>
      <c r="V31" s="16" t="e">
        <f>Table321[[#This Row],[Nused-rear]]/Table321[[#This Row],[N-rear]]</f>
        <v>#DIV/0!</v>
      </c>
      <c r="W31" s="16"/>
      <c r="X31" s="197" t="e">
        <f>Table321[[#This Row],[KPI-rear]]-1.96*SQRT(Table321[[#This Row],[KPI-rear]]*(1-Table321[[#This Row],[KPI-rear]])/Table321[[#This Row],[N-rear]])</f>
        <v>#DIV/0!</v>
      </c>
      <c r="Y31" s="292" t="e">
        <f>Table321[[#This Row],[KPI-rear]]+1.96*SQRT(Table321[[#This Row],[KPI-rear]]*(1-Table321[[#This Row],[KPI-rear]])/Table321[[#This Row],[N-rear]])</f>
        <v>#DIV/0!</v>
      </c>
      <c r="Z31" s="45"/>
      <c r="AA31" s="45"/>
      <c r="AB31" s="45" t="e">
        <f>Table321[[#This Row],[Nused-total]]/Table321[[#This Row],[Ntotal]]</f>
        <v>#DIV/0!</v>
      </c>
      <c r="AC31" s="45"/>
      <c r="AD31" s="292" t="e">
        <f>Table321[[#This Row],[KPI-total]]-1.96*SQRT(Table321[[#This Row],[KPI-total]]*(1-Table321[[#This Row],[KPI-total]])/Table321[[#This Row],[Ntotal]])</f>
        <v>#DIV/0!</v>
      </c>
      <c r="AE31" s="292" t="e">
        <f>Table321[[#This Row],[KPI-total]]+1.96*SQRT(Table321[[#This Row],[KPI-total]]*(1-Table321[[#This Row],[KPI-total]])/Table321[[#This Row],[Ntotal]])</f>
        <v>#DIV/0!</v>
      </c>
      <c r="AF31" s="45"/>
      <c r="AG31" s="45"/>
      <c r="AH31" s="45"/>
      <c r="AI31" s="45"/>
      <c r="AJ31" s="45"/>
      <c r="AK31" s="45"/>
      <c r="AM31" s="16"/>
      <c r="AN31" s="16"/>
      <c r="AO31" s="16"/>
      <c r="AQ31" s="16"/>
      <c r="AR31" s="16"/>
      <c r="AS31" s="16"/>
    </row>
    <row r="32" spans="2:45" x14ac:dyDescent="0.3">
      <c r="B32" s="48" t="s">
        <v>57</v>
      </c>
      <c r="C32" s="56" t="s">
        <v>44</v>
      </c>
      <c r="D32" s="50" t="s">
        <v>54</v>
      </c>
      <c r="E32" s="80"/>
      <c r="F32" s="80"/>
      <c r="G32" s="80"/>
      <c r="H32" s="80"/>
      <c r="I32" s="80"/>
      <c r="J32" s="80" t="e">
        <f>Table321[[#This Row],[Nused-driver]]/Table321[[#This Row],[N-driver]]</f>
        <v>#DIV/0!</v>
      </c>
      <c r="K32" s="80"/>
      <c r="L32" s="193" t="e">
        <f>Table321[[#This Row],[KPI-driver]]-1.96*SQRT(Table321[[#This Row],[KPI-driver]]*(1-Table321[[#This Row],[KPI-driver]])/Table321[[#This Row],[N-driver]])</f>
        <v>#DIV/0!</v>
      </c>
      <c r="M32" s="193" t="e">
        <f>Table321[[#This Row],[KPI-driver]]+1.96*SQRT(Table321[[#This Row],[KPI-driver]]*(1-Table321[[#This Row],[KPI-driver]])/Table321[[#This Row],[N-driver]])</f>
        <v>#DIV/0!</v>
      </c>
      <c r="N32" s="80"/>
      <c r="O32" s="80"/>
      <c r="P32" s="80" t="e">
        <f>Table321[[#This Row],[Nused-front]]/Table321[[#This Row],[N-front]]</f>
        <v>#DIV/0!</v>
      </c>
      <c r="Q32" s="80"/>
      <c r="R32" s="193" t="e">
        <f>Table321[[#This Row],[KPI-front]]-1.96*SQRT(Table321[[#This Row],[KPI-front]]*(1-Table321[[#This Row],[KPI-front]])/Table321[[#This Row],[N-front]])</f>
        <v>#DIV/0!</v>
      </c>
      <c r="S32" s="193" t="e">
        <f>Table321[[#This Row],[KPI-front]]+1.96*SQRT(Table321[[#This Row],[KPI-front]]*(1-Table321[[#This Row],[KPI-front]])/Table321[[#This Row],[N-front]])</f>
        <v>#DIV/0!</v>
      </c>
      <c r="T32" s="80"/>
      <c r="U32" s="80"/>
      <c r="V32" s="80" t="e">
        <f>Table321[[#This Row],[Nused-rear]]/Table321[[#This Row],[N-rear]]</f>
        <v>#DIV/0!</v>
      </c>
      <c r="W32" s="80"/>
      <c r="X32" s="193" t="e">
        <f>Table321[[#This Row],[KPI-rear]]-1.96*SQRT(Table321[[#This Row],[KPI-rear]]*(1-Table321[[#This Row],[KPI-rear]])/Table321[[#This Row],[N-rear]])</f>
        <v>#DIV/0!</v>
      </c>
      <c r="Y32" s="287" t="e">
        <f>Table321[[#This Row],[KPI-rear]]+1.96*SQRT(Table321[[#This Row],[KPI-rear]]*(1-Table321[[#This Row],[KPI-rear]])/Table321[[#This Row],[N-rear]])</f>
        <v>#DIV/0!</v>
      </c>
      <c r="Z32" s="54"/>
      <c r="AA32" s="54"/>
      <c r="AB32" s="54" t="e">
        <f>Table321[[#This Row],[Nused-total]]/Table321[[#This Row],[Ntotal]]</f>
        <v>#DIV/0!</v>
      </c>
      <c r="AC32" s="54"/>
      <c r="AD32" s="287" t="e">
        <f>Table321[[#This Row],[KPI-total]]-1.96*SQRT(Table321[[#This Row],[KPI-total]]*(1-Table321[[#This Row],[KPI-total]])/Table321[[#This Row],[Ntotal]])</f>
        <v>#DIV/0!</v>
      </c>
      <c r="AE32" s="287" t="e">
        <f>Table321[[#This Row],[KPI-total]]+1.96*SQRT(Table321[[#This Row],[KPI-total]]*(1-Table321[[#This Row],[KPI-total]])/Table321[[#This Row],[Ntotal]])</f>
        <v>#DIV/0!</v>
      </c>
      <c r="AF32" s="54"/>
      <c r="AG32" s="54"/>
      <c r="AH32" s="54"/>
      <c r="AI32" s="54"/>
      <c r="AJ32" s="54"/>
      <c r="AK32" s="54"/>
      <c r="AM32" s="80"/>
      <c r="AN32" s="80"/>
      <c r="AO32" s="80"/>
      <c r="AQ32" s="80"/>
      <c r="AR32" s="80"/>
      <c r="AS32" s="80"/>
    </row>
    <row r="33" spans="2:45" x14ac:dyDescent="0.3">
      <c r="B33" s="35" t="s">
        <v>47</v>
      </c>
      <c r="C33" s="36" t="s">
        <v>49</v>
      </c>
      <c r="D33" s="37" t="s">
        <v>45</v>
      </c>
      <c r="E33" s="36">
        <v>29</v>
      </c>
      <c r="F33" s="36">
        <v>8899</v>
      </c>
      <c r="G33" s="301">
        <v>0.18</v>
      </c>
      <c r="H33" s="36">
        <v>4703</v>
      </c>
      <c r="I33" s="36">
        <v>4245</v>
      </c>
      <c r="J33" s="298">
        <f>Table321[[#This Row],[Nused-driver]]/Table321[[#This Row],[N-driver]]</f>
        <v>0.90261535190304065</v>
      </c>
      <c r="K33" s="298">
        <v>4.3236974349673317E-3</v>
      </c>
      <c r="L33" s="207">
        <f>Table321[[#This Row],[KPI-driver]]-1.96*SQRT(Table321[[#This Row],[KPI-driver]]*(1-Table321[[#This Row],[KPI-driver]])/Table321[[#This Row],[N-driver]])</f>
        <v>0.89414180594023263</v>
      </c>
      <c r="M33" s="207">
        <f>Table321[[#This Row],[KPI-driver]]+1.96*SQRT(Table321[[#This Row],[KPI-driver]]*(1-Table321[[#This Row],[KPI-driver]])/Table321[[#This Row],[N-driver]])</f>
        <v>0.91108889786584868</v>
      </c>
      <c r="N33" s="36">
        <v>5828</v>
      </c>
      <c r="O33" s="36">
        <v>5258</v>
      </c>
      <c r="P33" s="300">
        <f>Table321[[#This Row],[Nused-front]]/Table321[[#This Row],[N-front]]</f>
        <v>0.90219629375428967</v>
      </c>
      <c r="Q33" s="298">
        <v>8.9305469078091934E-3</v>
      </c>
      <c r="R33" s="207">
        <f>Table321[[#This Row],[KPI-front]]-1.96*SQRT(Table321[[#This Row],[KPI-front]]*(1-Table321[[#This Row],[KPI-front]])/Table321[[#This Row],[N-front]])</f>
        <v>0.89456980778815576</v>
      </c>
      <c r="S33" s="207">
        <f>Table321[[#This Row],[KPI-front]]+1.96*SQRT(Table321[[#This Row],[KPI-front]]*(1-Table321[[#This Row],[KPI-front]])/Table321[[#This Row],[N-front]])</f>
        <v>0.90982277972042358</v>
      </c>
      <c r="T33" s="36">
        <v>122</v>
      </c>
      <c r="U33" s="36">
        <v>109</v>
      </c>
      <c r="V33" s="298">
        <f>Table321[[#This Row],[Nused-rear]]/Table321[[#This Row],[N-rear]]</f>
        <v>0.89344262295081966</v>
      </c>
      <c r="W33" s="298">
        <v>2.8049970528641884E-2</v>
      </c>
      <c r="X33" s="207">
        <f>Table321[[#This Row],[KPI-rear]]-1.96*SQRT(Table321[[#This Row],[KPI-rear]]*(1-Table321[[#This Row],[KPI-rear]])/Table321[[#This Row],[N-rear]])</f>
        <v>0.83869046377227585</v>
      </c>
      <c r="Y33" s="297">
        <f>Table321[[#This Row],[KPI-rear]]+1.96*SQRT(Table321[[#This Row],[KPI-rear]]*(1-Table321[[#This Row],[KPI-rear]])/Table321[[#This Row],[N-rear]])</f>
        <v>0.94819478212936348</v>
      </c>
      <c r="Z33" s="41">
        <v>5950</v>
      </c>
      <c r="AA33" s="41">
        <v>5367</v>
      </c>
      <c r="AB33" s="299">
        <f>Table321[[#This Row],[Nused-total]]/Table321[[#This Row],[Ntotal]]</f>
        <v>0.90201680672268902</v>
      </c>
      <c r="AC33" s="299">
        <v>3.8544385373846255E-3</v>
      </c>
      <c r="AD33" s="297">
        <f>Table321[[#This Row],[KPI-total]]-1.96*SQRT(Table321[[#This Row],[KPI-total]]*(1-Table321[[#This Row],[KPI-total]])/Table321[[#This Row],[Ntotal]])</f>
        <v>0.89446274206479204</v>
      </c>
      <c r="AE33" s="297">
        <f>Table321[[#This Row],[KPI-total]]+1.96*SQRT(Table321[[#This Row],[KPI-total]]*(1-Table321[[#This Row],[KPI-total]])/Table321[[#This Row],[Ntotal]])</f>
        <v>0.90957087138058601</v>
      </c>
      <c r="AF33" s="41"/>
      <c r="AG33" s="41"/>
      <c r="AH33" s="41"/>
      <c r="AI33" s="41"/>
      <c r="AJ33" s="41"/>
      <c r="AK33" s="41"/>
      <c r="AM33" s="36">
        <v>1125</v>
      </c>
      <c r="AN33" s="36">
        <v>1013</v>
      </c>
      <c r="AO33" s="298">
        <v>0.90044444444444449</v>
      </c>
      <c r="AQ33" s="36">
        <f>AM33+Table321[[#This Row],[N-rear]]</f>
        <v>1247</v>
      </c>
      <c r="AR33" s="36">
        <f>AN33+Table321[[#This Row],[N-rear]]</f>
        <v>1135</v>
      </c>
      <c r="AS33" s="298">
        <f>AR33/AQ33</f>
        <v>0.91018444266238974</v>
      </c>
    </row>
    <row r="34" spans="2:45" x14ac:dyDescent="0.3">
      <c r="B34" s="35" t="s">
        <v>47</v>
      </c>
      <c r="C34" s="36" t="s">
        <v>49</v>
      </c>
      <c r="D34" s="37" t="s">
        <v>52</v>
      </c>
      <c r="E34" s="36"/>
      <c r="F34" s="36"/>
      <c r="G34" s="36"/>
      <c r="H34" s="36"/>
      <c r="I34" s="36"/>
      <c r="J34" s="36" t="e">
        <f>Table321[[#This Row],[Nused-driver]]/Table321[[#This Row],[N-driver]]</f>
        <v>#DIV/0!</v>
      </c>
      <c r="K34" s="36"/>
      <c r="L34" s="207" t="e">
        <f>Table321[[#This Row],[KPI-driver]]-1.96*SQRT(Table321[[#This Row],[KPI-driver]]*(1-Table321[[#This Row],[KPI-driver]])/Table321[[#This Row],[N-driver]])</f>
        <v>#DIV/0!</v>
      </c>
      <c r="M34" s="207" t="e">
        <f>Table321[[#This Row],[KPI-driver]]+1.96*SQRT(Table321[[#This Row],[KPI-driver]]*(1-Table321[[#This Row],[KPI-driver]])/Table321[[#This Row],[N-driver]])</f>
        <v>#DIV/0!</v>
      </c>
      <c r="N34" s="36"/>
      <c r="O34" s="36"/>
      <c r="P34" s="36" t="e">
        <f>Table321[[#This Row],[Nused-front]]/Table321[[#This Row],[N-front]]</f>
        <v>#DIV/0!</v>
      </c>
      <c r="Q34" s="36"/>
      <c r="R34" s="207" t="e">
        <f>Table321[[#This Row],[KPI-front]]-1.96*SQRT(Table321[[#This Row],[KPI-front]]*(1-Table321[[#This Row],[KPI-front]])/Table321[[#This Row],[N-front]])</f>
        <v>#DIV/0!</v>
      </c>
      <c r="S34" s="207" t="e">
        <f>Table321[[#This Row],[KPI-front]]+1.96*SQRT(Table321[[#This Row],[KPI-front]]*(1-Table321[[#This Row],[KPI-front]])/Table321[[#This Row],[N-front]])</f>
        <v>#DIV/0!</v>
      </c>
      <c r="T34" s="36"/>
      <c r="U34" s="36"/>
      <c r="V34" s="36" t="e">
        <f>Table321[[#This Row],[Nused-rear]]/Table321[[#This Row],[N-rear]]</f>
        <v>#DIV/0!</v>
      </c>
      <c r="W34" s="36"/>
      <c r="X34" s="207" t="e">
        <f>Table321[[#This Row],[KPI-rear]]-1.96*SQRT(Table321[[#This Row],[KPI-rear]]*(1-Table321[[#This Row],[KPI-rear]])/Table321[[#This Row],[N-rear]])</f>
        <v>#DIV/0!</v>
      </c>
      <c r="Y34" s="297" t="e">
        <f>Table321[[#This Row],[KPI-rear]]+1.96*SQRT(Table321[[#This Row],[KPI-rear]]*(1-Table321[[#This Row],[KPI-rear]])/Table321[[#This Row],[N-rear]])</f>
        <v>#DIV/0!</v>
      </c>
      <c r="Z34" s="41"/>
      <c r="AA34" s="41"/>
      <c r="AB34" s="41" t="e">
        <f>Table321[[#This Row],[Nused-total]]/Table321[[#This Row],[Ntotal]]</f>
        <v>#DIV/0!</v>
      </c>
      <c r="AC34" s="41"/>
      <c r="AD34" s="297" t="e">
        <f>Table321[[#This Row],[KPI-total]]-1.96*SQRT(Table321[[#This Row],[KPI-total]]*(1-Table321[[#This Row],[KPI-total]])/Table321[[#This Row],[Ntotal]])</f>
        <v>#DIV/0!</v>
      </c>
      <c r="AE34" s="297" t="e">
        <f>Table321[[#This Row],[KPI-total]]+1.96*SQRT(Table321[[#This Row],[KPI-total]]*(1-Table321[[#This Row],[KPI-total]])/Table321[[#This Row],[Ntotal]])</f>
        <v>#DIV/0!</v>
      </c>
      <c r="AF34" s="41"/>
      <c r="AG34" s="41"/>
      <c r="AH34" s="41"/>
      <c r="AI34" s="41"/>
      <c r="AJ34" s="41"/>
      <c r="AK34" s="41"/>
      <c r="AM34" s="36"/>
      <c r="AN34" s="36"/>
      <c r="AO34" s="36"/>
      <c r="AQ34" s="36"/>
      <c r="AR34" s="36"/>
      <c r="AS34" s="36"/>
    </row>
    <row r="35" spans="2:45" x14ac:dyDescent="0.3">
      <c r="B35" s="43" t="s">
        <v>47</v>
      </c>
      <c r="C35" s="44" t="s">
        <v>53</v>
      </c>
      <c r="D35" s="15" t="s">
        <v>54</v>
      </c>
      <c r="E35" s="16"/>
      <c r="F35" s="16"/>
      <c r="G35" s="16"/>
      <c r="H35" s="16"/>
      <c r="I35" s="16"/>
      <c r="J35" s="16" t="e">
        <f>Table321[[#This Row],[Nused-driver]]/Table321[[#This Row],[N-driver]]</f>
        <v>#DIV/0!</v>
      </c>
      <c r="K35" s="16"/>
      <c r="L35" s="197" t="e">
        <f>Table321[[#This Row],[KPI-driver]]-1.96*SQRT(Table321[[#This Row],[KPI-driver]]*(1-Table321[[#This Row],[KPI-driver]])/Table321[[#This Row],[N-driver]])</f>
        <v>#DIV/0!</v>
      </c>
      <c r="M35" s="197" t="e">
        <f>Table321[[#This Row],[KPI-driver]]+1.96*SQRT(Table321[[#This Row],[KPI-driver]]*(1-Table321[[#This Row],[KPI-driver]])/Table321[[#This Row],[N-driver]])</f>
        <v>#DIV/0!</v>
      </c>
      <c r="N35" s="16"/>
      <c r="O35" s="16"/>
      <c r="P35" s="16" t="e">
        <f>Table321[[#This Row],[Nused-front]]/Table321[[#This Row],[N-front]]</f>
        <v>#DIV/0!</v>
      </c>
      <c r="Q35" s="16"/>
      <c r="R35" s="197" t="e">
        <f>Table321[[#This Row],[KPI-front]]-1.96*SQRT(Table321[[#This Row],[KPI-front]]*(1-Table321[[#This Row],[KPI-front]])/Table321[[#This Row],[N-front]])</f>
        <v>#DIV/0!</v>
      </c>
      <c r="S35" s="197" t="e">
        <f>Table321[[#This Row],[KPI-front]]+1.96*SQRT(Table321[[#This Row],[KPI-front]]*(1-Table321[[#This Row],[KPI-front]])/Table321[[#This Row],[N-front]])</f>
        <v>#DIV/0!</v>
      </c>
      <c r="T35" s="16"/>
      <c r="U35" s="16"/>
      <c r="V35" s="16" t="e">
        <f>Table321[[#This Row],[Nused-rear]]/Table321[[#This Row],[N-rear]]</f>
        <v>#DIV/0!</v>
      </c>
      <c r="W35" s="16"/>
      <c r="X35" s="197" t="e">
        <f>Table321[[#This Row],[KPI-rear]]-1.96*SQRT(Table321[[#This Row],[KPI-rear]]*(1-Table321[[#This Row],[KPI-rear]])/Table321[[#This Row],[N-rear]])</f>
        <v>#DIV/0!</v>
      </c>
      <c r="Y35" s="292" t="e">
        <f>Table321[[#This Row],[KPI-rear]]+1.96*SQRT(Table321[[#This Row],[KPI-rear]]*(1-Table321[[#This Row],[KPI-rear]])/Table321[[#This Row],[N-rear]])</f>
        <v>#DIV/0!</v>
      </c>
      <c r="Z35" s="45"/>
      <c r="AA35" s="45"/>
      <c r="AB35" s="45" t="e">
        <f>Table321[[#This Row],[Nused-total]]/Table321[[#This Row],[Ntotal]]</f>
        <v>#DIV/0!</v>
      </c>
      <c r="AC35" s="45"/>
      <c r="AD35" s="292" t="e">
        <f>Table321[[#This Row],[KPI-total]]-1.96*SQRT(Table321[[#This Row],[KPI-total]]*(1-Table321[[#This Row],[KPI-total]])/Table321[[#This Row],[Ntotal]])</f>
        <v>#DIV/0!</v>
      </c>
      <c r="AE35" s="292" t="e">
        <f>Table321[[#This Row],[KPI-total]]+1.96*SQRT(Table321[[#This Row],[KPI-total]]*(1-Table321[[#This Row],[KPI-total]])/Table321[[#This Row],[Ntotal]])</f>
        <v>#DIV/0!</v>
      </c>
      <c r="AF35" s="45"/>
      <c r="AG35" s="45"/>
      <c r="AH35" s="45"/>
      <c r="AI35" s="45"/>
      <c r="AJ35" s="45"/>
      <c r="AK35" s="45"/>
      <c r="AM35" s="16"/>
      <c r="AN35" s="16"/>
      <c r="AO35" s="16"/>
      <c r="AQ35" s="16"/>
      <c r="AR35" s="16"/>
      <c r="AS35" s="16"/>
    </row>
    <row r="36" spans="2:45" x14ac:dyDescent="0.3">
      <c r="B36" s="35" t="s">
        <v>47</v>
      </c>
      <c r="C36" s="47" t="s">
        <v>50</v>
      </c>
      <c r="D36" s="37" t="s">
        <v>45</v>
      </c>
      <c r="E36" s="36">
        <v>11</v>
      </c>
      <c r="F36" s="36">
        <v>1897</v>
      </c>
      <c r="G36" s="301">
        <v>7.0000000000000007E-2</v>
      </c>
      <c r="H36" s="36">
        <v>1223</v>
      </c>
      <c r="I36" s="36">
        <v>1103</v>
      </c>
      <c r="J36" s="298">
        <f>Table321[[#This Row],[Nused-driver]]/Table321[[#This Row],[N-driver]]</f>
        <v>0.90188062142273095</v>
      </c>
      <c r="K36" s="298">
        <v>8.509740549898042E-3</v>
      </c>
      <c r="L36" s="207">
        <f>Table321[[#This Row],[KPI-driver]]-1.96*SQRT(Table321[[#This Row],[KPI-driver]]*(1-Table321[[#This Row],[KPI-driver]])/Table321[[#This Row],[N-driver]])</f>
        <v>0.8852083502647734</v>
      </c>
      <c r="M36" s="207">
        <f>Table321[[#This Row],[KPI-driver]]+1.96*SQRT(Table321[[#This Row],[KPI-driver]]*(1-Table321[[#This Row],[KPI-driver]])/Table321[[#This Row],[N-driver]])</f>
        <v>0.91855289258068851</v>
      </c>
      <c r="N36" s="36">
        <v>1701</v>
      </c>
      <c r="O36" s="36">
        <v>1549</v>
      </c>
      <c r="P36" s="300">
        <f>Table321[[#This Row],[Nused-front]]/Table321[[#This Row],[N-front]]</f>
        <v>0.91064079952968846</v>
      </c>
      <c r="Q36" s="298">
        <v>1.1443406681386147E-2</v>
      </c>
      <c r="R36" s="207">
        <f>Table321[[#This Row],[KPI-front]]-1.96*SQRT(Table321[[#This Row],[KPI-front]]*(1-Table321[[#This Row],[KPI-front]])/Table321[[#This Row],[N-front]])</f>
        <v>0.89708431434475022</v>
      </c>
      <c r="S36" s="207">
        <f>Table321[[#This Row],[KPI-front]]+1.96*SQRT(Table321[[#This Row],[KPI-front]]*(1-Table321[[#This Row],[KPI-front]])/Table321[[#This Row],[N-front]])</f>
        <v>0.9241972847146267</v>
      </c>
      <c r="T36" s="36">
        <v>46</v>
      </c>
      <c r="U36" s="36">
        <v>43</v>
      </c>
      <c r="V36" s="298">
        <f>Table321[[#This Row],[Nused-rear]]/Table321[[#This Row],[N-rear]]</f>
        <v>0.93478260869565222</v>
      </c>
      <c r="W36" s="298">
        <v>3.6807029273044314E-2</v>
      </c>
      <c r="X36" s="207">
        <f>Table321[[#This Row],[KPI-rear]]-1.96*SQRT(Table321[[#This Row],[KPI-rear]]*(1-Table321[[#This Row],[KPI-rear]])/Table321[[#This Row],[N-rear]])</f>
        <v>0.86342928971977573</v>
      </c>
      <c r="Y36" s="297">
        <f>Table321[[#This Row],[KPI-rear]]+1.96*SQRT(Table321[[#This Row],[KPI-rear]]*(1-Table321[[#This Row],[KPI-rear]])/Table321[[#This Row],[N-rear]])</f>
        <v>1.0061359276715287</v>
      </c>
      <c r="Z36" s="41">
        <v>1747</v>
      </c>
      <c r="AA36" s="41">
        <v>1592</v>
      </c>
      <c r="AB36" s="299">
        <f>Table321[[#This Row],[Nused-total]]/Table321[[#This Row],[Ntotal]]</f>
        <v>0.91127647395535205</v>
      </c>
      <c r="AC36" s="299">
        <v>6.8049095363376579E-3</v>
      </c>
      <c r="AD36" s="297">
        <f>Table321[[#This Row],[KPI-total]]-1.96*SQRT(Table321[[#This Row],[KPI-total]]*(1-Table321[[#This Row],[KPI-total]])/Table321[[#This Row],[Ntotal]])</f>
        <v>0.89794266910382237</v>
      </c>
      <c r="AE36" s="297">
        <f>Table321[[#This Row],[KPI-total]]+1.96*SQRT(Table321[[#This Row],[KPI-total]]*(1-Table321[[#This Row],[KPI-total]])/Table321[[#This Row],[Ntotal]])</f>
        <v>0.92461027880688174</v>
      </c>
      <c r="AF36" s="41"/>
      <c r="AG36" s="41"/>
      <c r="AH36" s="41"/>
      <c r="AI36" s="41"/>
      <c r="AJ36" s="41"/>
      <c r="AK36" s="41"/>
      <c r="AM36" s="36">
        <v>478</v>
      </c>
      <c r="AN36" s="36">
        <v>446</v>
      </c>
      <c r="AO36" s="298">
        <v>0.93305439330543938</v>
      </c>
      <c r="AQ36" s="36">
        <f>AM36+Table321[[#This Row],[N-rear]]</f>
        <v>524</v>
      </c>
      <c r="AR36" s="36">
        <f>AN36+Table321[[#This Row],[N-rear]]</f>
        <v>492</v>
      </c>
      <c r="AS36" s="298">
        <f>AR36/AQ36</f>
        <v>0.93893129770992367</v>
      </c>
    </row>
    <row r="37" spans="2:45" x14ac:dyDescent="0.3">
      <c r="B37" s="35" t="s">
        <v>47</v>
      </c>
      <c r="C37" s="47" t="s">
        <v>50</v>
      </c>
      <c r="D37" s="37" t="s">
        <v>52</v>
      </c>
      <c r="E37" s="36"/>
      <c r="F37" s="36"/>
      <c r="G37" s="36"/>
      <c r="H37" s="36"/>
      <c r="I37" s="36"/>
      <c r="J37" s="36" t="e">
        <f>Table321[[#This Row],[Nused-driver]]/Table321[[#This Row],[N-driver]]</f>
        <v>#DIV/0!</v>
      </c>
      <c r="K37" s="36"/>
      <c r="L37" s="207" t="e">
        <f>Table321[[#This Row],[KPI-driver]]-1.96*SQRT(Table321[[#This Row],[KPI-driver]]*(1-Table321[[#This Row],[KPI-driver]])/Table321[[#This Row],[N-driver]])</f>
        <v>#DIV/0!</v>
      </c>
      <c r="M37" s="207" t="e">
        <f>Table321[[#This Row],[KPI-driver]]+1.96*SQRT(Table321[[#This Row],[KPI-driver]]*(1-Table321[[#This Row],[KPI-driver]])/Table321[[#This Row],[N-driver]])</f>
        <v>#DIV/0!</v>
      </c>
      <c r="N37" s="36"/>
      <c r="O37" s="36"/>
      <c r="P37" s="36" t="e">
        <f>Table321[[#This Row],[Nused-front]]/Table321[[#This Row],[N-front]]</f>
        <v>#DIV/0!</v>
      </c>
      <c r="Q37" s="36"/>
      <c r="R37" s="207" t="e">
        <f>Table321[[#This Row],[KPI-front]]-1.96*SQRT(Table321[[#This Row],[KPI-front]]*(1-Table321[[#This Row],[KPI-front]])/Table321[[#This Row],[N-front]])</f>
        <v>#DIV/0!</v>
      </c>
      <c r="S37" s="207" t="e">
        <f>Table321[[#This Row],[KPI-front]]+1.96*SQRT(Table321[[#This Row],[KPI-front]]*(1-Table321[[#This Row],[KPI-front]])/Table321[[#This Row],[N-front]])</f>
        <v>#DIV/0!</v>
      </c>
      <c r="T37" s="36"/>
      <c r="U37" s="36"/>
      <c r="V37" s="36" t="e">
        <f>Table321[[#This Row],[Nused-rear]]/Table321[[#This Row],[N-rear]]</f>
        <v>#DIV/0!</v>
      </c>
      <c r="W37" s="36"/>
      <c r="X37" s="207" t="e">
        <f>Table321[[#This Row],[KPI-rear]]-1.96*SQRT(Table321[[#This Row],[KPI-rear]]*(1-Table321[[#This Row],[KPI-rear]])/Table321[[#This Row],[N-rear]])</f>
        <v>#DIV/0!</v>
      </c>
      <c r="Y37" s="297" t="e">
        <f>Table321[[#This Row],[KPI-rear]]+1.96*SQRT(Table321[[#This Row],[KPI-rear]]*(1-Table321[[#This Row],[KPI-rear]])/Table321[[#This Row],[N-rear]])</f>
        <v>#DIV/0!</v>
      </c>
      <c r="Z37" s="41"/>
      <c r="AA37" s="41"/>
      <c r="AB37" s="41" t="e">
        <f>Table321[[#This Row],[Nused-total]]/Table321[[#This Row],[Ntotal]]</f>
        <v>#DIV/0!</v>
      </c>
      <c r="AC37" s="41"/>
      <c r="AD37" s="297" t="e">
        <f>Table321[[#This Row],[KPI-total]]-1.96*SQRT(Table321[[#This Row],[KPI-total]]*(1-Table321[[#This Row],[KPI-total]])/Table321[[#This Row],[Ntotal]])</f>
        <v>#DIV/0!</v>
      </c>
      <c r="AE37" s="297" t="e">
        <f>Table321[[#This Row],[KPI-total]]+1.96*SQRT(Table321[[#This Row],[KPI-total]]*(1-Table321[[#This Row],[KPI-total]])/Table321[[#This Row],[Ntotal]])</f>
        <v>#DIV/0!</v>
      </c>
      <c r="AF37" s="41"/>
      <c r="AG37" s="41"/>
      <c r="AH37" s="41"/>
      <c r="AI37" s="41"/>
      <c r="AJ37" s="41"/>
      <c r="AK37" s="41"/>
      <c r="AM37" s="36"/>
      <c r="AN37" s="36"/>
      <c r="AO37" s="36"/>
      <c r="AQ37" s="36"/>
      <c r="AR37" s="36"/>
      <c r="AS37" s="36"/>
    </row>
    <row r="38" spans="2:45" x14ac:dyDescent="0.3">
      <c r="B38" s="43" t="s">
        <v>47</v>
      </c>
      <c r="C38" s="23" t="s">
        <v>55</v>
      </c>
      <c r="D38" s="15" t="s">
        <v>54</v>
      </c>
      <c r="E38" s="16"/>
      <c r="F38" s="16"/>
      <c r="G38" s="16"/>
      <c r="H38" s="16"/>
      <c r="I38" s="16"/>
      <c r="J38" s="16" t="e">
        <f>Table321[[#This Row],[Nused-driver]]/Table321[[#This Row],[N-driver]]</f>
        <v>#DIV/0!</v>
      </c>
      <c r="K38" s="16"/>
      <c r="L38" s="197" t="e">
        <f>Table321[[#This Row],[KPI-driver]]-1.96*SQRT(Table321[[#This Row],[KPI-driver]]*(1-Table321[[#This Row],[KPI-driver]])/Table321[[#This Row],[N-driver]])</f>
        <v>#DIV/0!</v>
      </c>
      <c r="M38" s="197" t="e">
        <f>Table321[[#This Row],[KPI-driver]]+1.96*SQRT(Table321[[#This Row],[KPI-driver]]*(1-Table321[[#This Row],[KPI-driver]])/Table321[[#This Row],[N-driver]])</f>
        <v>#DIV/0!</v>
      </c>
      <c r="N38" s="16"/>
      <c r="O38" s="16"/>
      <c r="P38" s="16" t="e">
        <f>Table321[[#This Row],[Nused-front]]/Table321[[#This Row],[N-front]]</f>
        <v>#DIV/0!</v>
      </c>
      <c r="Q38" s="16"/>
      <c r="R38" s="197" t="e">
        <f>Table321[[#This Row],[KPI-front]]-1.96*SQRT(Table321[[#This Row],[KPI-front]]*(1-Table321[[#This Row],[KPI-front]])/Table321[[#This Row],[N-front]])</f>
        <v>#DIV/0!</v>
      </c>
      <c r="S38" s="197" t="e">
        <f>Table321[[#This Row],[KPI-front]]+1.96*SQRT(Table321[[#This Row],[KPI-front]]*(1-Table321[[#This Row],[KPI-front]])/Table321[[#This Row],[N-front]])</f>
        <v>#DIV/0!</v>
      </c>
      <c r="T38" s="16"/>
      <c r="U38" s="16"/>
      <c r="V38" s="16" t="e">
        <f>Table321[[#This Row],[Nused-rear]]/Table321[[#This Row],[N-rear]]</f>
        <v>#DIV/0!</v>
      </c>
      <c r="W38" s="16"/>
      <c r="X38" s="197" t="e">
        <f>Table321[[#This Row],[KPI-rear]]-1.96*SQRT(Table321[[#This Row],[KPI-rear]]*(1-Table321[[#This Row],[KPI-rear]])/Table321[[#This Row],[N-rear]])</f>
        <v>#DIV/0!</v>
      </c>
      <c r="Y38" s="292" t="e">
        <f>Table321[[#This Row],[KPI-rear]]+1.96*SQRT(Table321[[#This Row],[KPI-rear]]*(1-Table321[[#This Row],[KPI-rear]])/Table321[[#This Row],[N-rear]])</f>
        <v>#DIV/0!</v>
      </c>
      <c r="Z38" s="45"/>
      <c r="AA38" s="45"/>
      <c r="AB38" s="45" t="e">
        <f>Table321[[#This Row],[Nused-total]]/Table321[[#This Row],[Ntotal]]</f>
        <v>#DIV/0!</v>
      </c>
      <c r="AC38" s="45"/>
      <c r="AD38" s="292" t="e">
        <f>Table321[[#This Row],[KPI-total]]-1.96*SQRT(Table321[[#This Row],[KPI-total]]*(1-Table321[[#This Row],[KPI-total]])/Table321[[#This Row],[Ntotal]])</f>
        <v>#DIV/0!</v>
      </c>
      <c r="AE38" s="292" t="e">
        <f>Table321[[#This Row],[KPI-total]]+1.96*SQRT(Table321[[#This Row],[KPI-total]]*(1-Table321[[#This Row],[KPI-total]])/Table321[[#This Row],[Ntotal]])</f>
        <v>#DIV/0!</v>
      </c>
      <c r="AF38" s="45"/>
      <c r="AG38" s="45"/>
      <c r="AH38" s="45"/>
      <c r="AI38" s="45"/>
      <c r="AJ38" s="45"/>
      <c r="AK38" s="45"/>
      <c r="AM38" s="16"/>
      <c r="AN38" s="16"/>
      <c r="AO38" s="16"/>
      <c r="AQ38" s="16"/>
      <c r="AR38" s="16"/>
      <c r="AS38" s="16"/>
    </row>
    <row r="39" spans="2:45" x14ac:dyDescent="0.3">
      <c r="B39" s="43" t="s">
        <v>47</v>
      </c>
      <c r="C39" s="15" t="s">
        <v>44</v>
      </c>
      <c r="D39" s="44" t="s">
        <v>45</v>
      </c>
      <c r="E39" s="16">
        <v>31</v>
      </c>
      <c r="F39" s="16">
        <v>10796</v>
      </c>
      <c r="G39" s="296">
        <f>G7</f>
        <v>0.25</v>
      </c>
      <c r="H39" s="16">
        <v>5926</v>
      </c>
      <c r="I39" s="16">
        <v>5348</v>
      </c>
      <c r="J39" s="295">
        <f>(J33*G33+J36*G36)/Table321[[#This Row],[Weight proportion]]</f>
        <v>0.90240962736855401</v>
      </c>
      <c r="K39" s="293">
        <v>3.8543734757123375E-3</v>
      </c>
      <c r="L39" s="197">
        <f>Table321[[#This Row],[KPI-driver]]-1.96*SQRT(Table321[[#This Row],[KPI-driver]]*(1-Table321[[#This Row],[KPI-driver]])/Table321[[#This Row],[N-driver]])</f>
        <v>0.89485382489542042</v>
      </c>
      <c r="M39" s="197">
        <f>Table321[[#This Row],[KPI-driver]]+1.96*SQRT(Table321[[#This Row],[KPI-driver]]*(1-Table321[[#This Row],[KPI-driver]])/Table321[[#This Row],[N-driver]])</f>
        <v>0.9099654298416876</v>
      </c>
      <c r="N39" s="16">
        <v>7529</v>
      </c>
      <c r="O39" s="16">
        <v>6807</v>
      </c>
      <c r="P39" s="295">
        <f>Table321[[#This Row],[Nused-front]]/Table321[[#This Row],[N-front]]</f>
        <v>0.90410413069464735</v>
      </c>
      <c r="Q39" s="293">
        <v>7.1440438859670264E-3</v>
      </c>
      <c r="R39" s="197">
        <f>Table321[[#This Row],[KPI-front]]-1.96*SQRT(Table321[[#This Row],[KPI-front]]*(1-Table321[[#This Row],[KPI-front]])/Table321[[#This Row],[N-front]])</f>
        <v>0.89745298287906916</v>
      </c>
      <c r="S39" s="197">
        <f>Table321[[#This Row],[KPI-front]]+1.96*SQRT(Table321[[#This Row],[KPI-front]]*(1-Table321[[#This Row],[KPI-front]])/Table321[[#This Row],[N-front]])</f>
        <v>0.91075527851022553</v>
      </c>
      <c r="T39" s="16">
        <v>168</v>
      </c>
      <c r="U39" s="16">
        <v>152</v>
      </c>
      <c r="V39" s="295">
        <f>(V33*G33+V36*G36)/Table321[[#This Row],[Weight proportion]]</f>
        <v>0.90501781895937272</v>
      </c>
      <c r="W39" s="293">
        <v>2.2715079859315011E-2</v>
      </c>
      <c r="X39" s="197">
        <f>Table321[[#This Row],[KPI-rear]]-1.96*SQRT(Table321[[#This Row],[KPI-rear]]*(1-Table321[[#This Row],[KPI-rear]])/Table321[[#This Row],[N-rear]])</f>
        <v>0.86068237471167575</v>
      </c>
      <c r="Y39" s="292">
        <f>Table321[[#This Row],[KPI-rear]]+1.96*SQRT(Table321[[#This Row],[KPI-rear]]*(1-Table321[[#This Row],[KPI-rear]])/Table321[[#This Row],[N-rear]])</f>
        <v>0.9493532632070697</v>
      </c>
      <c r="Z39" s="16">
        <v>7697</v>
      </c>
      <c r="AA39" s="16">
        <v>6959</v>
      </c>
      <c r="AB39" s="294">
        <f>(AB33*G33+AB36*G36)/Table321[[#This Row],[Weight proportion]]</f>
        <v>0.9046095135478347</v>
      </c>
      <c r="AC39" s="293">
        <v>3.3561980682147467E-3</v>
      </c>
      <c r="AD39" s="292">
        <f>Table321[[#This Row],[KPI-total]]-1.96*SQRT(Table321[[#This Row],[KPI-total]]*(1-Table321[[#This Row],[KPI-total]])/Table321[[#This Row],[Ntotal]])</f>
        <v>0.89804687575450304</v>
      </c>
      <c r="AE39" s="292">
        <f>Table321[[#This Row],[KPI-total]]+1.96*SQRT(Table321[[#This Row],[KPI-total]]*(1-Table321[[#This Row],[KPI-total]])/Table321[[#This Row],[Ntotal]])</f>
        <v>0.91117215134116636</v>
      </c>
      <c r="AF39" s="45"/>
      <c r="AG39" s="45"/>
      <c r="AH39" s="45"/>
      <c r="AI39" s="45"/>
      <c r="AJ39" s="45"/>
      <c r="AK39" s="45"/>
      <c r="AM39" s="16">
        <v>1603</v>
      </c>
      <c r="AN39" s="16">
        <v>1459</v>
      </c>
      <c r="AO39" s="293">
        <v>0.91016843418590143</v>
      </c>
      <c r="AQ39" s="16">
        <f>AM39+Table321[[#This Row],[N-rear]]</f>
        <v>1771</v>
      </c>
      <c r="AR39" s="16">
        <f>AN39+Table321[[#This Row],[N-rear]]</f>
        <v>1627</v>
      </c>
      <c r="AS39" s="293">
        <f>(AS33*G33+AS36*G36)/Table321[[#This Row],[Weight proportion]]</f>
        <v>0.91823356207569928</v>
      </c>
    </row>
    <row r="40" spans="2:45" x14ac:dyDescent="0.3">
      <c r="B40" s="43" t="s">
        <v>47</v>
      </c>
      <c r="C40" s="15" t="s">
        <v>44</v>
      </c>
      <c r="D40" s="44" t="s">
        <v>52</v>
      </c>
      <c r="E40" s="16"/>
      <c r="F40" s="16"/>
      <c r="G40" s="16"/>
      <c r="H40" s="16"/>
      <c r="I40" s="16"/>
      <c r="J40" s="16" t="e">
        <f>Table321[[#This Row],[Nused-driver]]/Table321[[#This Row],[N-driver]]</f>
        <v>#DIV/0!</v>
      </c>
      <c r="K40" s="16"/>
      <c r="L40" s="197" t="e">
        <f>Table321[[#This Row],[KPI-driver]]-1.96*SQRT(Table321[[#This Row],[KPI-driver]]*(1-Table321[[#This Row],[KPI-driver]])/Table321[[#This Row],[N-driver]])</f>
        <v>#DIV/0!</v>
      </c>
      <c r="M40" s="197" t="e">
        <f>Table321[[#This Row],[KPI-driver]]+1.96*SQRT(Table321[[#This Row],[KPI-driver]]*(1-Table321[[#This Row],[KPI-driver]])/Table321[[#This Row],[N-driver]])</f>
        <v>#DIV/0!</v>
      </c>
      <c r="N40" s="16"/>
      <c r="O40" s="16"/>
      <c r="P40" s="16" t="e">
        <f>Table321[[#This Row],[Nused-front]]/Table321[[#This Row],[N-front]]</f>
        <v>#DIV/0!</v>
      </c>
      <c r="Q40" s="16"/>
      <c r="R40" s="197" t="e">
        <f>Table321[[#This Row],[KPI-front]]-1.96*SQRT(Table321[[#This Row],[KPI-front]]*(1-Table321[[#This Row],[KPI-front]])/Table321[[#This Row],[N-front]])</f>
        <v>#DIV/0!</v>
      </c>
      <c r="S40" s="197" t="e">
        <f>Table321[[#This Row],[KPI-front]]+1.96*SQRT(Table321[[#This Row],[KPI-front]]*(1-Table321[[#This Row],[KPI-front]])/Table321[[#This Row],[N-front]])</f>
        <v>#DIV/0!</v>
      </c>
      <c r="T40" s="16"/>
      <c r="U40" s="16"/>
      <c r="V40" s="16" t="e">
        <f>Table321[[#This Row],[Nused-rear]]/Table321[[#This Row],[N-rear]]</f>
        <v>#DIV/0!</v>
      </c>
      <c r="W40" s="16"/>
      <c r="X40" s="197" t="e">
        <f>Table321[[#This Row],[KPI-rear]]-1.96*SQRT(Table321[[#This Row],[KPI-rear]]*(1-Table321[[#This Row],[KPI-rear]])/Table321[[#This Row],[N-rear]])</f>
        <v>#DIV/0!</v>
      </c>
      <c r="Y40" s="292" t="e">
        <f>Table321[[#This Row],[KPI-rear]]+1.96*SQRT(Table321[[#This Row],[KPI-rear]]*(1-Table321[[#This Row],[KPI-rear]])/Table321[[#This Row],[N-rear]])</f>
        <v>#DIV/0!</v>
      </c>
      <c r="Z40" s="45"/>
      <c r="AA40" s="45"/>
      <c r="AB40" s="45" t="e">
        <f>Table321[[#This Row],[Nused-total]]/Table321[[#This Row],[Ntotal]]</f>
        <v>#DIV/0!</v>
      </c>
      <c r="AC40" s="45"/>
      <c r="AD40" s="292" t="e">
        <f>Table321[[#This Row],[KPI-total]]-1.96*SQRT(Table321[[#This Row],[KPI-total]]*(1-Table321[[#This Row],[KPI-total]])/Table321[[#This Row],[Ntotal]])</f>
        <v>#DIV/0!</v>
      </c>
      <c r="AE40" s="292" t="e">
        <f>Table321[[#This Row],[KPI-total]]+1.96*SQRT(Table321[[#This Row],[KPI-total]]*(1-Table321[[#This Row],[KPI-total]])/Table321[[#This Row],[Ntotal]])</f>
        <v>#DIV/0!</v>
      </c>
      <c r="AF40" s="45"/>
      <c r="AG40" s="45"/>
      <c r="AH40" s="45"/>
      <c r="AI40" s="45"/>
      <c r="AJ40" s="45"/>
      <c r="AK40" s="45"/>
      <c r="AM40" s="16"/>
      <c r="AN40" s="16"/>
      <c r="AO40" s="16"/>
      <c r="AQ40" s="16"/>
      <c r="AR40" s="16"/>
      <c r="AS40" s="16"/>
    </row>
    <row r="41" spans="2:45" x14ac:dyDescent="0.3">
      <c r="B41" s="48" t="s">
        <v>58</v>
      </c>
      <c r="C41" s="49" t="s">
        <v>44</v>
      </c>
      <c r="D41" s="50" t="s">
        <v>54</v>
      </c>
      <c r="E41" s="80"/>
      <c r="F41" s="80"/>
      <c r="G41" s="80"/>
      <c r="H41" s="80"/>
      <c r="I41" s="80"/>
      <c r="J41" s="80" t="e">
        <f>Table321[[#This Row],[Nused-driver]]/Table321[[#This Row],[N-driver]]</f>
        <v>#DIV/0!</v>
      </c>
      <c r="K41" s="80"/>
      <c r="L41" s="193" t="e">
        <f>Table321[[#This Row],[KPI-driver]]-1.96*SQRT(Table321[[#This Row],[KPI-driver]]*(1-Table321[[#This Row],[KPI-driver]])/Table321[[#This Row],[N-driver]])</f>
        <v>#DIV/0!</v>
      </c>
      <c r="M41" s="193" t="e">
        <f>Table321[[#This Row],[KPI-driver]]+1.96*SQRT(Table321[[#This Row],[KPI-driver]]*(1-Table321[[#This Row],[KPI-driver]])/Table321[[#This Row],[N-driver]])</f>
        <v>#DIV/0!</v>
      </c>
      <c r="N41" s="80"/>
      <c r="O41" s="80"/>
      <c r="P41" s="80" t="e">
        <f>Table321[[#This Row],[Nused-front]]/Table321[[#This Row],[N-front]]</f>
        <v>#DIV/0!</v>
      </c>
      <c r="Q41" s="80"/>
      <c r="R41" s="193" t="e">
        <f>Table321[[#This Row],[KPI-front]]-1.96*SQRT(Table321[[#This Row],[KPI-front]]*(1-Table321[[#This Row],[KPI-front]])/Table321[[#This Row],[N-front]])</f>
        <v>#DIV/0!</v>
      </c>
      <c r="S41" s="193" t="e">
        <f>Table321[[#This Row],[KPI-front]]+1.96*SQRT(Table321[[#This Row],[KPI-front]]*(1-Table321[[#This Row],[KPI-front]])/Table321[[#This Row],[N-front]])</f>
        <v>#DIV/0!</v>
      </c>
      <c r="T41" s="80"/>
      <c r="U41" s="80"/>
      <c r="V41" s="80" t="e">
        <f>Table321[[#This Row],[Nused-rear]]/Table321[[#This Row],[N-rear]]</f>
        <v>#DIV/0!</v>
      </c>
      <c r="W41" s="80"/>
      <c r="X41" s="193" t="e">
        <f>Table321[[#This Row],[KPI-rear]]-1.96*SQRT(Table321[[#This Row],[KPI-rear]]*(1-Table321[[#This Row],[KPI-rear]])/Table321[[#This Row],[N-rear]])</f>
        <v>#DIV/0!</v>
      </c>
      <c r="Y41" s="287" t="e">
        <f>Table321[[#This Row],[KPI-rear]]+1.96*SQRT(Table321[[#This Row],[KPI-rear]]*(1-Table321[[#This Row],[KPI-rear]])/Table321[[#This Row],[N-rear]])</f>
        <v>#DIV/0!</v>
      </c>
      <c r="Z41" s="54"/>
      <c r="AA41" s="54"/>
      <c r="AB41" s="54" t="e">
        <f>Table321[[#This Row],[Nused-total]]/Table321[[#This Row],[Ntotal]]</f>
        <v>#DIV/0!</v>
      </c>
      <c r="AC41" s="54"/>
      <c r="AD41" s="287" t="e">
        <f>Table321[[#This Row],[KPI-total]]-1.96*SQRT(Table321[[#This Row],[KPI-total]]*(1-Table321[[#This Row],[KPI-total]])/Table321[[#This Row],[Ntotal]])</f>
        <v>#DIV/0!</v>
      </c>
      <c r="AE41" s="287" t="e">
        <f>Table321[[#This Row],[KPI-total]]+1.96*SQRT(Table321[[#This Row],[KPI-total]]*(1-Table321[[#This Row],[KPI-total]])/Table321[[#This Row],[Ntotal]])</f>
        <v>#DIV/0!</v>
      </c>
      <c r="AF41" s="54"/>
      <c r="AG41" s="54"/>
      <c r="AH41" s="54"/>
      <c r="AI41" s="54"/>
      <c r="AJ41" s="54"/>
      <c r="AK41" s="54"/>
      <c r="AM41" s="80"/>
      <c r="AN41" s="80"/>
      <c r="AO41" s="80"/>
      <c r="AQ41" s="80"/>
      <c r="AR41" s="80"/>
      <c r="AS41" s="80"/>
    </row>
    <row r="42" spans="2:45" x14ac:dyDescent="0.3">
      <c r="B42" s="22" t="s">
        <v>48</v>
      </c>
      <c r="C42" s="57" t="s">
        <v>49</v>
      </c>
      <c r="D42" s="44" t="s">
        <v>45</v>
      </c>
      <c r="E42" s="16">
        <v>42</v>
      </c>
      <c r="F42" s="16">
        <v>13673</v>
      </c>
      <c r="G42" s="296">
        <f>G8</f>
        <v>0.71</v>
      </c>
      <c r="H42" s="16">
        <v>7008</v>
      </c>
      <c r="I42" s="16">
        <v>6406</v>
      </c>
      <c r="J42" s="295">
        <f>(J24*G24+J33*G33)/Table321[[#This Row],[Weight proportion]]</f>
        <v>0.92867624545817207</v>
      </c>
      <c r="K42" s="293">
        <v>3.3475845968675825E-3</v>
      </c>
      <c r="L42" s="197">
        <f>Table321[[#This Row],[KPI-driver]]-1.96*SQRT(Table321[[#This Row],[KPI-driver]]*(1-Table321[[#This Row],[KPI-driver]])/Table321[[#This Row],[N-driver]])</f>
        <v>0.92265053455507184</v>
      </c>
      <c r="M42" s="197">
        <f>Table321[[#This Row],[KPI-driver]]+1.96*SQRT(Table321[[#This Row],[KPI-driver]]*(1-Table321[[#This Row],[KPI-driver]])/Table321[[#This Row],[N-driver]])</f>
        <v>0.93470195636127229</v>
      </c>
      <c r="N42" s="16">
        <v>8744</v>
      </c>
      <c r="O42" s="16">
        <v>8006</v>
      </c>
      <c r="P42" s="295">
        <f>Table321[[#This Row],[Nused-front]]/Table321[[#This Row],[N-front]]</f>
        <v>0.9155992680695334</v>
      </c>
      <c r="Q42" s="293">
        <v>6.4510437185959103E-3</v>
      </c>
      <c r="R42" s="197">
        <f>Table321[[#This Row],[KPI-front]]-1.96*SQRT(Table321[[#This Row],[KPI-front]]*(1-Table321[[#This Row],[KPI-front]])/Table321[[#This Row],[N-front]])</f>
        <v>0.90977251220781996</v>
      </c>
      <c r="S42" s="197">
        <f>Table321[[#This Row],[KPI-front]]+1.96*SQRT(Table321[[#This Row],[KPI-front]]*(1-Table321[[#This Row],[KPI-front]])/Table321[[#This Row],[N-front]])</f>
        <v>0.92142602393124684</v>
      </c>
      <c r="T42" s="16">
        <v>166</v>
      </c>
      <c r="U42" s="16">
        <v>147</v>
      </c>
      <c r="V42" s="295">
        <f>(V24*G24+V33*G33)/Table321[[#This Row],[Weight proportion]]</f>
        <v>0.87119288008228224</v>
      </c>
      <c r="W42" s="293">
        <v>2.4784799370583199E-2</v>
      </c>
      <c r="X42" s="197">
        <f>Table321[[#This Row],[KPI-rear]]-1.96*SQRT(Table321[[#This Row],[KPI-rear]]*(1-Table321[[#This Row],[KPI-rear]])/Table321[[#This Row],[N-rear]])</f>
        <v>0.82023291510066865</v>
      </c>
      <c r="Y42" s="292">
        <f>Table321[[#This Row],[KPI-rear]]+1.96*SQRT(Table321[[#This Row],[KPI-rear]]*(1-Table321[[#This Row],[KPI-rear]])/Table321[[#This Row],[N-rear]])</f>
        <v>0.92215284506389583</v>
      </c>
      <c r="Z42" s="16">
        <v>8910</v>
      </c>
      <c r="AA42" s="16">
        <v>8153</v>
      </c>
      <c r="AB42" s="294">
        <f>(AB24*G24+AB33*G33)/Table321[[#This Row],[Weight proportion]]</f>
        <v>0.93127833775306856</v>
      </c>
      <c r="AC42" s="293">
        <v>2.954027115179796E-3</v>
      </c>
      <c r="AD42" s="292">
        <f>Table321[[#This Row],[KPI-total]]-1.96*SQRT(Table321[[#This Row],[KPI-total]]*(1-Table321[[#This Row],[KPI-total]])/Table321[[#This Row],[Ntotal]])</f>
        <v>0.92602538133391687</v>
      </c>
      <c r="AE42" s="292">
        <f>Table321[[#This Row],[KPI-total]]+1.96*SQRT(Table321[[#This Row],[KPI-total]]*(1-Table321[[#This Row],[KPI-total]])/Table321[[#This Row],[Ntotal]])</f>
        <v>0.93653129417222025</v>
      </c>
      <c r="AF42" s="45"/>
      <c r="AG42" s="45"/>
      <c r="AH42" s="45"/>
      <c r="AI42" s="45"/>
      <c r="AJ42" s="45"/>
      <c r="AK42" s="45"/>
      <c r="AM42" s="16">
        <v>1736</v>
      </c>
      <c r="AN42" s="16">
        <v>1600</v>
      </c>
      <c r="AO42" s="293">
        <v>0.92165898617511521</v>
      </c>
      <c r="AQ42" s="16">
        <f>AM42+Table321[[#This Row],[N-rear]]</f>
        <v>1902</v>
      </c>
      <c r="AR42" s="16">
        <f>AN42+Table321[[#This Row],[N-rear]]</f>
        <v>1766</v>
      </c>
      <c r="AS42" s="293">
        <f>(AS24*G24+G33*AS33)/Table321[[#This Row],[Weight proportion]]</f>
        <v>0.94987796105772659</v>
      </c>
    </row>
    <row r="43" spans="2:45" x14ac:dyDescent="0.3">
      <c r="B43" s="22" t="s">
        <v>48</v>
      </c>
      <c r="C43" s="57" t="s">
        <v>49</v>
      </c>
      <c r="D43" s="44" t="s">
        <v>52</v>
      </c>
      <c r="E43" s="16"/>
      <c r="F43" s="16"/>
      <c r="G43" s="16"/>
      <c r="H43" s="16"/>
      <c r="I43" s="16"/>
      <c r="J43" s="16" t="e">
        <f>Table321[[#This Row],[Nused-driver]]/Table321[[#This Row],[N-driver]]</f>
        <v>#DIV/0!</v>
      </c>
      <c r="K43" s="16"/>
      <c r="L43" s="197" t="e">
        <f>Table321[[#This Row],[KPI-driver]]-1.96*SQRT(Table321[[#This Row],[KPI-driver]]*(1-Table321[[#This Row],[KPI-driver]])/Table321[[#This Row],[N-driver]])</f>
        <v>#DIV/0!</v>
      </c>
      <c r="M43" s="197" t="e">
        <f>Table321[[#This Row],[KPI-driver]]+1.96*SQRT(Table321[[#This Row],[KPI-driver]]*(1-Table321[[#This Row],[KPI-driver]])/Table321[[#This Row],[N-driver]])</f>
        <v>#DIV/0!</v>
      </c>
      <c r="N43" s="16"/>
      <c r="O43" s="16"/>
      <c r="P43" s="16" t="e">
        <f>Table321[[#This Row],[Nused-front]]/Table321[[#This Row],[N-front]]</f>
        <v>#DIV/0!</v>
      </c>
      <c r="Q43" s="16"/>
      <c r="R43" s="197" t="e">
        <f>Table321[[#This Row],[KPI-front]]-1.96*SQRT(Table321[[#This Row],[KPI-front]]*(1-Table321[[#This Row],[KPI-front]])/Table321[[#This Row],[N-front]])</f>
        <v>#DIV/0!</v>
      </c>
      <c r="S43" s="197" t="e">
        <f>Table321[[#This Row],[KPI-front]]+1.96*SQRT(Table321[[#This Row],[KPI-front]]*(1-Table321[[#This Row],[KPI-front]])/Table321[[#This Row],[N-front]])</f>
        <v>#DIV/0!</v>
      </c>
      <c r="T43" s="16"/>
      <c r="U43" s="16"/>
      <c r="V43" s="16" t="e">
        <f>Table321[[#This Row],[Nused-rear]]/Table321[[#This Row],[N-rear]]</f>
        <v>#DIV/0!</v>
      </c>
      <c r="W43" s="16"/>
      <c r="X43" s="197" t="e">
        <f>Table321[[#This Row],[KPI-rear]]-1.96*SQRT(Table321[[#This Row],[KPI-rear]]*(1-Table321[[#This Row],[KPI-rear]])/Table321[[#This Row],[N-rear]])</f>
        <v>#DIV/0!</v>
      </c>
      <c r="Y43" s="292" t="e">
        <f>Table321[[#This Row],[KPI-rear]]+1.96*SQRT(Table321[[#This Row],[KPI-rear]]*(1-Table321[[#This Row],[KPI-rear]])/Table321[[#This Row],[N-rear]])</f>
        <v>#DIV/0!</v>
      </c>
      <c r="Z43" s="45"/>
      <c r="AA43" s="45"/>
      <c r="AB43" s="45" t="e">
        <f>Table321[[#This Row],[Nused-total]]/Table321[[#This Row],[Ntotal]]</f>
        <v>#DIV/0!</v>
      </c>
      <c r="AC43" s="45"/>
      <c r="AD43" s="292" t="e">
        <f>Table321[[#This Row],[KPI-total]]-1.96*SQRT(Table321[[#This Row],[KPI-total]]*(1-Table321[[#This Row],[KPI-total]])/Table321[[#This Row],[Ntotal]])</f>
        <v>#DIV/0!</v>
      </c>
      <c r="AE43" s="292" t="e">
        <f>Table321[[#This Row],[KPI-total]]+1.96*SQRT(Table321[[#This Row],[KPI-total]]*(1-Table321[[#This Row],[KPI-total]])/Table321[[#This Row],[Ntotal]])</f>
        <v>#DIV/0!</v>
      </c>
      <c r="AF43" s="45"/>
      <c r="AG43" s="45"/>
      <c r="AH43" s="45"/>
      <c r="AI43" s="45"/>
      <c r="AJ43" s="45"/>
      <c r="AK43" s="45"/>
      <c r="AM43" s="16"/>
      <c r="AN43" s="16"/>
      <c r="AO43" s="16"/>
      <c r="AQ43" s="16"/>
      <c r="AR43" s="16"/>
      <c r="AS43" s="16"/>
    </row>
    <row r="44" spans="2:45" x14ac:dyDescent="0.3">
      <c r="B44" s="22" t="s">
        <v>48</v>
      </c>
      <c r="C44" s="57" t="s">
        <v>50</v>
      </c>
      <c r="D44" s="44" t="s">
        <v>45</v>
      </c>
      <c r="E44" s="16">
        <v>17</v>
      </c>
      <c r="F44" s="16">
        <v>2758</v>
      </c>
      <c r="G44" s="296">
        <f>G9</f>
        <v>0.28999999999999998</v>
      </c>
      <c r="H44" s="16">
        <v>1781</v>
      </c>
      <c r="I44" s="16">
        <v>1634</v>
      </c>
      <c r="J44" s="295">
        <f>(J27*G27+J36*G36)/Table321[[#This Row],[Weight proportion]]</f>
        <v>0.93960855934230569</v>
      </c>
      <c r="K44" s="293">
        <v>6.5224502147302396E-3</v>
      </c>
      <c r="L44" s="197">
        <f>Table321[[#This Row],[KPI-driver]]-1.96*SQRT(Table321[[#This Row],[KPI-driver]]*(1-Table321[[#This Row],[KPI-driver]])/Table321[[#This Row],[N-driver]])</f>
        <v>0.92854524406816696</v>
      </c>
      <c r="M44" s="197">
        <f>Table321[[#This Row],[KPI-driver]]+1.96*SQRT(Table321[[#This Row],[KPI-driver]]*(1-Table321[[#This Row],[KPI-driver]])/Table321[[#This Row],[N-driver]])</f>
        <v>0.95067187461644442</v>
      </c>
      <c r="N44" s="16">
        <v>2512</v>
      </c>
      <c r="O44" s="16">
        <v>2326</v>
      </c>
      <c r="P44" s="295">
        <f>Table321[[#This Row],[Nused-front]]/Table321[[#This Row],[N-front]]</f>
        <v>0.92595541401273884</v>
      </c>
      <c r="Q44" s="293">
        <v>8.3177630378130397E-3</v>
      </c>
      <c r="R44" s="197">
        <f>Table321[[#This Row],[KPI-front]]-1.96*SQRT(Table321[[#This Row],[KPI-front]]*(1-Table321[[#This Row],[KPI-front]])/Table321[[#This Row],[N-front]])</f>
        <v>0.9157156971998428</v>
      </c>
      <c r="S44" s="197">
        <f>Table321[[#This Row],[KPI-front]]+1.96*SQRT(Table321[[#This Row],[KPI-front]]*(1-Table321[[#This Row],[KPI-front]])/Table321[[#This Row],[N-front]])</f>
        <v>0.93619513082563488</v>
      </c>
      <c r="T44" s="16">
        <v>76</v>
      </c>
      <c r="U44" s="16">
        <v>73</v>
      </c>
      <c r="V44" s="295">
        <f>(V27*G27+V36*G36)/Table321[[#This Row],[Weight proportion]]</f>
        <v>0.98425787106446783</v>
      </c>
      <c r="W44" s="293">
        <v>2.2484220382414568E-2</v>
      </c>
      <c r="X44" s="197">
        <f>Table321[[#This Row],[KPI-rear]]-1.96*SQRT(Table321[[#This Row],[KPI-rear]]*(1-Table321[[#This Row],[KPI-rear]])/Table321[[#This Row],[N-rear]])</f>
        <v>0.95627221734750467</v>
      </c>
      <c r="Y44" s="292">
        <f>Table321[[#This Row],[KPI-rear]]+1.96*SQRT(Table321[[#This Row],[KPI-rear]]*(1-Table321[[#This Row],[KPI-rear]])/Table321[[#This Row],[N-rear]])</f>
        <v>1.012243524781431</v>
      </c>
      <c r="Z44" s="16">
        <v>2588</v>
      </c>
      <c r="AA44" s="16">
        <v>2399</v>
      </c>
      <c r="AB44" s="294">
        <f>(AB27*G27+AB36*G36)/Table321[[#This Row],[Weight proportion]]</f>
        <v>0.94791441232421003</v>
      </c>
      <c r="AC44" s="293">
        <v>5.1154464148101403E-3</v>
      </c>
      <c r="AD44" s="292">
        <f>Table321[[#This Row],[KPI-total]]-1.96*SQRT(Table321[[#This Row],[KPI-total]]*(1-Table321[[#This Row],[KPI-total]])/Table321[[#This Row],[Ntotal]])</f>
        <v>0.93935355453172131</v>
      </c>
      <c r="AE44" s="292">
        <f>Table321[[#This Row],[KPI-total]]+1.96*SQRT(Table321[[#This Row],[KPI-total]]*(1-Table321[[#This Row],[KPI-total]])/Table321[[#This Row],[Ntotal]])</f>
        <v>0.95647527011669875</v>
      </c>
      <c r="AF44" s="45"/>
      <c r="AG44" s="45"/>
      <c r="AH44" s="45"/>
      <c r="AI44" s="45"/>
      <c r="AJ44" s="45"/>
      <c r="AK44" s="45"/>
      <c r="AM44" s="16">
        <v>731</v>
      </c>
      <c r="AN44" s="16">
        <v>692</v>
      </c>
      <c r="AO44" s="293">
        <v>0.94664842681258554</v>
      </c>
      <c r="AQ44" s="16">
        <f>AM44+Table321[[#This Row],[N-rear]]</f>
        <v>807</v>
      </c>
      <c r="AR44" s="16">
        <f>AN44+Table321[[#This Row],[N-rear]]</f>
        <v>768</v>
      </c>
      <c r="AS44" s="293">
        <f>(AS27*G27+G36*AS36)/Table321[[#This Row],[Weight proportion]]</f>
        <v>0.96649480940213972</v>
      </c>
    </row>
    <row r="45" spans="2:45" x14ac:dyDescent="0.3">
      <c r="B45" s="22" t="s">
        <v>48</v>
      </c>
      <c r="C45" s="57" t="s">
        <v>50</v>
      </c>
      <c r="D45" s="44" t="s">
        <v>52</v>
      </c>
      <c r="E45" s="16"/>
      <c r="F45" s="16"/>
      <c r="G45" s="16"/>
      <c r="H45" s="16"/>
      <c r="I45" s="16"/>
      <c r="J45" s="16" t="e">
        <f>Table321[[#This Row],[Nused-driver]]/Table321[[#This Row],[N-driver]]</f>
        <v>#DIV/0!</v>
      </c>
      <c r="K45" s="16"/>
      <c r="L45" s="197" t="e">
        <f>Table321[[#This Row],[KPI-driver]]-1.96*SQRT(Table321[[#This Row],[KPI-driver]]*(1-Table321[[#This Row],[KPI-driver]])/Table321[[#This Row],[N-driver]])</f>
        <v>#DIV/0!</v>
      </c>
      <c r="M45" s="197" t="e">
        <f>Table321[[#This Row],[KPI-driver]]+1.96*SQRT(Table321[[#This Row],[KPI-driver]]*(1-Table321[[#This Row],[KPI-driver]])/Table321[[#This Row],[N-driver]])</f>
        <v>#DIV/0!</v>
      </c>
      <c r="N45" s="16"/>
      <c r="O45" s="16"/>
      <c r="P45" s="16" t="e">
        <f>Table321[[#This Row],[Nused-front]]/Table321[[#This Row],[N-front]]</f>
        <v>#DIV/0!</v>
      </c>
      <c r="Q45" s="16"/>
      <c r="R45" s="197" t="e">
        <f>Table321[[#This Row],[KPI-front]]-1.96*SQRT(Table321[[#This Row],[KPI-front]]*(1-Table321[[#This Row],[KPI-front]])/Table321[[#This Row],[N-front]])</f>
        <v>#DIV/0!</v>
      </c>
      <c r="S45" s="197" t="e">
        <f>Table321[[#This Row],[KPI-front]]+1.96*SQRT(Table321[[#This Row],[KPI-front]]*(1-Table321[[#This Row],[KPI-front]])/Table321[[#This Row],[N-front]])</f>
        <v>#DIV/0!</v>
      </c>
      <c r="T45" s="16"/>
      <c r="U45" s="16"/>
      <c r="V45" s="16" t="e">
        <f>Table321[[#This Row],[Nused-rear]]/Table321[[#This Row],[N-rear]]</f>
        <v>#DIV/0!</v>
      </c>
      <c r="W45" s="16"/>
      <c r="X45" s="197" t="e">
        <f>Table321[[#This Row],[KPI-rear]]-1.96*SQRT(Table321[[#This Row],[KPI-rear]]*(1-Table321[[#This Row],[KPI-rear]])/Table321[[#This Row],[N-rear]])</f>
        <v>#DIV/0!</v>
      </c>
      <c r="Y45" s="292" t="e">
        <f>Table321[[#This Row],[KPI-rear]]+1.96*SQRT(Table321[[#This Row],[KPI-rear]]*(1-Table321[[#This Row],[KPI-rear]])/Table321[[#This Row],[N-rear]])</f>
        <v>#DIV/0!</v>
      </c>
      <c r="Z45" s="45"/>
      <c r="AA45" s="45"/>
      <c r="AB45" s="45" t="e">
        <f>Table321[[#This Row],[Nused-total]]/Table321[[#This Row],[Ntotal]]</f>
        <v>#DIV/0!</v>
      </c>
      <c r="AC45" s="45"/>
      <c r="AD45" s="292" t="e">
        <f>Table321[[#This Row],[KPI-total]]-1.96*SQRT(Table321[[#This Row],[KPI-total]]*(1-Table321[[#This Row],[KPI-total]])/Table321[[#This Row],[Ntotal]])</f>
        <v>#DIV/0!</v>
      </c>
      <c r="AE45" s="292" t="e">
        <f>Table321[[#This Row],[KPI-total]]+1.96*SQRT(Table321[[#This Row],[KPI-total]]*(1-Table321[[#This Row],[KPI-total]])/Table321[[#This Row],[Ntotal]])</f>
        <v>#DIV/0!</v>
      </c>
      <c r="AF45" s="45"/>
      <c r="AG45" s="45"/>
      <c r="AH45" s="45"/>
      <c r="AI45" s="45"/>
      <c r="AJ45" s="45"/>
      <c r="AK45" s="45"/>
      <c r="AM45" s="16"/>
      <c r="AN45" s="16"/>
      <c r="AO45" s="16"/>
      <c r="AQ45" s="16"/>
      <c r="AR45" s="16"/>
      <c r="AS45" s="16"/>
    </row>
    <row r="46" spans="2:45" x14ac:dyDescent="0.3">
      <c r="B46" s="58" t="s">
        <v>48</v>
      </c>
      <c r="C46" s="59" t="s">
        <v>53</v>
      </c>
      <c r="D46" s="50" t="s">
        <v>54</v>
      </c>
      <c r="E46" s="80"/>
      <c r="F46" s="80"/>
      <c r="G46" s="80"/>
      <c r="H46" s="80"/>
      <c r="I46" s="80"/>
      <c r="J46" s="80" t="e">
        <f>Table321[[#This Row],[Nused-driver]]/Table321[[#This Row],[N-driver]]</f>
        <v>#DIV/0!</v>
      </c>
      <c r="K46" s="80"/>
      <c r="L46" s="193" t="e">
        <f>Table321[[#This Row],[KPI-driver]]-1.96*SQRT(Table321[[#This Row],[KPI-driver]]*(1-Table321[[#This Row],[KPI-driver]])/Table321[[#This Row],[N-driver]])</f>
        <v>#DIV/0!</v>
      </c>
      <c r="M46" s="193" t="e">
        <f>Table321[[#This Row],[KPI-driver]]+1.96*SQRT(Table321[[#This Row],[KPI-driver]]*(1-Table321[[#This Row],[KPI-driver]])/Table321[[#This Row],[N-driver]])</f>
        <v>#DIV/0!</v>
      </c>
      <c r="N46" s="80"/>
      <c r="O46" s="80"/>
      <c r="P46" s="80" t="e">
        <f>Table321[[#This Row],[Nused-front]]/Table321[[#This Row],[N-front]]</f>
        <v>#DIV/0!</v>
      </c>
      <c r="Q46" s="80"/>
      <c r="R46" s="193" t="e">
        <f>Table321[[#This Row],[KPI-front]]-1.96*SQRT(Table321[[#This Row],[KPI-front]]*(1-Table321[[#This Row],[KPI-front]])/Table321[[#This Row],[N-front]])</f>
        <v>#DIV/0!</v>
      </c>
      <c r="S46" s="193" t="e">
        <f>Table321[[#This Row],[KPI-front]]+1.96*SQRT(Table321[[#This Row],[KPI-front]]*(1-Table321[[#This Row],[KPI-front]])/Table321[[#This Row],[N-front]])</f>
        <v>#DIV/0!</v>
      </c>
      <c r="T46" s="80"/>
      <c r="U46" s="80"/>
      <c r="V46" s="80" t="e">
        <f>Table321[[#This Row],[Nused-rear]]/Table321[[#This Row],[N-rear]]</f>
        <v>#DIV/0!</v>
      </c>
      <c r="W46" s="80"/>
      <c r="X46" s="193" t="e">
        <f>Table321[[#This Row],[KPI-rear]]-1.96*SQRT(Table321[[#This Row],[KPI-rear]]*(1-Table321[[#This Row],[KPI-rear]])/Table321[[#This Row],[N-rear]])</f>
        <v>#DIV/0!</v>
      </c>
      <c r="Y46" s="287" t="e">
        <f>Table321[[#This Row],[KPI-rear]]+1.96*SQRT(Table321[[#This Row],[KPI-rear]]*(1-Table321[[#This Row],[KPI-rear]])/Table321[[#This Row],[N-rear]])</f>
        <v>#DIV/0!</v>
      </c>
      <c r="Z46" s="54"/>
      <c r="AA46" s="54"/>
      <c r="AB46" s="54" t="e">
        <f>Table321[[#This Row],[Nused-total]]/Table321[[#This Row],[Ntotal]]</f>
        <v>#DIV/0!</v>
      </c>
      <c r="AC46" s="54"/>
      <c r="AD46" s="287" t="e">
        <f>Table321[[#This Row],[KPI-total]]-1.96*SQRT(Table321[[#This Row],[KPI-total]]*(1-Table321[[#This Row],[KPI-total]])/Table321[[#This Row],[Ntotal]])</f>
        <v>#DIV/0!</v>
      </c>
      <c r="AE46" s="287" t="e">
        <f>Table321[[#This Row],[KPI-total]]+1.96*SQRT(Table321[[#This Row],[KPI-total]]*(1-Table321[[#This Row],[KPI-total]])/Table321[[#This Row],[Ntotal]])</f>
        <v>#DIV/0!</v>
      </c>
      <c r="AF46" s="54"/>
      <c r="AG46" s="54"/>
      <c r="AH46" s="54"/>
      <c r="AI46" s="54"/>
      <c r="AJ46" s="54"/>
      <c r="AK46" s="54"/>
      <c r="AM46" s="80"/>
      <c r="AN46" s="80"/>
      <c r="AO46" s="80"/>
      <c r="AQ46" s="80"/>
      <c r="AR46" s="80"/>
      <c r="AS46" s="80"/>
    </row>
    <row r="47" spans="2:45" x14ac:dyDescent="0.3">
      <c r="B47" s="58" t="s">
        <v>48</v>
      </c>
      <c r="C47" s="59" t="s">
        <v>55</v>
      </c>
      <c r="D47" s="50" t="s">
        <v>54</v>
      </c>
      <c r="E47" s="80"/>
      <c r="F47" s="80"/>
      <c r="G47" s="80"/>
      <c r="H47" s="80"/>
      <c r="I47" s="80"/>
      <c r="J47" s="80" t="e">
        <f>Table321[[#This Row],[Nused-driver]]/Table321[[#This Row],[N-driver]]</f>
        <v>#DIV/0!</v>
      </c>
      <c r="K47" s="80"/>
      <c r="L47" s="193" t="e">
        <f>Table321[[#This Row],[KPI-driver]]-1.96*SQRT(Table321[[#This Row],[KPI-driver]]*(1-Table321[[#This Row],[KPI-driver]])/Table321[[#This Row],[N-driver]])</f>
        <v>#DIV/0!</v>
      </c>
      <c r="M47" s="193" t="e">
        <f>Table321[[#This Row],[KPI-driver]]+1.96*SQRT(Table321[[#This Row],[KPI-driver]]*(1-Table321[[#This Row],[KPI-driver]])/Table321[[#This Row],[N-driver]])</f>
        <v>#DIV/0!</v>
      </c>
      <c r="N47" s="80"/>
      <c r="O47" s="80"/>
      <c r="P47" s="80" t="e">
        <f>Table321[[#This Row],[Nused-front]]/Table321[[#This Row],[N-front]]</f>
        <v>#DIV/0!</v>
      </c>
      <c r="Q47" s="80"/>
      <c r="R47" s="193" t="e">
        <f>Table321[[#This Row],[KPI-front]]-1.96*SQRT(Table321[[#This Row],[KPI-front]]*(1-Table321[[#This Row],[KPI-front]])/Table321[[#This Row],[N-front]])</f>
        <v>#DIV/0!</v>
      </c>
      <c r="S47" s="193" t="e">
        <f>Table321[[#This Row],[KPI-front]]+1.96*SQRT(Table321[[#This Row],[KPI-front]]*(1-Table321[[#This Row],[KPI-front]])/Table321[[#This Row],[N-front]])</f>
        <v>#DIV/0!</v>
      </c>
      <c r="T47" s="80"/>
      <c r="U47" s="80"/>
      <c r="V47" s="80" t="e">
        <f>Table321[[#This Row],[Nused-rear]]/Table321[[#This Row],[N-rear]]</f>
        <v>#DIV/0!</v>
      </c>
      <c r="W47" s="80"/>
      <c r="X47" s="193" t="e">
        <f>Table321[[#This Row],[KPI-rear]]-1.96*SQRT(Table321[[#This Row],[KPI-rear]]*(1-Table321[[#This Row],[KPI-rear]])/Table321[[#This Row],[N-rear]])</f>
        <v>#DIV/0!</v>
      </c>
      <c r="Y47" s="287" t="e">
        <f>Table321[[#This Row],[KPI-rear]]+1.96*SQRT(Table321[[#This Row],[KPI-rear]]*(1-Table321[[#This Row],[KPI-rear]])/Table321[[#This Row],[N-rear]])</f>
        <v>#DIV/0!</v>
      </c>
      <c r="Z47" s="54"/>
      <c r="AA47" s="54"/>
      <c r="AB47" s="54" t="e">
        <f>Table321[[#This Row],[Nused-total]]/Table321[[#This Row],[Ntotal]]</f>
        <v>#DIV/0!</v>
      </c>
      <c r="AC47" s="54"/>
      <c r="AD47" s="287" t="e">
        <f>Table321[[#This Row],[KPI-total]]-1.96*SQRT(Table321[[#This Row],[KPI-total]]*(1-Table321[[#This Row],[KPI-total]])/Table321[[#This Row],[Ntotal]])</f>
        <v>#DIV/0!</v>
      </c>
      <c r="AE47" s="287" t="e">
        <f>Table321[[#This Row],[KPI-total]]+1.96*SQRT(Table321[[#This Row],[KPI-total]]*(1-Table321[[#This Row],[KPI-total]])/Table321[[#This Row],[Ntotal]])</f>
        <v>#DIV/0!</v>
      </c>
      <c r="AF47" s="54"/>
      <c r="AG47" s="54"/>
      <c r="AH47" s="54"/>
      <c r="AI47" s="54"/>
      <c r="AJ47" s="54"/>
      <c r="AK47" s="54"/>
      <c r="AM47" s="80"/>
      <c r="AN47" s="80"/>
      <c r="AO47" s="80"/>
      <c r="AQ47" s="80"/>
      <c r="AR47" s="80"/>
      <c r="AS47" s="80"/>
    </row>
    <row r="48" spans="2:45" x14ac:dyDescent="0.3">
      <c r="B48" s="58" t="s">
        <v>48</v>
      </c>
      <c r="C48" s="49" t="s">
        <v>44</v>
      </c>
      <c r="D48" s="60" t="s">
        <v>45</v>
      </c>
      <c r="E48" s="80">
        <v>44</v>
      </c>
      <c r="F48" s="29">
        <v>16431</v>
      </c>
      <c r="G48" s="291">
        <v>1</v>
      </c>
      <c r="H48" s="29">
        <v>8789</v>
      </c>
      <c r="I48" s="80">
        <v>8040</v>
      </c>
      <c r="J48" s="286">
        <f>J24*G24+J27*G27+J33*G33+J36*G36</f>
        <v>0.93184661648457079</v>
      </c>
      <c r="K48" s="290">
        <v>2.9784097481225396E-3</v>
      </c>
      <c r="L48" s="193">
        <f>Table321[[#This Row],[KPI-driver]]-1.96*SQRT(Table321[[#This Row],[KPI-driver]]*(1-Table321[[#This Row],[KPI-driver]])/Table321[[#This Row],[N-driver]])</f>
        <v>0.92657793109509123</v>
      </c>
      <c r="M48" s="193">
        <f>Table321[[#This Row],[KPI-driver]]+1.96*SQRT(Table321[[#This Row],[KPI-driver]]*(1-Table321[[#This Row],[KPI-driver]])/Table321[[#This Row],[N-driver]])</f>
        <v>0.93711530187405034</v>
      </c>
      <c r="N48" s="29">
        <v>11256</v>
      </c>
      <c r="O48" s="29">
        <v>10332</v>
      </c>
      <c r="P48" s="286">
        <f>P24*G24+G27*P27+P33*G33+G36*P36</f>
        <v>0.93638202816127558</v>
      </c>
      <c r="Q48" s="290">
        <v>5.1696440988488633E-3</v>
      </c>
      <c r="R48" s="193">
        <f>Table321[[#This Row],[KPI-front]]-1.96*SQRT(Table321[[#This Row],[KPI-front]]*(1-Table321[[#This Row],[KPI-front]])/Table321[[#This Row],[N-front]])</f>
        <v>0.93187302568521535</v>
      </c>
      <c r="S48" s="193">
        <f>Table321[[#This Row],[KPI-front]]+1.96*SQRT(Table321[[#This Row],[KPI-front]]*(1-Table321[[#This Row],[KPI-front]])/Table321[[#This Row],[N-front]])</f>
        <v>0.94089103063733581</v>
      </c>
      <c r="T48" s="80">
        <v>242</v>
      </c>
      <c r="U48" s="80">
        <v>220</v>
      </c>
      <c r="V48" s="286">
        <f>V24*G24+V27*G27+V33*G33+V36*G36</f>
        <v>0.90398172746711591</v>
      </c>
      <c r="W48" s="290">
        <v>1.8518200993788876E-2</v>
      </c>
      <c r="X48" s="193">
        <f>Table321[[#This Row],[KPI-rear]]-1.96*SQRT(Table321[[#This Row],[KPI-rear]]*(1-Table321[[#This Row],[KPI-rear]])/Table321[[#This Row],[N-rear]])</f>
        <v>0.86686196755959255</v>
      </c>
      <c r="Y48" s="287">
        <f>Table321[[#This Row],[KPI-rear]]+1.96*SQRT(Table321[[#This Row],[KPI-rear]]*(1-Table321[[#This Row],[KPI-rear]])/Table321[[#This Row],[N-rear]])</f>
        <v>0.94110148737463928</v>
      </c>
      <c r="Z48" s="54">
        <v>11498</v>
      </c>
      <c r="AA48" s="54">
        <v>10552</v>
      </c>
      <c r="AB48" s="289">
        <f>AB24*G24+G27*AB27+AB33*G33+G36*AB36</f>
        <v>0.93610279937869956</v>
      </c>
      <c r="AC48" s="288">
        <v>2.56270366196555E-3</v>
      </c>
      <c r="AD48" s="287">
        <f>Table321[[#This Row],[KPI-total]]-1.96*SQRT(Table321[[#This Row],[KPI-total]]*(1-Table321[[#This Row],[KPI-total]])/Table321[[#This Row],[Ntotal]])</f>
        <v>0.93163238679302152</v>
      </c>
      <c r="AE48" s="287">
        <f>Table321[[#This Row],[KPI-total]]+1.96*SQRT(Table321[[#This Row],[KPI-total]]*(1-Table321[[#This Row],[KPI-total]])/Table321[[#This Row],[Ntotal]])</f>
        <v>0.9405732119643776</v>
      </c>
      <c r="AF48" s="54"/>
      <c r="AG48" s="54"/>
      <c r="AH48" s="54"/>
      <c r="AI48" s="54"/>
      <c r="AJ48" s="54"/>
      <c r="AK48" s="54"/>
      <c r="AM48" s="29">
        <v>2467</v>
      </c>
      <c r="AN48" s="29">
        <v>2292</v>
      </c>
      <c r="AO48" s="286">
        <v>0.95048852040407694</v>
      </c>
      <c r="AQ48" s="29">
        <f>AM48+Table321[[#This Row],[N-rear]]</f>
        <v>2709</v>
      </c>
      <c r="AR48" s="29">
        <f>AN48+Table321[[#This Row],[N-rear]]</f>
        <v>2534</v>
      </c>
      <c r="AS48" s="286">
        <f>AS24*G24+AS27*G27+AS33*G33+AS36*G36</f>
        <v>0.95469684707760638</v>
      </c>
    </row>
    <row r="49" spans="2:45" x14ac:dyDescent="0.3">
      <c r="B49" s="24" t="s">
        <v>48</v>
      </c>
      <c r="C49" s="25" t="s">
        <v>44</v>
      </c>
      <c r="D49" s="26" t="s">
        <v>52</v>
      </c>
      <c r="E49" s="29"/>
      <c r="F49" s="29"/>
      <c r="G49" s="29"/>
      <c r="H49" s="29"/>
      <c r="I49" s="29"/>
      <c r="J49" s="29" t="e">
        <f>Table321[[#This Row],[Nused-driver]]/Table321[[#This Row],[N-driver]]</f>
        <v>#DIV/0!</v>
      </c>
      <c r="K49" s="29"/>
      <c r="L49" s="285" t="e">
        <f>Table321[[#This Row],[KPI-driver]]-1.96*SQRT(Table321[[#This Row],[KPI-driver]]*(1-Table321[[#This Row],[KPI-driver]])/Table321[[#This Row],[N-driver]])</f>
        <v>#DIV/0!</v>
      </c>
      <c r="M49" s="285" t="e">
        <f>Table321[[#This Row],[KPI-driver]]+1.96*SQRT(Table321[[#This Row],[KPI-driver]]*(1-Table321[[#This Row],[KPI-driver]])/Table321[[#This Row],[N-driver]])</f>
        <v>#DIV/0!</v>
      </c>
      <c r="N49" s="29"/>
      <c r="O49" s="29"/>
      <c r="P49" s="29" t="e">
        <f>Table321[[#This Row],[Nused-front]]/Table321[[#This Row],[N-front]]</f>
        <v>#DIV/0!</v>
      </c>
      <c r="Q49" s="29"/>
      <c r="R49" s="285" t="e">
        <f>Table321[[#This Row],[KPI-front]]-1.96*SQRT(Table321[[#This Row],[KPI-front]]*(1-Table321[[#This Row],[KPI-front]])/Table321[[#This Row],[N-front]])</f>
        <v>#DIV/0!</v>
      </c>
      <c r="S49" s="285" t="e">
        <f>Table321[[#This Row],[KPI-front]]+1.96*SQRT(Table321[[#This Row],[KPI-front]]*(1-Table321[[#This Row],[KPI-front]])/Table321[[#This Row],[N-front]])</f>
        <v>#DIV/0!</v>
      </c>
      <c r="T49" s="29"/>
      <c r="U49" s="29"/>
      <c r="V49" s="29" t="e">
        <f>Table321[[#This Row],[Nused-rear]]/Table321[[#This Row],[N-rear]]</f>
        <v>#DIV/0!</v>
      </c>
      <c r="W49" s="29"/>
      <c r="X49" s="285" t="e">
        <f>Table321[[#This Row],[KPI-rear]]-1.96*SQRT(Table321[[#This Row],[KPI-rear]]*(1-Table321[[#This Row],[KPI-rear]])/Table321[[#This Row],[N-rear]])</f>
        <v>#DIV/0!</v>
      </c>
      <c r="Y49" s="284" t="e">
        <f>Table321[[#This Row],[KPI-rear]]+1.96*SQRT(Table321[[#This Row],[KPI-rear]]*(1-Table321[[#This Row],[KPI-rear]])/Table321[[#This Row],[N-rear]])</f>
        <v>#DIV/0!</v>
      </c>
      <c r="Z49" s="61"/>
      <c r="AA49" s="61"/>
      <c r="AB49" s="61" t="e">
        <f>Table321[[#This Row],[Nused-total]]/Table321[[#This Row],[Ntotal]]</f>
        <v>#DIV/0!</v>
      </c>
      <c r="AC49" s="61"/>
      <c r="AD49" s="284" t="e">
        <f>Table321[[#This Row],[KPI-total]]-1.96*SQRT(Table321[[#This Row],[KPI-total]]*(1-Table321[[#This Row],[KPI-total]])/Table321[[#This Row],[Ntotal]])</f>
        <v>#DIV/0!</v>
      </c>
      <c r="AE49" s="284" t="e">
        <f>Table321[[#This Row],[KPI-total]]+1.96*SQRT(Table321[[#This Row],[KPI-total]]*(1-Table321[[#This Row],[KPI-total]])/Table321[[#This Row],[Ntotal]])</f>
        <v>#DIV/0!</v>
      </c>
      <c r="AF49" s="61"/>
      <c r="AG49" s="61"/>
      <c r="AH49" s="61"/>
      <c r="AI49" s="61"/>
      <c r="AJ49" s="61"/>
      <c r="AK49" s="61"/>
      <c r="AM49" s="29"/>
      <c r="AN49" s="29"/>
      <c r="AO49" s="29"/>
      <c r="AQ49" s="29"/>
      <c r="AR49" s="29"/>
      <c r="AS49" s="29"/>
    </row>
    <row r="50" spans="2:45" x14ac:dyDescent="0.3">
      <c r="B50" s="62" t="s">
        <v>48</v>
      </c>
      <c r="C50" s="62" t="s">
        <v>44</v>
      </c>
      <c r="D50" s="63" t="s">
        <v>54</v>
      </c>
      <c r="E50" s="66"/>
      <c r="F50" s="66"/>
      <c r="G50" s="66"/>
      <c r="H50" s="66">
        <v>8789</v>
      </c>
      <c r="I50" s="66">
        <v>8040</v>
      </c>
      <c r="J50" s="66">
        <f>Table321[[#This Row],[Nused-driver]]/Table321[[#This Row],[N-driver]]</f>
        <v>0.91477983843440669</v>
      </c>
      <c r="K50" s="66"/>
      <c r="L50" s="283">
        <f>Table321[[#This Row],[KPI-driver]]-1.96*SQRT(Table321[[#This Row],[KPI-driver]]*(1-Table321[[#This Row],[KPI-driver]])/Table321[[#This Row],[N-driver]])</f>
        <v>0.90894248743920081</v>
      </c>
      <c r="M50" s="283">
        <f>Table321[[#This Row],[KPI-driver]]+1.96*SQRT(Table321[[#This Row],[KPI-driver]]*(1-Table321[[#This Row],[KPI-driver]])/Table321[[#This Row],[N-driver]])</f>
        <v>0.92061718942961257</v>
      </c>
      <c r="N50" s="66"/>
      <c r="O50" s="66"/>
      <c r="P50" s="66" t="e">
        <f>Table321[[#This Row],[Nused-front]]/Table321[[#This Row],[N-front]]</f>
        <v>#DIV/0!</v>
      </c>
      <c r="Q50" s="66"/>
      <c r="R50" s="283" t="e">
        <f>Table321[[#This Row],[KPI-front]]-1.96*SQRT(Table321[[#This Row],[KPI-front]]*(1-Table321[[#This Row],[KPI-front]])/Table321[[#This Row],[N-front]])</f>
        <v>#DIV/0!</v>
      </c>
      <c r="S50" s="283" t="e">
        <f>Table321[[#This Row],[KPI-front]]+1.96*SQRT(Table321[[#This Row],[KPI-front]]*(1-Table321[[#This Row],[KPI-front]])/Table321[[#This Row],[N-front]])</f>
        <v>#DIV/0!</v>
      </c>
      <c r="T50" s="66"/>
      <c r="U50" s="66"/>
      <c r="V50" s="66" t="e">
        <f>Table321[[#This Row],[Nused-rear]]/Table321[[#This Row],[N-rear]]</f>
        <v>#DIV/0!</v>
      </c>
      <c r="W50" s="66"/>
      <c r="X50" s="283" t="e">
        <f>Table321[[#This Row],[KPI-rear]]-1.96*SQRT(Table321[[#This Row],[KPI-rear]]*(1-Table321[[#This Row],[KPI-rear]])/Table321[[#This Row],[N-rear]])</f>
        <v>#DIV/0!</v>
      </c>
      <c r="Y50" s="283" t="e">
        <f>Table321[[#This Row],[KPI-rear]]+1.96*SQRT(Table321[[#This Row],[KPI-rear]]*(1-Table321[[#This Row],[KPI-rear]])/Table321[[#This Row],[N-rear]])</f>
        <v>#DIV/0!</v>
      </c>
      <c r="Z50" s="66"/>
      <c r="AA50" s="66"/>
      <c r="AB50" s="66" t="e">
        <f>Table321[[#This Row],[Nused-total]]/Table321[[#This Row],[Ntotal]]</f>
        <v>#DIV/0!</v>
      </c>
      <c r="AC50" s="66"/>
      <c r="AD50" s="283" t="e">
        <f>Table321[[#This Row],[KPI-total]]-1.96*SQRT(Table321[[#This Row],[KPI-total]]*(1-Table321[[#This Row],[KPI-total]])/Table321[[#This Row],[Ntotal]])</f>
        <v>#DIV/0!</v>
      </c>
      <c r="AE50" s="283" t="e">
        <f>Table321[[#This Row],[KPI-total]]+1.96*SQRT(Table321[[#This Row],[KPI-total]]*(1-Table321[[#This Row],[KPI-total]])/Table321[[#This Row],[Ntotal]])</f>
        <v>#DIV/0!</v>
      </c>
      <c r="AF50" s="66"/>
      <c r="AG50" s="66"/>
      <c r="AH50" s="66"/>
      <c r="AI50" s="66"/>
      <c r="AJ50" s="66"/>
      <c r="AK50" s="66"/>
      <c r="AM50" s="66"/>
      <c r="AN50" s="66"/>
      <c r="AO50" s="66"/>
      <c r="AQ50" s="66"/>
      <c r="AR50" s="66"/>
      <c r="AS50" s="66"/>
    </row>
    <row r="52" spans="2:45" x14ac:dyDescent="0.3">
      <c r="B52" s="67" t="s">
        <v>59</v>
      </c>
      <c r="C52" s="68"/>
      <c r="D52" s="69"/>
      <c r="E52" s="70"/>
      <c r="F52" s="70"/>
    </row>
    <row r="53" spans="2:45" x14ac:dyDescent="0.3">
      <c r="B53" s="71"/>
      <c r="C53" s="68" t="s">
        <v>60</v>
      </c>
      <c r="D53" s="72" t="s">
        <v>61</v>
      </c>
    </row>
    <row r="54" spans="2:45" x14ac:dyDescent="0.3">
      <c r="B54" s="73"/>
      <c r="C54" s="68" t="s">
        <v>62</v>
      </c>
      <c r="D54" s="72" t="s">
        <v>63</v>
      </c>
    </row>
    <row r="55" spans="2:45" x14ac:dyDescent="0.3">
      <c r="B55" s="74"/>
      <c r="C55" s="68" t="s">
        <v>64</v>
      </c>
      <c r="D55" s="72" t="s">
        <v>65</v>
      </c>
    </row>
    <row r="56" spans="2:45" x14ac:dyDescent="0.3">
      <c r="B56" s="75"/>
      <c r="C56" s="68" t="s">
        <v>66</v>
      </c>
      <c r="D56" s="72" t="s">
        <v>67</v>
      </c>
    </row>
    <row r="57" spans="2:45" x14ac:dyDescent="0.3">
      <c r="D57" s="76"/>
      <c r="E57" s="70"/>
      <c r="F57" s="70"/>
    </row>
    <row r="58" spans="2:45" x14ac:dyDescent="0.3">
      <c r="B58" s="68" t="s">
        <v>68</v>
      </c>
      <c r="C58" s="68" t="s">
        <v>69</v>
      </c>
    </row>
    <row r="59" spans="2:45" x14ac:dyDescent="0.3">
      <c r="B59" s="68" t="s">
        <v>70</v>
      </c>
      <c r="C59" s="68" t="s">
        <v>71</v>
      </c>
      <c r="D59" s="76"/>
      <c r="E59" s="70"/>
      <c r="F59" s="70"/>
    </row>
    <row r="60" spans="2:45" x14ac:dyDescent="0.3">
      <c r="B60" s="68" t="s">
        <v>72</v>
      </c>
      <c r="C60" s="68" t="s">
        <v>73</v>
      </c>
      <c r="D60" s="76"/>
      <c r="E60" s="70"/>
      <c r="F60" s="70"/>
    </row>
    <row r="61" spans="2:45" x14ac:dyDescent="0.3">
      <c r="B61" s="68" t="s">
        <v>74</v>
      </c>
      <c r="C61" s="68" t="s">
        <v>75</v>
      </c>
      <c r="E61" s="77"/>
      <c r="F61" s="77"/>
    </row>
    <row r="62" spans="2:45" x14ac:dyDescent="0.3">
      <c r="B62" s="68" t="s">
        <v>76</v>
      </c>
      <c r="C62" s="68" t="s">
        <v>77</v>
      </c>
    </row>
  </sheetData>
  <pageMargins left="0.7" right="0.7" top="0.75" bottom="0.75" header="0.3" footer="0.3"/>
  <pageSetup paperSize="9" orientation="portrait" r:id="rId1"/>
  <tableParts count="2">
    <tablePart r:id="rId2"/>
    <tablePart r:id="rId3"/>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6FDDF-5362-4B81-8C07-924F0547A4BC}">
  <dimension ref="B1:K35"/>
  <sheetViews>
    <sheetView zoomScale="110" zoomScaleNormal="110" workbookViewId="0">
      <selection activeCell="I9" sqref="I9"/>
    </sheetView>
  </sheetViews>
  <sheetFormatPr defaultColWidth="8.88671875" defaultRowHeight="15.6" x14ac:dyDescent="0.3"/>
  <cols>
    <col min="1" max="1" width="5.77734375" style="2" customWidth="1"/>
    <col min="2" max="2" width="23" style="2" customWidth="1"/>
    <col min="3" max="3" width="21.5546875" style="2" customWidth="1"/>
    <col min="4" max="4" width="14.77734375" style="2" customWidth="1"/>
    <col min="5" max="5" width="19.21875" style="2" customWidth="1"/>
    <col min="6" max="6" width="14.77734375" style="2" customWidth="1"/>
    <col min="7" max="7" width="13" style="2" customWidth="1"/>
    <col min="8" max="8" width="13.21875" style="2" customWidth="1"/>
    <col min="9" max="9" width="8.21875" style="2" customWidth="1"/>
    <col min="10" max="10" width="23.77734375" style="2" customWidth="1"/>
    <col min="11" max="11" width="24.21875" style="2" bestFit="1" customWidth="1"/>
    <col min="12" max="16384" width="8.88671875" style="2"/>
  </cols>
  <sheetData>
    <row r="1" spans="2:11" ht="20.399999999999999" x14ac:dyDescent="0.35">
      <c r="B1" s="1" t="s">
        <v>78</v>
      </c>
    </row>
    <row r="2" spans="2:11" ht="18" x14ac:dyDescent="0.3">
      <c r="B2" s="3" t="s">
        <v>1</v>
      </c>
    </row>
    <row r="3" spans="2:11" x14ac:dyDescent="0.3">
      <c r="B3" s="12" t="s">
        <v>7</v>
      </c>
      <c r="C3" s="7" t="s">
        <v>8</v>
      </c>
      <c r="D3" s="8" t="s">
        <v>9</v>
      </c>
      <c r="E3" s="12" t="s">
        <v>10</v>
      </c>
      <c r="F3" s="12" t="s">
        <v>37</v>
      </c>
      <c r="G3" s="12" t="s">
        <v>79</v>
      </c>
      <c r="H3" s="12" t="s">
        <v>39</v>
      </c>
      <c r="I3" s="12" t="s">
        <v>74</v>
      </c>
      <c r="J3" s="78" t="s">
        <v>80</v>
      </c>
      <c r="K3" s="79" t="s">
        <v>81</v>
      </c>
    </row>
    <row r="4" spans="2:11" hidden="1" x14ac:dyDescent="0.3">
      <c r="B4" s="60" t="s">
        <v>56</v>
      </c>
      <c r="C4" s="50" t="s">
        <v>44</v>
      </c>
      <c r="D4" s="80" t="s">
        <v>82</v>
      </c>
      <c r="E4" s="80"/>
      <c r="F4" s="80"/>
      <c r="G4" s="80"/>
      <c r="H4" s="80" t="e">
        <f>Table122[[#This Row],[Ncorrect]]/Table122[[#This Row],[N-children]]</f>
        <v>#DIV/0!</v>
      </c>
      <c r="I4" s="80"/>
      <c r="J4" s="309" t="e">
        <f>Table122[[#This Row],[KPI-CRS]]-1.96*SQRT(Table122[[#This Row],[KPI-CRS]]*(1-Table122[[#This Row],[KPI-CRS]])/Table122[[#This Row],[N-children]])</f>
        <v>#DIV/0!</v>
      </c>
      <c r="K4" s="308" t="e">
        <f>Table122[[#This Row],[KPI-CRS]]+1.96*SQRT(Table122[[#This Row],[KPI-CRS]]*(1-Table122[[#This Row],[KPI-CRS]])/Table122[[#This Row],[N-children]])</f>
        <v>#DIV/0!</v>
      </c>
    </row>
    <row r="5" spans="2:11" x14ac:dyDescent="0.3">
      <c r="B5" s="60" t="s">
        <v>57</v>
      </c>
      <c r="C5" s="50" t="s">
        <v>44</v>
      </c>
      <c r="D5" s="80" t="s">
        <v>82</v>
      </c>
      <c r="E5" s="80">
        <v>10</v>
      </c>
      <c r="F5" s="80">
        <v>127</v>
      </c>
      <c r="G5" s="80">
        <v>81</v>
      </c>
      <c r="H5" s="309">
        <f>Table122[[#This Row],[Ncorrect]]/Table122[[#This Row],[N-children]]</f>
        <v>0.63779527559055116</v>
      </c>
      <c r="I5" s="309">
        <v>4.2818596874407831E-2</v>
      </c>
      <c r="J5" s="309">
        <f>Table122[[#This Row],[KPI-CRS]]-1.96*SQRT(Table122[[#This Row],[KPI-CRS]]*(1-Table122[[#This Row],[KPI-CRS]])/Table122[[#This Row],[N-children]])</f>
        <v>0.55420188992583874</v>
      </c>
      <c r="K5" s="308">
        <f>Table122[[#This Row],[KPI-CRS]]+1.96*SQRT(Table122[[#This Row],[KPI-CRS]]*(1-Table122[[#This Row],[KPI-CRS]])/Table122[[#This Row],[N-children]])</f>
        <v>0.72138866125526357</v>
      </c>
    </row>
    <row r="6" spans="2:11" x14ac:dyDescent="0.3">
      <c r="B6" s="60" t="s">
        <v>58</v>
      </c>
      <c r="C6" s="50" t="s">
        <v>44</v>
      </c>
      <c r="D6" s="80" t="s">
        <v>82</v>
      </c>
      <c r="E6" s="80">
        <v>13</v>
      </c>
      <c r="F6" s="80">
        <v>125</v>
      </c>
      <c r="G6" s="80">
        <v>75</v>
      </c>
      <c r="H6" s="309">
        <f>Table122[[#This Row],[Ncorrect]]/Table122[[#This Row],[N-children]]</f>
        <v>0.6</v>
      </c>
      <c r="I6" s="309">
        <v>4.3994134506405984E-2</v>
      </c>
      <c r="J6" s="309">
        <f>Table122[[#This Row],[KPI-CRS]]-1.96*SQRT(Table122[[#This Row],[KPI-CRS]]*(1-Table122[[#This Row],[KPI-CRS]])/Table122[[#This Row],[N-children]])</f>
        <v>0.51411710298318991</v>
      </c>
      <c r="K6" s="308">
        <f>Table122[[#This Row],[KPI-CRS]]+1.96*SQRT(Table122[[#This Row],[KPI-CRS]]*(1-Table122[[#This Row],[KPI-CRS]])/Table122[[#This Row],[N-children]])</f>
        <v>0.68588289701681004</v>
      </c>
    </row>
    <row r="7" spans="2:11" x14ac:dyDescent="0.3">
      <c r="B7" s="50" t="s">
        <v>48</v>
      </c>
      <c r="C7" s="48" t="s">
        <v>53</v>
      </c>
      <c r="D7" s="80" t="s">
        <v>82</v>
      </c>
      <c r="E7" s="80">
        <v>21</v>
      </c>
      <c r="F7" s="80">
        <v>180</v>
      </c>
      <c r="G7" s="80">
        <v>108</v>
      </c>
      <c r="H7" s="309">
        <f>Table122[[#This Row],[Ncorrect]]/Table122[[#This Row],[N-children]]</f>
        <v>0.6</v>
      </c>
      <c r="I7" s="309">
        <v>3.6616691861841202E-2</v>
      </c>
      <c r="J7" s="309">
        <f>Table122[[#This Row],[KPI-CRS]]-1.96*SQRT(Table122[[#This Row],[KPI-CRS]]*(1-Table122[[#This Row],[KPI-CRS]])/Table122[[#This Row],[N-children]])</f>
        <v>0.52843091915265827</v>
      </c>
      <c r="K7" s="308">
        <f>Table122[[#This Row],[KPI-CRS]]+1.96*SQRT(Table122[[#This Row],[KPI-CRS]]*(1-Table122[[#This Row],[KPI-CRS]])/Table122[[#This Row],[N-children]])</f>
        <v>0.67156908084734168</v>
      </c>
    </row>
    <row r="8" spans="2:11" x14ac:dyDescent="0.3">
      <c r="B8" s="50" t="s">
        <v>48</v>
      </c>
      <c r="C8" s="48" t="s">
        <v>55</v>
      </c>
      <c r="D8" s="80" t="s">
        <v>82</v>
      </c>
      <c r="E8" s="80">
        <v>7</v>
      </c>
      <c r="F8" s="80">
        <v>72</v>
      </c>
      <c r="G8" s="80">
        <v>48</v>
      </c>
      <c r="H8" s="309">
        <f>Table122[[#This Row],[Ncorrect]]/Table122[[#This Row],[N-children]]</f>
        <v>0.66666666666666663</v>
      </c>
      <c r="I8" s="309">
        <v>5.5945423886445945E-2</v>
      </c>
      <c r="J8" s="309">
        <f>Table122[[#This Row],[KPI-CRS]]-1.96*SQRT(Table122[[#This Row],[KPI-CRS]]*(1-Table122[[#This Row],[KPI-CRS]])/Table122[[#This Row],[N-children]])</f>
        <v>0.55777777777777771</v>
      </c>
      <c r="K8" s="308">
        <f>Table122[[#This Row],[KPI-CRS]]+1.96*SQRT(Table122[[#This Row],[KPI-CRS]]*(1-Table122[[#This Row],[KPI-CRS]])/Table122[[#This Row],[N-children]])</f>
        <v>0.77555555555555555</v>
      </c>
    </row>
    <row r="9" spans="2:11" x14ac:dyDescent="0.3">
      <c r="B9" s="81" t="s">
        <v>48</v>
      </c>
      <c r="C9" s="82" t="s">
        <v>44</v>
      </c>
      <c r="D9" s="66" t="s">
        <v>82</v>
      </c>
      <c r="E9" s="66">
        <v>23</v>
      </c>
      <c r="F9" s="66">
        <v>252</v>
      </c>
      <c r="G9" s="66">
        <v>156</v>
      </c>
      <c r="H9" s="307">
        <f>Table122[[#This Row],[Ncorrect]]/Table122[[#This Row],[N-children]]</f>
        <v>0.61904761904761907</v>
      </c>
      <c r="I9" s="307">
        <v>3.0652119793011891E-2</v>
      </c>
      <c r="J9" s="307">
        <f>Table122[[#This Row],[KPI-CRS]]-1.96*SQRT(Table122[[#This Row],[KPI-CRS]]*(1-Table122[[#This Row],[KPI-CRS]])/Table122[[#This Row],[N-children]])</f>
        <v>0.55908878543325446</v>
      </c>
      <c r="K9" s="306">
        <f>Table122[[#This Row],[KPI-CRS]]+1.96*SQRT(Table122[[#This Row],[KPI-CRS]]*(1-Table122[[#This Row],[KPI-CRS]])/Table122[[#This Row],[N-children]])</f>
        <v>0.67900645266198367</v>
      </c>
    </row>
    <row r="10" spans="2:11" ht="20.399999999999999" x14ac:dyDescent="0.35">
      <c r="B10" s="1"/>
    </row>
    <row r="11" spans="2:11" ht="18" x14ac:dyDescent="0.3">
      <c r="B11" s="3" t="s">
        <v>83</v>
      </c>
    </row>
    <row r="12" spans="2:11" x14ac:dyDescent="0.3">
      <c r="B12" s="12" t="s">
        <v>7</v>
      </c>
      <c r="C12" s="7" t="s">
        <v>8</v>
      </c>
      <c r="D12" s="8" t="s">
        <v>9</v>
      </c>
      <c r="E12" s="12" t="s">
        <v>10</v>
      </c>
      <c r="F12" s="12" t="s">
        <v>37</v>
      </c>
      <c r="G12" s="12" t="s">
        <v>79</v>
      </c>
      <c r="H12" s="12" t="s">
        <v>39</v>
      </c>
      <c r="I12" s="12" t="s">
        <v>74</v>
      </c>
      <c r="J12" s="78" t="s">
        <v>80</v>
      </c>
      <c r="K12" s="79" t="s">
        <v>81</v>
      </c>
    </row>
    <row r="13" spans="2:11" hidden="1" x14ac:dyDescent="0.3">
      <c r="B13" s="16" t="s">
        <v>43</v>
      </c>
      <c r="C13" s="44" t="s">
        <v>53</v>
      </c>
      <c r="D13" s="16" t="s">
        <v>82</v>
      </c>
      <c r="E13" s="16"/>
      <c r="F13" s="16"/>
      <c r="G13" s="16"/>
      <c r="H13" s="16" t="e">
        <f>Table1223[[#This Row],[Ncorrect]]/Table1223[[#This Row],[N-children]]</f>
        <v>#DIV/0!</v>
      </c>
      <c r="I13" s="16"/>
      <c r="J13" s="293" t="e">
        <f>Table1223[[#This Row],[KPI-CRS]]-1.96*SQRT(Table1223[[#This Row],[KPI-CRS]]*(1-Table1223[[#This Row],[KPI-CRS]])/Table1223[[#This Row],[N-children]])</f>
        <v>#DIV/0!</v>
      </c>
      <c r="K13" s="310" t="e">
        <f>Table1223[[#This Row],[KPI-CRS]]+1.96*SQRT(Table1223[[#This Row],[KPI-CRS]]*(1-Table1223[[#This Row],[KPI-CRS]])/Table1223[[#This Row],[N-children]])</f>
        <v>#DIV/0!</v>
      </c>
    </row>
    <row r="14" spans="2:11" hidden="1" x14ac:dyDescent="0.3">
      <c r="B14" s="16" t="s">
        <v>43</v>
      </c>
      <c r="C14" s="44" t="s">
        <v>55</v>
      </c>
      <c r="D14" s="16" t="s">
        <v>82</v>
      </c>
      <c r="E14" s="16"/>
      <c r="F14" s="16"/>
      <c r="G14" s="16"/>
      <c r="H14" s="16" t="e">
        <f>Table1223[[#This Row],[Ncorrect]]/Table1223[[#This Row],[N-children]]</f>
        <v>#DIV/0!</v>
      </c>
      <c r="I14" s="16"/>
      <c r="J14" s="293" t="e">
        <f>Table1223[[#This Row],[KPI-CRS]]-1.96*SQRT(Table1223[[#This Row],[KPI-CRS]]*(1-Table1223[[#This Row],[KPI-CRS]])/Table1223[[#This Row],[N-children]])</f>
        <v>#DIV/0!</v>
      </c>
      <c r="K14" s="310" t="e">
        <f>Table1223[[#This Row],[KPI-CRS]]+1.96*SQRT(Table1223[[#This Row],[KPI-CRS]]*(1-Table1223[[#This Row],[KPI-CRS]])/Table1223[[#This Row],[N-children]])</f>
        <v>#DIV/0!</v>
      </c>
    </row>
    <row r="15" spans="2:11" hidden="1" x14ac:dyDescent="0.3">
      <c r="B15" s="60" t="s">
        <v>56</v>
      </c>
      <c r="C15" s="50" t="s">
        <v>44</v>
      </c>
      <c r="D15" s="80" t="s">
        <v>82</v>
      </c>
      <c r="E15" s="16"/>
      <c r="F15" s="16"/>
      <c r="G15" s="16"/>
      <c r="H15" s="16" t="e">
        <f>Table1223[[#This Row],[Ncorrect]]/Table1223[[#This Row],[N-children]]</f>
        <v>#DIV/0!</v>
      </c>
      <c r="I15" s="16"/>
      <c r="J15" s="293" t="e">
        <f>Table1223[[#This Row],[KPI-CRS]]-1.96*SQRT(Table1223[[#This Row],[KPI-CRS]]*(1-Table1223[[#This Row],[KPI-CRS]])/Table1223[[#This Row],[N-children]])</f>
        <v>#DIV/0!</v>
      </c>
      <c r="K15" s="310" t="e">
        <f>Table1223[[#This Row],[KPI-CRS]]+1.96*SQRT(Table1223[[#This Row],[KPI-CRS]]*(1-Table1223[[#This Row],[KPI-CRS]])/Table1223[[#This Row],[N-children]])</f>
        <v>#DIV/0!</v>
      </c>
    </row>
    <row r="16" spans="2:11" x14ac:dyDescent="0.3">
      <c r="B16" s="16" t="s">
        <v>46</v>
      </c>
      <c r="C16" s="44" t="s">
        <v>53</v>
      </c>
      <c r="D16" s="16" t="s">
        <v>82</v>
      </c>
      <c r="E16" s="80">
        <v>8</v>
      </c>
      <c r="F16" s="80">
        <v>73</v>
      </c>
      <c r="G16" s="80">
        <v>43</v>
      </c>
      <c r="H16" s="309">
        <f>Table1223[[#This Row],[Ncorrect]]/Table1223[[#This Row],[N-children]]</f>
        <v>0.58904109589041098</v>
      </c>
      <c r="I16" s="309">
        <v>5.7983676252056138E-2</v>
      </c>
      <c r="J16" s="309">
        <f>Table1223[[#This Row],[KPI-CRS]]-1.96*SQRT(Table1223[[#This Row],[KPI-CRS]]*(1-Table1223[[#This Row],[KPI-CRS]])/Table1223[[#This Row],[N-children]])</f>
        <v>0.47617418564040781</v>
      </c>
      <c r="K16" s="308">
        <f>Table1223[[#This Row],[KPI-CRS]]+1.96*SQRT(Table1223[[#This Row],[KPI-CRS]]*(1-Table1223[[#This Row],[KPI-CRS]])/Table1223[[#This Row],[N-children]])</f>
        <v>0.70190800614041415</v>
      </c>
    </row>
    <row r="17" spans="2:11" x14ac:dyDescent="0.3">
      <c r="B17" s="16" t="s">
        <v>46</v>
      </c>
      <c r="C17" s="44" t="s">
        <v>55</v>
      </c>
      <c r="D17" s="16" t="s">
        <v>82</v>
      </c>
      <c r="E17" s="16">
        <v>5</v>
      </c>
      <c r="F17" s="16">
        <v>54</v>
      </c>
      <c r="G17" s="16">
        <v>38</v>
      </c>
      <c r="H17" s="293">
        <f>Table1223[[#This Row],[Ncorrect]]/Table1223[[#This Row],[N-children]]</f>
        <v>0.70370370370370372</v>
      </c>
      <c r="I17" s="293">
        <v>6.2722028434149188E-2</v>
      </c>
      <c r="J17" s="293">
        <f>Table1223[[#This Row],[KPI-CRS]]-1.96*SQRT(Table1223[[#This Row],[KPI-CRS]]*(1-Table1223[[#This Row],[KPI-CRS]])/Table1223[[#This Row],[N-children]])</f>
        <v>0.58191213585900681</v>
      </c>
      <c r="K17" s="310">
        <f>Table1223[[#This Row],[KPI-CRS]]+1.96*SQRT(Table1223[[#This Row],[KPI-CRS]]*(1-Table1223[[#This Row],[KPI-CRS]])/Table1223[[#This Row],[N-children]])</f>
        <v>0.82549527154840063</v>
      </c>
    </row>
    <row r="18" spans="2:11" x14ac:dyDescent="0.3">
      <c r="B18" s="60" t="s">
        <v>57</v>
      </c>
      <c r="C18" s="50" t="s">
        <v>44</v>
      </c>
      <c r="D18" s="80" t="s">
        <v>82</v>
      </c>
      <c r="E18" s="16">
        <v>10</v>
      </c>
      <c r="F18" s="16">
        <v>127</v>
      </c>
      <c r="G18" s="16">
        <v>81</v>
      </c>
      <c r="H18" s="293">
        <f>Table1223[[#This Row],[Ncorrect]]/Table1223[[#This Row],[N-children]]</f>
        <v>0.63779527559055116</v>
      </c>
      <c r="I18" s="293">
        <v>4.2818596874407831E-2</v>
      </c>
      <c r="J18" s="293">
        <f>Table1223[[#This Row],[KPI-CRS]]-1.96*SQRT(Table1223[[#This Row],[KPI-CRS]]*(1-Table1223[[#This Row],[KPI-CRS]])/Table1223[[#This Row],[N-children]])</f>
        <v>0.55420188992583874</v>
      </c>
      <c r="K18" s="310">
        <f>Table1223[[#This Row],[KPI-CRS]]+1.96*SQRT(Table1223[[#This Row],[KPI-CRS]]*(1-Table1223[[#This Row],[KPI-CRS]])/Table1223[[#This Row],[N-children]])</f>
        <v>0.72138866125526357</v>
      </c>
    </row>
    <row r="19" spans="2:11" x14ac:dyDescent="0.3">
      <c r="B19" s="16" t="s">
        <v>47</v>
      </c>
      <c r="C19" s="44" t="s">
        <v>53</v>
      </c>
      <c r="D19" s="16" t="s">
        <v>82</v>
      </c>
      <c r="E19" s="16">
        <v>13</v>
      </c>
      <c r="F19" s="16">
        <v>107</v>
      </c>
      <c r="G19" s="16">
        <v>65</v>
      </c>
      <c r="H19" s="293">
        <f>Table1223[[#This Row],[Ncorrect]]/Table1223[[#This Row],[N-children]]</f>
        <v>0.60747663551401865</v>
      </c>
      <c r="I19" s="293">
        <v>4.7429070460042209E-2</v>
      </c>
      <c r="J19" s="293">
        <f>Table1223[[#This Row],[KPI-CRS]]-1.96*SQRT(Table1223[[#This Row],[KPI-CRS]]*(1-Table1223[[#This Row],[KPI-CRS]])/Table1223[[#This Row],[N-children]])</f>
        <v>0.51495107422337616</v>
      </c>
      <c r="K19" s="310">
        <f>Table1223[[#This Row],[KPI-CRS]]+1.96*SQRT(Table1223[[#This Row],[KPI-CRS]]*(1-Table1223[[#This Row],[KPI-CRS]])/Table1223[[#This Row],[N-children]])</f>
        <v>0.70000219680466114</v>
      </c>
    </row>
    <row r="20" spans="2:11" x14ac:dyDescent="0.3">
      <c r="B20" s="16" t="s">
        <v>47</v>
      </c>
      <c r="C20" s="44" t="s">
        <v>55</v>
      </c>
      <c r="D20" s="16" t="s">
        <v>82</v>
      </c>
      <c r="E20" s="80">
        <v>2</v>
      </c>
      <c r="F20" s="80">
        <v>18</v>
      </c>
      <c r="G20" s="80">
        <v>10</v>
      </c>
      <c r="H20" s="309">
        <f>Table1223[[#This Row],[Ncorrect]]/Table1223[[#This Row],[N-children]]</f>
        <v>0.55555555555555558</v>
      </c>
      <c r="I20" s="309">
        <v>0.12051692101036454</v>
      </c>
      <c r="J20" s="309">
        <f>Table1223[[#This Row],[KPI-CRS]]-1.96*SQRT(Table1223[[#This Row],[KPI-CRS]]*(1-Table1223[[#This Row],[KPI-CRS]])/Table1223[[#This Row],[N-children]])</f>
        <v>0.32599762170629548</v>
      </c>
      <c r="K20" s="308">
        <f>Table1223[[#This Row],[KPI-CRS]]+1.96*SQRT(Table1223[[#This Row],[KPI-CRS]]*(1-Table1223[[#This Row],[KPI-CRS]])/Table1223[[#This Row],[N-children]])</f>
        <v>0.78511348940481573</v>
      </c>
    </row>
    <row r="21" spans="2:11" x14ac:dyDescent="0.3">
      <c r="B21" s="60" t="s">
        <v>58</v>
      </c>
      <c r="C21" s="50" t="s">
        <v>44</v>
      </c>
      <c r="D21" s="80" t="s">
        <v>82</v>
      </c>
      <c r="E21" s="80">
        <v>13</v>
      </c>
      <c r="F21" s="80">
        <v>125</v>
      </c>
      <c r="G21" s="80">
        <v>75</v>
      </c>
      <c r="H21" s="309">
        <f>Table1223[[#This Row],[Ncorrect]]/Table1223[[#This Row],[N-children]]</f>
        <v>0.6</v>
      </c>
      <c r="I21" s="309">
        <v>4.3994134506405984E-2</v>
      </c>
      <c r="J21" s="309">
        <f>Table1223[[#This Row],[KPI-CRS]]-1.96*SQRT(Table1223[[#This Row],[KPI-CRS]]*(1-Table1223[[#This Row],[KPI-CRS]])/Table1223[[#This Row],[N-children]])</f>
        <v>0.51411710298318991</v>
      </c>
      <c r="K21" s="308">
        <f>Table1223[[#This Row],[KPI-CRS]]+1.96*SQRT(Table1223[[#This Row],[KPI-CRS]]*(1-Table1223[[#This Row],[KPI-CRS]])/Table1223[[#This Row],[N-children]])</f>
        <v>0.68588289701681004</v>
      </c>
    </row>
    <row r="22" spans="2:11" x14ac:dyDescent="0.3">
      <c r="B22" s="50" t="s">
        <v>48</v>
      </c>
      <c r="C22" s="60" t="s">
        <v>53</v>
      </c>
      <c r="D22" s="80" t="s">
        <v>82</v>
      </c>
      <c r="E22" s="80">
        <v>21</v>
      </c>
      <c r="F22" s="80">
        <v>180</v>
      </c>
      <c r="G22" s="80">
        <v>108</v>
      </c>
      <c r="H22" s="309">
        <f>Table1223[[#This Row],[Ncorrect]]/Table1223[[#This Row],[N-children]]</f>
        <v>0.6</v>
      </c>
      <c r="I22" s="309">
        <v>3.6616691861841202E-2</v>
      </c>
      <c r="J22" s="309">
        <f>Table1223[[#This Row],[KPI-CRS]]-1.96*SQRT(Table1223[[#This Row],[KPI-CRS]]*(1-Table1223[[#This Row],[KPI-CRS]])/Table1223[[#This Row],[N-children]])</f>
        <v>0.52843091915265827</v>
      </c>
      <c r="K22" s="308">
        <f>Table1223[[#This Row],[KPI-CRS]]+1.96*SQRT(Table1223[[#This Row],[KPI-CRS]]*(1-Table1223[[#This Row],[KPI-CRS]])/Table1223[[#This Row],[N-children]])</f>
        <v>0.67156908084734168</v>
      </c>
    </row>
    <row r="23" spans="2:11" x14ac:dyDescent="0.3">
      <c r="B23" s="50" t="s">
        <v>48</v>
      </c>
      <c r="C23" s="60" t="s">
        <v>55</v>
      </c>
      <c r="D23" s="80" t="s">
        <v>82</v>
      </c>
      <c r="E23" s="80">
        <v>7</v>
      </c>
      <c r="F23" s="80">
        <v>72</v>
      </c>
      <c r="G23" s="80">
        <v>48</v>
      </c>
      <c r="H23" s="309">
        <f>Table1223[[#This Row],[Ncorrect]]/Table1223[[#This Row],[N-children]]</f>
        <v>0.66666666666666663</v>
      </c>
      <c r="I23" s="309">
        <v>5.5945423886445945E-2</v>
      </c>
      <c r="J23" s="309">
        <f>Table1223[[#This Row],[KPI-CRS]]-1.96*SQRT(Table1223[[#This Row],[KPI-CRS]]*(1-Table1223[[#This Row],[KPI-CRS]])/Table1223[[#This Row],[N-children]])</f>
        <v>0.55777777777777771</v>
      </c>
      <c r="K23" s="308">
        <f>Table1223[[#This Row],[KPI-CRS]]+1.96*SQRT(Table1223[[#This Row],[KPI-CRS]]*(1-Table1223[[#This Row],[KPI-CRS]])/Table1223[[#This Row],[N-children]])</f>
        <v>0.77555555555555555</v>
      </c>
    </row>
    <row r="24" spans="2:11" x14ac:dyDescent="0.3">
      <c r="B24" s="63" t="s">
        <v>48</v>
      </c>
      <c r="C24" s="82" t="s">
        <v>44</v>
      </c>
      <c r="D24" s="66" t="s">
        <v>82</v>
      </c>
      <c r="E24" s="66">
        <v>23</v>
      </c>
      <c r="F24" s="66">
        <v>252</v>
      </c>
      <c r="G24" s="66">
        <v>156</v>
      </c>
      <c r="H24" s="307">
        <f>Table1223[[#This Row],[Ncorrect]]/Table1223[[#This Row],[N-children]]</f>
        <v>0.61904761904761907</v>
      </c>
      <c r="I24" s="307">
        <v>3.0652119793011891E-2</v>
      </c>
      <c r="J24" s="307">
        <f>Table1223[[#This Row],[KPI-CRS]]-1.96*SQRT(Table1223[[#This Row],[KPI-CRS]]*(1-Table1223[[#This Row],[KPI-CRS]])/Table1223[[#This Row],[N-children]])</f>
        <v>0.55908878543325446</v>
      </c>
      <c r="K24" s="306">
        <f>Table1223[[#This Row],[KPI-CRS]]+1.96*SQRT(Table1223[[#This Row],[KPI-CRS]]*(1-Table1223[[#This Row],[KPI-CRS]])/Table1223[[#This Row],[N-children]])</f>
        <v>0.67900645266198367</v>
      </c>
    </row>
    <row r="26" spans="2:11" x14ac:dyDescent="0.3">
      <c r="B26" s="67" t="s">
        <v>59</v>
      </c>
      <c r="C26" s="68"/>
      <c r="D26" s="69"/>
    </row>
    <row r="27" spans="2:11" x14ac:dyDescent="0.3">
      <c r="B27" s="71"/>
      <c r="C27" s="68" t="s">
        <v>60</v>
      </c>
      <c r="D27" s="72" t="s">
        <v>61</v>
      </c>
    </row>
    <row r="28" spans="2:11" x14ac:dyDescent="0.3">
      <c r="B28" s="73"/>
      <c r="C28" s="68" t="s">
        <v>62</v>
      </c>
      <c r="D28" s="72" t="s">
        <v>63</v>
      </c>
    </row>
    <row r="29" spans="2:11" x14ac:dyDescent="0.3">
      <c r="B29" s="74"/>
      <c r="C29" s="68" t="s">
        <v>64</v>
      </c>
      <c r="D29" s="72" t="s">
        <v>65</v>
      </c>
    </row>
    <row r="30" spans="2:11" x14ac:dyDescent="0.3">
      <c r="B30" s="68"/>
      <c r="D30" s="72"/>
    </row>
    <row r="31" spans="2:11" x14ac:dyDescent="0.3">
      <c r="B31" s="68" t="s">
        <v>68</v>
      </c>
      <c r="C31" s="72" t="s">
        <v>84</v>
      </c>
      <c r="D31" s="68"/>
    </row>
    <row r="32" spans="2:11" x14ac:dyDescent="0.3">
      <c r="B32" s="68" t="s">
        <v>70</v>
      </c>
      <c r="C32" s="68" t="s">
        <v>85</v>
      </c>
    </row>
    <row r="33" spans="2:5" x14ac:dyDescent="0.3">
      <c r="B33" s="68" t="s">
        <v>72</v>
      </c>
      <c r="C33" s="68" t="s">
        <v>73</v>
      </c>
    </row>
    <row r="34" spans="2:5" x14ac:dyDescent="0.3">
      <c r="B34" s="68" t="s">
        <v>74</v>
      </c>
      <c r="C34" s="68" t="s">
        <v>75</v>
      </c>
      <c r="E34" s="77"/>
    </row>
    <row r="35" spans="2:5" x14ac:dyDescent="0.3">
      <c r="B35" s="68" t="s">
        <v>76</v>
      </c>
      <c r="C35" s="68" t="s">
        <v>77</v>
      </c>
    </row>
  </sheetData>
  <pageMargins left="0.7" right="0.7" top="0.75" bottom="0.75" header="0.3" footer="0.3"/>
  <tableParts count="2">
    <tablePart r:id="rId1"/>
    <tablePart r:id="rId2"/>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33C54-1DE2-4FC0-949F-50FD845465E7}">
  <dimension ref="A2:E185"/>
  <sheetViews>
    <sheetView zoomScaleNormal="100" workbookViewId="0">
      <pane xSplit="1" ySplit="4" topLeftCell="B5" activePane="bottomRight" state="frozen"/>
      <selection pane="topRight" activeCell="B1" sqref="B1"/>
      <selection pane="bottomLeft" activeCell="A5" sqref="A5"/>
      <selection pane="bottomRight" activeCell="B5" sqref="B5"/>
    </sheetView>
  </sheetViews>
  <sheetFormatPr defaultColWidth="9.21875" defaultRowHeight="15.6" x14ac:dyDescent="0.3"/>
  <cols>
    <col min="1" max="1" width="80.77734375" style="113" customWidth="1"/>
    <col min="2" max="2" width="45.77734375" style="87" customWidth="1"/>
    <col min="3" max="3" width="11.77734375" style="87" customWidth="1"/>
    <col min="4" max="4" width="45.77734375" style="87" customWidth="1"/>
    <col min="5" max="5" width="11.77734375" style="87" customWidth="1"/>
    <col min="6" max="16384" width="9.21875" style="87"/>
  </cols>
  <sheetData>
    <row r="2" spans="1:5" ht="20.399999999999999" x14ac:dyDescent="0.35">
      <c r="A2" s="84"/>
      <c r="B2" s="85" t="s">
        <v>87</v>
      </c>
      <c r="C2" s="86"/>
      <c r="D2" s="85" t="s">
        <v>88</v>
      </c>
      <c r="E2" s="86"/>
    </row>
    <row r="3" spans="1:5" x14ac:dyDescent="0.3">
      <c r="A3" s="88" t="s">
        <v>95</v>
      </c>
      <c r="B3" s="89"/>
      <c r="C3" s="90" t="s">
        <v>96</v>
      </c>
      <c r="D3" s="89"/>
      <c r="E3" s="90" t="s">
        <v>96</v>
      </c>
    </row>
    <row r="4" spans="1:5" ht="39" customHeight="1" x14ac:dyDescent="0.3">
      <c r="A4" s="91" t="s">
        <v>97</v>
      </c>
      <c r="B4" s="93" t="s">
        <v>566</v>
      </c>
      <c r="C4" s="93"/>
      <c r="D4" s="93" t="s">
        <v>565</v>
      </c>
      <c r="E4" s="93"/>
    </row>
    <row r="5" spans="1:5" ht="31.95" customHeight="1" x14ac:dyDescent="0.3">
      <c r="A5" s="94" t="s">
        <v>102</v>
      </c>
      <c r="B5" s="92" t="s">
        <v>105</v>
      </c>
      <c r="C5" s="92"/>
      <c r="D5" s="92" t="s">
        <v>105</v>
      </c>
      <c r="E5" s="92"/>
    </row>
    <row r="6" spans="1:5" ht="20.25" customHeight="1" x14ac:dyDescent="0.3">
      <c r="A6" s="94" t="s">
        <v>107</v>
      </c>
      <c r="B6" s="95"/>
      <c r="C6" s="95"/>
      <c r="D6" s="95"/>
      <c r="E6" s="95"/>
    </row>
    <row r="7" spans="1:5" x14ac:dyDescent="0.3">
      <c r="A7" s="98" t="s">
        <v>108</v>
      </c>
      <c r="B7" s="95"/>
      <c r="C7" s="95"/>
      <c r="D7" s="95"/>
      <c r="E7" s="95"/>
    </row>
    <row r="8" spans="1:5" x14ac:dyDescent="0.3">
      <c r="A8" s="101" t="s">
        <v>47</v>
      </c>
      <c r="B8" s="92" t="s">
        <v>564</v>
      </c>
      <c r="C8" s="92"/>
      <c r="D8" s="92" t="s">
        <v>564</v>
      </c>
      <c r="E8" s="92"/>
    </row>
    <row r="9" spans="1:5" x14ac:dyDescent="0.3">
      <c r="A9" s="101" t="s">
        <v>46</v>
      </c>
      <c r="B9" s="92" t="s">
        <v>563</v>
      </c>
      <c r="C9" s="92"/>
      <c r="D9" s="92" t="s">
        <v>563</v>
      </c>
      <c r="E9" s="92"/>
    </row>
    <row r="10" spans="1:5" ht="131.25" customHeight="1" x14ac:dyDescent="0.3">
      <c r="A10" s="101" t="s">
        <v>43</v>
      </c>
      <c r="B10" s="92" t="s">
        <v>562</v>
      </c>
      <c r="C10" s="92"/>
      <c r="D10" s="92" t="s">
        <v>562</v>
      </c>
      <c r="E10" s="92"/>
    </row>
    <row r="11" spans="1:5" ht="15.75" customHeight="1" x14ac:dyDescent="0.3">
      <c r="A11" s="98" t="s">
        <v>115</v>
      </c>
      <c r="B11" s="95"/>
      <c r="C11" s="95"/>
      <c r="D11" s="95"/>
      <c r="E11" s="95"/>
    </row>
    <row r="12" spans="1:5" ht="15.75" customHeight="1" x14ac:dyDescent="0.3">
      <c r="A12" s="101" t="s">
        <v>49</v>
      </c>
      <c r="B12" s="92" t="s">
        <v>561</v>
      </c>
      <c r="C12" s="92"/>
      <c r="D12" s="92" t="s">
        <v>549</v>
      </c>
      <c r="E12" s="92"/>
    </row>
    <row r="13" spans="1:5" ht="15.75" customHeight="1" x14ac:dyDescent="0.3">
      <c r="A13" s="101" t="s">
        <v>119</v>
      </c>
      <c r="B13" s="93" t="s">
        <v>118</v>
      </c>
      <c r="C13" s="92"/>
      <c r="D13" s="93" t="s">
        <v>118</v>
      </c>
      <c r="E13" s="92"/>
    </row>
    <row r="14" spans="1:5" ht="15.75" customHeight="1" x14ac:dyDescent="0.3">
      <c r="A14" s="101" t="s">
        <v>50</v>
      </c>
      <c r="B14" s="93" t="s">
        <v>118</v>
      </c>
      <c r="C14" s="92"/>
      <c r="D14" s="93" t="s">
        <v>560</v>
      </c>
      <c r="E14" s="92"/>
    </row>
    <row r="15" spans="1:5" ht="15.75" customHeight="1" x14ac:dyDescent="0.3">
      <c r="A15" s="101" t="s">
        <v>123</v>
      </c>
      <c r="B15" s="93" t="s">
        <v>118</v>
      </c>
      <c r="C15" s="92"/>
      <c r="D15" s="93" t="s">
        <v>118</v>
      </c>
      <c r="E15" s="92"/>
    </row>
    <row r="16" spans="1:5" ht="15.75" customHeight="1" x14ac:dyDescent="0.3">
      <c r="A16" s="101" t="s">
        <v>125</v>
      </c>
      <c r="B16" s="93" t="s">
        <v>118</v>
      </c>
      <c r="C16" s="92"/>
      <c r="D16" s="93" t="s">
        <v>118</v>
      </c>
      <c r="E16" s="92"/>
    </row>
    <row r="17" spans="1:5" ht="15.75" customHeight="1" x14ac:dyDescent="0.3">
      <c r="A17" s="101" t="s">
        <v>127</v>
      </c>
      <c r="B17" s="93" t="s">
        <v>118</v>
      </c>
      <c r="C17" s="92"/>
      <c r="D17" s="93" t="s">
        <v>118</v>
      </c>
      <c r="E17" s="92"/>
    </row>
    <row r="18" spans="1:5" x14ac:dyDescent="0.3">
      <c r="A18" s="102" t="s">
        <v>129</v>
      </c>
      <c r="B18" s="95"/>
      <c r="C18" s="95"/>
      <c r="D18" s="95"/>
      <c r="E18" s="95"/>
    </row>
    <row r="19" spans="1:5" ht="46.8" x14ac:dyDescent="0.3">
      <c r="A19" s="96" t="s">
        <v>131</v>
      </c>
      <c r="B19" s="95"/>
      <c r="C19" s="95"/>
      <c r="D19" s="95"/>
      <c r="E19" s="95"/>
    </row>
    <row r="20" spans="1:5" x14ac:dyDescent="0.3">
      <c r="A20" s="102" t="s">
        <v>43</v>
      </c>
      <c r="B20" s="95"/>
      <c r="C20" s="95"/>
      <c r="D20" s="95"/>
      <c r="E20" s="95"/>
    </row>
    <row r="21" spans="1:5" x14ac:dyDescent="0.3">
      <c r="A21" s="104" t="s">
        <v>133</v>
      </c>
      <c r="B21" s="95"/>
      <c r="C21" s="95"/>
      <c r="D21" s="95"/>
      <c r="E21" s="95"/>
    </row>
    <row r="22" spans="1:5" x14ac:dyDescent="0.3">
      <c r="A22" s="104" t="s">
        <v>134</v>
      </c>
      <c r="B22" s="95"/>
      <c r="C22" s="95"/>
      <c r="D22" s="95"/>
      <c r="E22" s="95"/>
    </row>
    <row r="23" spans="1:5" x14ac:dyDescent="0.3">
      <c r="A23" s="104" t="s">
        <v>135</v>
      </c>
      <c r="B23" s="95"/>
      <c r="C23" s="95"/>
      <c r="D23" s="95"/>
      <c r="E23" s="95"/>
    </row>
    <row r="24" spans="1:5" x14ac:dyDescent="0.3">
      <c r="A24" s="104" t="s">
        <v>136</v>
      </c>
      <c r="B24" s="95"/>
      <c r="C24" s="95"/>
      <c r="D24" s="95"/>
      <c r="E24" s="95"/>
    </row>
    <row r="25" spans="1:5" x14ac:dyDescent="0.3">
      <c r="A25" s="102" t="s">
        <v>46</v>
      </c>
      <c r="B25" s="95"/>
      <c r="C25" s="95"/>
      <c r="D25" s="95"/>
      <c r="E25" s="95"/>
    </row>
    <row r="26" spans="1:5" x14ac:dyDescent="0.3">
      <c r="A26" s="104" t="s">
        <v>133</v>
      </c>
      <c r="B26" s="95"/>
      <c r="C26" s="95"/>
      <c r="D26" s="95"/>
      <c r="E26" s="95"/>
    </row>
    <row r="27" spans="1:5" x14ac:dyDescent="0.3">
      <c r="A27" s="104" t="s">
        <v>134</v>
      </c>
      <c r="B27" s="95"/>
      <c r="C27" s="95"/>
      <c r="D27" s="95"/>
      <c r="E27" s="95"/>
    </row>
    <row r="28" spans="1:5" x14ac:dyDescent="0.3">
      <c r="A28" s="104" t="s">
        <v>135</v>
      </c>
      <c r="B28" s="95"/>
      <c r="C28" s="95"/>
      <c r="D28" s="95"/>
      <c r="E28" s="95"/>
    </row>
    <row r="29" spans="1:5" x14ac:dyDescent="0.3">
      <c r="A29" s="104" t="s">
        <v>136</v>
      </c>
      <c r="B29" s="95"/>
      <c r="C29" s="95"/>
      <c r="D29" s="95"/>
      <c r="E29" s="95"/>
    </row>
    <row r="30" spans="1:5" x14ac:dyDescent="0.3">
      <c r="A30" s="102" t="s">
        <v>47</v>
      </c>
      <c r="B30" s="95"/>
      <c r="C30" s="95"/>
      <c r="D30" s="95"/>
      <c r="E30" s="95"/>
    </row>
    <row r="31" spans="1:5" x14ac:dyDescent="0.3">
      <c r="A31" s="104" t="s">
        <v>133</v>
      </c>
      <c r="B31" s="95"/>
      <c r="C31" s="95"/>
      <c r="D31" s="95"/>
      <c r="E31" s="95"/>
    </row>
    <row r="32" spans="1:5" x14ac:dyDescent="0.3">
      <c r="A32" s="104" t="s">
        <v>134</v>
      </c>
      <c r="B32" s="95"/>
      <c r="C32" s="95"/>
      <c r="D32" s="95"/>
      <c r="E32" s="95"/>
    </row>
    <row r="33" spans="1:5" x14ac:dyDescent="0.3">
      <c r="A33" s="104" t="s">
        <v>135</v>
      </c>
      <c r="B33" s="95"/>
      <c r="C33" s="95"/>
      <c r="D33" s="95"/>
      <c r="E33" s="95"/>
    </row>
    <row r="34" spans="1:5" x14ac:dyDescent="0.3">
      <c r="A34" s="104" t="s">
        <v>136</v>
      </c>
      <c r="B34" s="95"/>
      <c r="C34" s="95"/>
      <c r="D34" s="95"/>
      <c r="E34" s="95"/>
    </row>
    <row r="35" spans="1:5" ht="15.75" customHeight="1" x14ac:dyDescent="0.3">
      <c r="A35" s="102" t="s">
        <v>137</v>
      </c>
      <c r="B35" s="95"/>
      <c r="C35" s="95"/>
      <c r="D35" s="95"/>
      <c r="E35" s="95"/>
    </row>
    <row r="36" spans="1:5" ht="7.5" customHeight="1" x14ac:dyDescent="0.3">
      <c r="A36" s="94"/>
      <c r="B36" s="106"/>
      <c r="C36" s="106"/>
      <c r="D36" s="106"/>
      <c r="E36" s="106"/>
    </row>
    <row r="37" spans="1:5" x14ac:dyDescent="0.3">
      <c r="A37" s="88" t="s">
        <v>138</v>
      </c>
      <c r="B37" s="89"/>
      <c r="C37" s="90" t="s">
        <v>96</v>
      </c>
      <c r="D37" s="89"/>
      <c r="E37" s="90" t="s">
        <v>96</v>
      </c>
    </row>
    <row r="38" spans="1:5" x14ac:dyDescent="0.3">
      <c r="A38" s="94" t="s">
        <v>139</v>
      </c>
      <c r="B38" s="106" t="s">
        <v>141</v>
      </c>
      <c r="C38" s="106"/>
      <c r="D38" s="106" t="s">
        <v>293</v>
      </c>
      <c r="E38" s="106"/>
    </row>
    <row r="39" spans="1:5" x14ac:dyDescent="0.3">
      <c r="A39" s="94" t="s">
        <v>144</v>
      </c>
      <c r="B39" s="106" t="s">
        <v>145</v>
      </c>
      <c r="C39" s="106"/>
      <c r="D39" s="106" t="s">
        <v>145</v>
      </c>
      <c r="E39" s="106"/>
    </row>
    <row r="40" spans="1:5" ht="31.2" x14ac:dyDescent="0.3">
      <c r="A40" s="91" t="s">
        <v>146</v>
      </c>
      <c r="B40" s="95"/>
      <c r="C40" s="95"/>
      <c r="D40" s="92" t="s">
        <v>559</v>
      </c>
      <c r="E40" s="92"/>
    </row>
    <row r="41" spans="1:5" x14ac:dyDescent="0.3">
      <c r="A41" s="94" t="s">
        <v>147</v>
      </c>
      <c r="B41" s="92">
        <v>16431</v>
      </c>
      <c r="C41" s="92"/>
      <c r="D41" s="92">
        <v>252</v>
      </c>
      <c r="E41" s="92"/>
    </row>
    <row r="42" spans="1:5" x14ac:dyDescent="0.3">
      <c r="A42" s="94" t="s">
        <v>153</v>
      </c>
      <c r="B42" s="92" t="s">
        <v>558</v>
      </c>
      <c r="C42" s="92"/>
      <c r="D42" s="92" t="s">
        <v>558</v>
      </c>
      <c r="E42" s="92"/>
    </row>
    <row r="43" spans="1:5" x14ac:dyDescent="0.3">
      <c r="A43" s="98" t="s">
        <v>157</v>
      </c>
      <c r="B43" s="95"/>
      <c r="C43" s="95"/>
      <c r="D43" s="95"/>
      <c r="E43" s="95"/>
    </row>
    <row r="44" spans="1:5" x14ac:dyDescent="0.3">
      <c r="A44" s="101" t="s">
        <v>158</v>
      </c>
      <c r="B44" s="92" t="s">
        <v>557</v>
      </c>
      <c r="C44" s="92"/>
      <c r="D44" s="92" t="s">
        <v>556</v>
      </c>
      <c r="E44" s="92"/>
    </row>
    <row r="45" spans="1:5" x14ac:dyDescent="0.3">
      <c r="A45" s="101" t="s">
        <v>165</v>
      </c>
      <c r="B45" s="92" t="s">
        <v>555</v>
      </c>
      <c r="C45" s="92"/>
      <c r="D45" s="92" t="s">
        <v>554</v>
      </c>
      <c r="E45" s="92"/>
    </row>
    <row r="46" spans="1:5" x14ac:dyDescent="0.3">
      <c r="A46" s="101" t="s">
        <v>169</v>
      </c>
      <c r="B46" s="92" t="s">
        <v>114</v>
      </c>
      <c r="C46" s="92"/>
      <c r="D46" s="97"/>
      <c r="E46" s="92"/>
    </row>
    <row r="47" spans="1:5" x14ac:dyDescent="0.3">
      <c r="A47" s="108" t="s">
        <v>172</v>
      </c>
      <c r="B47" s="95"/>
      <c r="C47" s="95"/>
      <c r="D47" s="95"/>
      <c r="E47" s="95"/>
    </row>
    <row r="48" spans="1:5" x14ac:dyDescent="0.3">
      <c r="A48" s="102" t="s">
        <v>173</v>
      </c>
      <c r="B48" s="97"/>
      <c r="C48" s="97"/>
      <c r="D48" s="97"/>
      <c r="E48" s="97"/>
    </row>
    <row r="49" spans="1:5" ht="15.75" customHeight="1" x14ac:dyDescent="0.3">
      <c r="A49" s="102" t="s">
        <v>174</v>
      </c>
      <c r="B49" s="95"/>
      <c r="C49" s="95"/>
      <c r="D49" s="95"/>
      <c r="E49" s="95"/>
    </row>
    <row r="50" spans="1:5" ht="15.75" customHeight="1" x14ac:dyDescent="0.3">
      <c r="A50" s="104" t="s">
        <v>175</v>
      </c>
      <c r="B50" s="95"/>
      <c r="C50" s="95"/>
      <c r="D50" s="95"/>
      <c r="E50" s="95"/>
    </row>
    <row r="51" spans="1:5" ht="15.75" customHeight="1" x14ac:dyDescent="0.3">
      <c r="A51" s="104" t="s">
        <v>176</v>
      </c>
      <c r="B51" s="95"/>
      <c r="C51" s="95"/>
      <c r="D51" s="95"/>
      <c r="E51" s="95"/>
    </row>
    <row r="52" spans="1:5" ht="31.2" x14ac:dyDescent="0.3">
      <c r="A52" s="96" t="s">
        <v>177</v>
      </c>
      <c r="B52" s="97"/>
      <c r="C52" s="97"/>
      <c r="D52" s="97"/>
      <c r="E52" s="97"/>
    </row>
    <row r="53" spans="1:5" ht="7.5" customHeight="1" x14ac:dyDescent="0.3">
      <c r="A53" s="94"/>
      <c r="B53" s="106"/>
      <c r="C53" s="106"/>
      <c r="D53" s="106"/>
      <c r="E53" s="106"/>
    </row>
    <row r="54" spans="1:5" x14ac:dyDescent="0.3">
      <c r="A54" s="88" t="s">
        <v>178</v>
      </c>
      <c r="B54" s="89"/>
      <c r="C54" s="90" t="s">
        <v>96</v>
      </c>
      <c r="D54" s="89"/>
      <c r="E54" s="90" t="s">
        <v>96</v>
      </c>
    </row>
    <row r="55" spans="1:5" x14ac:dyDescent="0.3">
      <c r="A55" s="98" t="s">
        <v>179</v>
      </c>
      <c r="B55" s="95"/>
      <c r="C55" s="95"/>
      <c r="D55" s="95"/>
      <c r="E55" s="95"/>
    </row>
    <row r="56" spans="1:5" ht="17.25" customHeight="1" x14ac:dyDescent="0.3">
      <c r="A56" s="101" t="s">
        <v>180</v>
      </c>
      <c r="B56" s="109" t="s">
        <v>553</v>
      </c>
      <c r="C56" s="92"/>
      <c r="D56" s="109" t="s">
        <v>552</v>
      </c>
      <c r="E56" s="92" t="s">
        <v>551</v>
      </c>
    </row>
    <row r="57" spans="1:5" x14ac:dyDescent="0.3">
      <c r="A57" s="101" t="s">
        <v>186</v>
      </c>
      <c r="B57" s="92" t="s">
        <v>550</v>
      </c>
      <c r="C57" s="92"/>
      <c r="D57" s="92" t="s">
        <v>549</v>
      </c>
      <c r="E57" s="92"/>
    </row>
    <row r="58" spans="1:5" x14ac:dyDescent="0.3">
      <c r="A58" s="98" t="s">
        <v>190</v>
      </c>
      <c r="B58" s="95"/>
      <c r="C58" s="95"/>
      <c r="D58" s="95"/>
      <c r="E58" s="95"/>
    </row>
    <row r="59" spans="1:5" x14ac:dyDescent="0.3">
      <c r="A59" s="101" t="s">
        <v>47</v>
      </c>
      <c r="B59" s="92">
        <v>31</v>
      </c>
      <c r="C59" s="92"/>
      <c r="D59" s="92">
        <v>13</v>
      </c>
      <c r="E59" s="92"/>
    </row>
    <row r="60" spans="1:5" x14ac:dyDescent="0.3">
      <c r="A60" s="101" t="s">
        <v>46</v>
      </c>
      <c r="B60" s="92">
        <v>13</v>
      </c>
      <c r="C60" s="92"/>
      <c r="D60" s="92">
        <v>10</v>
      </c>
      <c r="E60" s="92"/>
    </row>
    <row r="61" spans="1:5" x14ac:dyDescent="0.3">
      <c r="A61" s="101" t="s">
        <v>43</v>
      </c>
      <c r="B61" s="92">
        <v>0</v>
      </c>
      <c r="C61" s="92"/>
      <c r="D61" s="92">
        <v>0</v>
      </c>
      <c r="E61" s="92"/>
    </row>
    <row r="62" spans="1:5" x14ac:dyDescent="0.3">
      <c r="A62" s="98" t="s">
        <v>191</v>
      </c>
      <c r="B62" s="97"/>
      <c r="C62" s="97"/>
      <c r="D62" s="97"/>
      <c r="E62" s="97"/>
    </row>
    <row r="63" spans="1:5" x14ac:dyDescent="0.3">
      <c r="A63" s="101" t="s">
        <v>47</v>
      </c>
      <c r="B63" s="92">
        <v>45</v>
      </c>
      <c r="C63" s="92"/>
      <c r="D63" s="92">
        <v>16</v>
      </c>
      <c r="E63" s="92"/>
    </row>
    <row r="64" spans="1:5" x14ac:dyDescent="0.3">
      <c r="A64" s="101" t="s">
        <v>46</v>
      </c>
      <c r="B64" s="92">
        <v>33</v>
      </c>
      <c r="C64" s="92"/>
      <c r="D64" s="92">
        <v>18</v>
      </c>
      <c r="E64" s="92"/>
    </row>
    <row r="65" spans="1:5" x14ac:dyDescent="0.3">
      <c r="A65" s="101" t="s">
        <v>43</v>
      </c>
      <c r="B65" s="92">
        <v>0</v>
      </c>
      <c r="C65" s="92"/>
      <c r="D65" s="92">
        <v>0</v>
      </c>
      <c r="E65" s="92"/>
    </row>
    <row r="66" spans="1:5" x14ac:dyDescent="0.3">
      <c r="A66" s="101" t="s">
        <v>49</v>
      </c>
      <c r="B66" s="92" t="s">
        <v>114</v>
      </c>
      <c r="C66" s="92"/>
      <c r="D66" s="92" t="s">
        <v>114</v>
      </c>
      <c r="E66" s="92"/>
    </row>
    <row r="67" spans="1:5" x14ac:dyDescent="0.3">
      <c r="A67" s="101" t="s">
        <v>119</v>
      </c>
      <c r="B67" s="92" t="s">
        <v>114</v>
      </c>
      <c r="C67" s="92"/>
      <c r="D67" s="92" t="s">
        <v>114</v>
      </c>
      <c r="E67" s="92"/>
    </row>
    <row r="68" spans="1:5" x14ac:dyDescent="0.3">
      <c r="A68" s="101" t="s">
        <v>50</v>
      </c>
      <c r="B68" s="92" t="s">
        <v>114</v>
      </c>
      <c r="C68" s="92"/>
      <c r="D68" s="92" t="s">
        <v>114</v>
      </c>
      <c r="E68" s="92"/>
    </row>
    <row r="69" spans="1:5" x14ac:dyDescent="0.3">
      <c r="A69" s="101" t="s">
        <v>123</v>
      </c>
      <c r="B69" s="92" t="s">
        <v>114</v>
      </c>
      <c r="C69" s="92"/>
      <c r="D69" s="92" t="s">
        <v>114</v>
      </c>
      <c r="E69" s="92"/>
    </row>
    <row r="70" spans="1:5" x14ac:dyDescent="0.3">
      <c r="A70" s="101" t="s">
        <v>125</v>
      </c>
      <c r="B70" s="92" t="s">
        <v>114</v>
      </c>
      <c r="C70" s="92"/>
      <c r="D70" s="92" t="s">
        <v>114</v>
      </c>
      <c r="E70" s="92"/>
    </row>
    <row r="71" spans="1:5" x14ac:dyDescent="0.3">
      <c r="A71" s="101" t="s">
        <v>127</v>
      </c>
      <c r="B71" s="92" t="s">
        <v>114</v>
      </c>
      <c r="C71" s="92"/>
      <c r="D71" s="92" t="s">
        <v>114</v>
      </c>
      <c r="E71" s="92"/>
    </row>
    <row r="72" spans="1:5" x14ac:dyDescent="0.3">
      <c r="A72" s="94" t="s">
        <v>192</v>
      </c>
      <c r="B72" s="92" t="s">
        <v>548</v>
      </c>
      <c r="C72" s="92"/>
      <c r="D72" s="92" t="s">
        <v>114</v>
      </c>
      <c r="E72" s="92"/>
    </row>
    <row r="73" spans="1:5" x14ac:dyDescent="0.3">
      <c r="A73" s="94" t="s">
        <v>195</v>
      </c>
      <c r="B73" s="97"/>
      <c r="C73" s="97"/>
      <c r="D73" s="92">
        <v>23</v>
      </c>
      <c r="E73" s="92"/>
    </row>
    <row r="74" spans="1:5" x14ac:dyDescent="0.3">
      <c r="A74" s="94" t="s">
        <v>196</v>
      </c>
      <c r="B74" s="92" t="s">
        <v>547</v>
      </c>
      <c r="C74" s="92"/>
      <c r="D74" s="97"/>
      <c r="E74" s="92"/>
    </row>
    <row r="75" spans="1:5" ht="33" customHeight="1" x14ac:dyDescent="0.3">
      <c r="A75" s="102" t="s">
        <v>202</v>
      </c>
      <c r="B75" s="92" t="s">
        <v>207</v>
      </c>
      <c r="C75" s="92"/>
      <c r="D75" s="97"/>
      <c r="E75" s="92"/>
    </row>
    <row r="76" spans="1:5" ht="39" customHeight="1" x14ac:dyDescent="0.3">
      <c r="A76" s="96" t="s">
        <v>208</v>
      </c>
      <c r="B76" s="92" t="s">
        <v>114</v>
      </c>
      <c r="C76" s="92"/>
      <c r="D76" s="97"/>
      <c r="E76" s="92"/>
    </row>
    <row r="77" spans="1:5" ht="33.75" customHeight="1" x14ac:dyDescent="0.3">
      <c r="A77" s="94" t="s">
        <v>210</v>
      </c>
      <c r="B77" s="92" t="s">
        <v>211</v>
      </c>
      <c r="C77" s="92"/>
      <c r="D77" s="97"/>
      <c r="E77" s="92"/>
    </row>
    <row r="78" spans="1:5" ht="29.25" customHeight="1" x14ac:dyDescent="0.3">
      <c r="A78" s="94" t="s">
        <v>213</v>
      </c>
      <c r="B78" s="92" t="s">
        <v>546</v>
      </c>
      <c r="C78" s="92"/>
      <c r="D78" s="97"/>
      <c r="E78" s="92"/>
    </row>
    <row r="79" spans="1:5" ht="29.25" customHeight="1" x14ac:dyDescent="0.3">
      <c r="A79" s="94" t="s">
        <v>216</v>
      </c>
      <c r="B79" s="92" t="s">
        <v>545</v>
      </c>
      <c r="C79" s="92"/>
      <c r="D79" s="97"/>
      <c r="E79" s="92"/>
    </row>
    <row r="80" spans="1:5" ht="15.75" customHeight="1" x14ac:dyDescent="0.3">
      <c r="A80" s="108" t="s">
        <v>172</v>
      </c>
      <c r="B80" s="97"/>
      <c r="C80" s="97"/>
      <c r="D80" s="97"/>
      <c r="E80" s="97"/>
    </row>
    <row r="81" spans="1:5" ht="29.25" customHeight="1" x14ac:dyDescent="0.3">
      <c r="A81" s="94" t="s">
        <v>221</v>
      </c>
      <c r="B81" s="97"/>
      <c r="C81" s="97"/>
      <c r="D81" s="97"/>
      <c r="E81" s="97"/>
    </row>
    <row r="82" spans="1:5" ht="7.5" customHeight="1" x14ac:dyDescent="0.3">
      <c r="A82" s="94"/>
      <c r="B82" s="106"/>
      <c r="C82" s="106"/>
      <c r="D82" s="106"/>
      <c r="E82" s="106"/>
    </row>
    <row r="83" spans="1:5" x14ac:dyDescent="0.3">
      <c r="A83" s="88" t="s">
        <v>222</v>
      </c>
      <c r="B83" s="89"/>
      <c r="C83" s="90" t="s">
        <v>96</v>
      </c>
      <c r="D83" s="89"/>
      <c r="E83" s="90" t="s">
        <v>96</v>
      </c>
    </row>
    <row r="84" spans="1:5" x14ac:dyDescent="0.3">
      <c r="A84" s="94" t="s">
        <v>223</v>
      </c>
      <c r="B84" s="92" t="s">
        <v>544</v>
      </c>
      <c r="C84" s="92"/>
      <c r="D84" s="97"/>
      <c r="E84" s="97"/>
    </row>
    <row r="85" spans="1:5" x14ac:dyDescent="0.3">
      <c r="A85" s="94" t="s">
        <v>228</v>
      </c>
      <c r="B85" s="92" t="s">
        <v>543</v>
      </c>
      <c r="C85" s="92"/>
      <c r="D85" s="97"/>
      <c r="E85" s="97"/>
    </row>
    <row r="86" spans="1:5" x14ac:dyDescent="0.3">
      <c r="A86" s="94" t="s">
        <v>230</v>
      </c>
      <c r="B86" s="92" t="s">
        <v>114</v>
      </c>
      <c r="C86" s="92"/>
      <c r="D86" s="97"/>
      <c r="E86" s="97"/>
    </row>
    <row r="87" spans="1:5" x14ac:dyDescent="0.3">
      <c r="A87" s="94" t="s">
        <v>234</v>
      </c>
      <c r="B87" s="92" t="s">
        <v>542</v>
      </c>
      <c r="C87" s="92"/>
      <c r="D87" s="97"/>
      <c r="E87" s="97"/>
    </row>
    <row r="88" spans="1:5" ht="217.2" x14ac:dyDescent="0.3">
      <c r="A88" s="102" t="s">
        <v>235</v>
      </c>
      <c r="B88" s="311" t="s">
        <v>541</v>
      </c>
      <c r="C88" s="92"/>
      <c r="D88" s="92" t="s">
        <v>540</v>
      </c>
      <c r="E88" s="92"/>
    </row>
    <row r="89" spans="1:5" ht="15.75" customHeight="1" x14ac:dyDescent="0.3">
      <c r="A89" s="102" t="s">
        <v>241</v>
      </c>
      <c r="B89" s="92"/>
      <c r="C89" s="92"/>
      <c r="D89" s="97"/>
      <c r="E89" s="97"/>
    </row>
    <row r="90" spans="1:5" ht="7.5" customHeight="1" x14ac:dyDescent="0.3">
      <c r="A90" s="94"/>
      <c r="B90" s="106"/>
      <c r="C90" s="106"/>
      <c r="D90" s="106"/>
      <c r="E90" s="106"/>
    </row>
    <row r="91" spans="1:5" x14ac:dyDescent="0.3">
      <c r="A91" s="88" t="s">
        <v>242</v>
      </c>
      <c r="B91" s="89"/>
      <c r="C91" s="90" t="s">
        <v>96</v>
      </c>
      <c r="D91" s="89"/>
      <c r="E91" s="90" t="s">
        <v>96</v>
      </c>
    </row>
    <row r="92" spans="1:5" ht="132" customHeight="1" x14ac:dyDescent="0.3">
      <c r="A92" s="94" t="s">
        <v>243</v>
      </c>
      <c r="B92" s="92" t="s">
        <v>539</v>
      </c>
      <c r="C92" s="92"/>
      <c r="D92" s="92" t="s">
        <v>539</v>
      </c>
      <c r="E92" s="92"/>
    </row>
    <row r="94" spans="1:5" ht="20.399999999999999" x14ac:dyDescent="0.3">
      <c r="A94" s="168" t="s">
        <v>268</v>
      </c>
    </row>
    <row r="95" spans="1:5" x14ac:dyDescent="0.3">
      <c r="A95" s="167" t="s">
        <v>267</v>
      </c>
    </row>
    <row r="96" spans="1:5" x14ac:dyDescent="0.3">
      <c r="A96" s="94" t="s">
        <v>266</v>
      </c>
    </row>
    <row r="97" spans="1:1" x14ac:dyDescent="0.3">
      <c r="A97" s="94" t="s">
        <v>265</v>
      </c>
    </row>
    <row r="98" spans="1:1" x14ac:dyDescent="0.3">
      <c r="A98" s="94" t="s">
        <v>102</v>
      </c>
    </row>
    <row r="99" spans="1:1" ht="7.5" customHeight="1" x14ac:dyDescent="0.3">
      <c r="A99" s="94"/>
    </row>
    <row r="100" spans="1:1" x14ac:dyDescent="0.3">
      <c r="A100" s="88" t="s">
        <v>264</v>
      </c>
    </row>
    <row r="101" spans="1:1" x14ac:dyDescent="0.3">
      <c r="A101" s="94" t="s">
        <v>263</v>
      </c>
    </row>
    <row r="102" spans="1:1" x14ac:dyDescent="0.3">
      <c r="A102" s="102" t="s">
        <v>262</v>
      </c>
    </row>
    <row r="103" spans="1:1" ht="31.2" x14ac:dyDescent="0.3">
      <c r="A103" s="96" t="s">
        <v>261</v>
      </c>
    </row>
    <row r="104" spans="1:1" ht="30.75" customHeight="1" x14ac:dyDescent="0.3">
      <c r="A104" s="96" t="s">
        <v>260</v>
      </c>
    </row>
    <row r="105" spans="1:1" x14ac:dyDescent="0.3">
      <c r="A105" s="102" t="s">
        <v>259</v>
      </c>
    </row>
    <row r="106" spans="1:1" x14ac:dyDescent="0.3">
      <c r="A106" s="102" t="s">
        <v>258</v>
      </c>
    </row>
    <row r="107" spans="1:1" x14ac:dyDescent="0.3">
      <c r="A107" s="104">
        <v>2019</v>
      </c>
    </row>
    <row r="108" spans="1:1" x14ac:dyDescent="0.3">
      <c r="A108" s="104">
        <v>2020</v>
      </c>
    </row>
    <row r="109" spans="1:1" ht="8.25" customHeight="1" x14ac:dyDescent="0.3">
      <c r="A109" s="94"/>
    </row>
    <row r="110" spans="1:1" x14ac:dyDescent="0.3">
      <c r="A110" s="88" t="s">
        <v>383</v>
      </c>
    </row>
    <row r="111" spans="1:1" x14ac:dyDescent="0.3">
      <c r="A111" s="94" t="s">
        <v>263</v>
      </c>
    </row>
    <row r="112" spans="1:1" x14ac:dyDescent="0.3">
      <c r="A112" s="102" t="s">
        <v>262</v>
      </c>
    </row>
    <row r="113" spans="1:1" x14ac:dyDescent="0.3">
      <c r="A113" s="94" t="s">
        <v>382</v>
      </c>
    </row>
    <row r="114" spans="1:1" x14ac:dyDescent="0.3">
      <c r="A114" s="94" t="s">
        <v>381</v>
      </c>
    </row>
    <row r="115" spans="1:1" x14ac:dyDescent="0.3">
      <c r="A115" s="94" t="s">
        <v>380</v>
      </c>
    </row>
    <row r="116" spans="1:1" ht="15" customHeight="1" x14ac:dyDescent="0.3">
      <c r="A116" s="91" t="s">
        <v>379</v>
      </c>
    </row>
    <row r="117" spans="1:1" x14ac:dyDescent="0.3">
      <c r="A117" s="94" t="s">
        <v>378</v>
      </c>
    </row>
    <row r="119" spans="1:1" ht="20.399999999999999" x14ac:dyDescent="0.3">
      <c r="A119" s="168" t="s">
        <v>377</v>
      </c>
    </row>
    <row r="120" spans="1:1" x14ac:dyDescent="0.3">
      <c r="A120" s="167" t="s">
        <v>267</v>
      </c>
    </row>
    <row r="121" spans="1:1" x14ac:dyDescent="0.3">
      <c r="A121" s="94" t="s">
        <v>376</v>
      </c>
    </row>
    <row r="122" spans="1:1" x14ac:dyDescent="0.3">
      <c r="A122" s="94" t="s">
        <v>265</v>
      </c>
    </row>
    <row r="123" spans="1:1" x14ac:dyDescent="0.3">
      <c r="A123" s="94" t="s">
        <v>102</v>
      </c>
    </row>
    <row r="124" spans="1:1" x14ac:dyDescent="0.3">
      <c r="A124" s="94" t="s">
        <v>375</v>
      </c>
    </row>
    <row r="125" spans="1:1" x14ac:dyDescent="0.3">
      <c r="A125" s="94" t="s">
        <v>374</v>
      </c>
    </row>
    <row r="126" spans="1:1" x14ac:dyDescent="0.3">
      <c r="A126" s="94" t="s">
        <v>373</v>
      </c>
    </row>
    <row r="127" spans="1:1" x14ac:dyDescent="0.3">
      <c r="A127" s="94" t="s">
        <v>372</v>
      </c>
    </row>
    <row r="128" spans="1:1" ht="7.5" customHeight="1" x14ac:dyDescent="0.3">
      <c r="A128" s="94"/>
    </row>
    <row r="129" spans="1:1" x14ac:dyDescent="0.3">
      <c r="A129" s="88" t="s">
        <v>371</v>
      </c>
    </row>
    <row r="130" spans="1:1" x14ac:dyDescent="0.3">
      <c r="A130" s="94" t="s">
        <v>370</v>
      </c>
    </row>
    <row r="131" spans="1:1" x14ac:dyDescent="0.3">
      <c r="A131" s="94" t="s">
        <v>369</v>
      </c>
    </row>
    <row r="132" spans="1:1" x14ac:dyDescent="0.3">
      <c r="A132" s="94" t="s">
        <v>368</v>
      </c>
    </row>
    <row r="133" spans="1:1" x14ac:dyDescent="0.3">
      <c r="A133" s="94" t="s">
        <v>367</v>
      </c>
    </row>
    <row r="134" spans="1:1" x14ac:dyDescent="0.3">
      <c r="A134" s="94" t="s">
        <v>366</v>
      </c>
    </row>
    <row r="135" spans="1:1" x14ac:dyDescent="0.3">
      <c r="A135" s="102" t="s">
        <v>359</v>
      </c>
    </row>
    <row r="136" spans="1:1" ht="7.5" customHeight="1" x14ac:dyDescent="0.3">
      <c r="A136" s="94"/>
    </row>
    <row r="137" spans="1:1" x14ac:dyDescent="0.3">
      <c r="A137" s="88" t="s">
        <v>365</v>
      </c>
    </row>
    <row r="138" spans="1:1" x14ac:dyDescent="0.3">
      <c r="A138" s="94" t="s">
        <v>364</v>
      </c>
    </row>
    <row r="139" spans="1:1" ht="15.75" customHeight="1" x14ac:dyDescent="0.3">
      <c r="A139" s="96" t="s">
        <v>363</v>
      </c>
    </row>
    <row r="141" spans="1:1" ht="20.399999999999999" x14ac:dyDescent="0.3">
      <c r="A141" s="168" t="s">
        <v>362</v>
      </c>
    </row>
    <row r="142" spans="1:1" x14ac:dyDescent="0.3">
      <c r="A142" s="88" t="s">
        <v>361</v>
      </c>
    </row>
    <row r="143" spans="1:1" x14ac:dyDescent="0.3">
      <c r="A143" s="94" t="s">
        <v>102</v>
      </c>
    </row>
    <row r="144" spans="1:1" x14ac:dyDescent="0.3">
      <c r="A144" s="94" t="s">
        <v>263</v>
      </c>
    </row>
    <row r="145" spans="1:1" x14ac:dyDescent="0.3">
      <c r="A145" s="102" t="s">
        <v>360</v>
      </c>
    </row>
    <row r="146" spans="1:1" x14ac:dyDescent="0.3">
      <c r="A146" s="94" t="s">
        <v>265</v>
      </c>
    </row>
    <row r="147" spans="1:1" x14ac:dyDescent="0.3">
      <c r="A147" s="102" t="s">
        <v>359</v>
      </c>
    </row>
    <row r="148" spans="1:1" x14ac:dyDescent="0.3">
      <c r="A148" s="102" t="s">
        <v>358</v>
      </c>
    </row>
    <row r="149" spans="1:1" x14ac:dyDescent="0.3">
      <c r="A149" s="96" t="s">
        <v>357</v>
      </c>
    </row>
    <row r="150" spans="1:1" x14ac:dyDescent="0.3">
      <c r="A150" s="94" t="s">
        <v>356</v>
      </c>
    </row>
    <row r="151" spans="1:1" x14ac:dyDescent="0.3">
      <c r="A151" s="101" t="s">
        <v>47</v>
      </c>
    </row>
    <row r="152" spans="1:1" x14ac:dyDescent="0.3">
      <c r="A152" s="101" t="s">
        <v>46</v>
      </c>
    </row>
    <row r="153" spans="1:1" x14ac:dyDescent="0.3">
      <c r="A153" s="101" t="s">
        <v>355</v>
      </c>
    </row>
    <row r="154" spans="1:1" x14ac:dyDescent="0.3">
      <c r="A154" s="94" t="s">
        <v>354</v>
      </c>
    </row>
    <row r="155" spans="1:1" x14ac:dyDescent="0.3">
      <c r="A155" s="101" t="s">
        <v>353</v>
      </c>
    </row>
    <row r="156" spans="1:1" x14ac:dyDescent="0.3">
      <c r="A156" s="101" t="s">
        <v>352</v>
      </c>
    </row>
    <row r="157" spans="1:1" ht="7.5" customHeight="1" x14ac:dyDescent="0.3">
      <c r="A157" s="94"/>
    </row>
    <row r="158" spans="1:1" x14ac:dyDescent="0.3">
      <c r="A158" s="88" t="s">
        <v>138</v>
      </c>
    </row>
    <row r="159" spans="1:1" x14ac:dyDescent="0.3">
      <c r="A159" s="94" t="s">
        <v>351</v>
      </c>
    </row>
    <row r="160" spans="1:1" x14ac:dyDescent="0.3">
      <c r="A160" s="94" t="s">
        <v>147</v>
      </c>
    </row>
    <row r="161" spans="1:1" x14ac:dyDescent="0.3">
      <c r="A161" s="94" t="s">
        <v>153</v>
      </c>
    </row>
    <row r="162" spans="1:1" x14ac:dyDescent="0.3">
      <c r="A162" s="94" t="s">
        <v>350</v>
      </c>
    </row>
    <row r="163" spans="1:1" ht="7.5" customHeight="1" x14ac:dyDescent="0.3">
      <c r="A163" s="94"/>
    </row>
    <row r="164" spans="1:1" x14ac:dyDescent="0.3">
      <c r="A164" s="88" t="s">
        <v>349</v>
      </c>
    </row>
    <row r="165" spans="1:1" x14ac:dyDescent="0.3">
      <c r="A165" s="94" t="s">
        <v>348</v>
      </c>
    </row>
    <row r="166" spans="1:1" x14ac:dyDescent="0.3">
      <c r="A166" s="94" t="s">
        <v>347</v>
      </c>
    </row>
    <row r="167" spans="1:1" x14ac:dyDescent="0.3">
      <c r="A167" s="94" t="s">
        <v>346</v>
      </c>
    </row>
    <row r="168" spans="1:1" x14ac:dyDescent="0.3">
      <c r="A168" s="94" t="s">
        <v>345</v>
      </c>
    </row>
    <row r="169" spans="1:1" ht="7.5" customHeight="1" x14ac:dyDescent="0.3">
      <c r="A169" s="94"/>
    </row>
    <row r="170" spans="1:1" x14ac:dyDescent="0.3">
      <c r="A170" s="88" t="s">
        <v>222</v>
      </c>
    </row>
    <row r="171" spans="1:1" x14ac:dyDescent="0.3">
      <c r="A171" s="94" t="s">
        <v>235</v>
      </c>
    </row>
    <row r="172" spans="1:1" x14ac:dyDescent="0.3">
      <c r="A172" s="91" t="s">
        <v>344</v>
      </c>
    </row>
    <row r="173" spans="1:1" x14ac:dyDescent="0.3">
      <c r="A173" s="94" t="s">
        <v>343</v>
      </c>
    </row>
    <row r="174" spans="1:1" x14ac:dyDescent="0.3">
      <c r="A174" s="215" t="s">
        <v>342</v>
      </c>
    </row>
    <row r="175" spans="1:1" ht="7.5" customHeight="1" x14ac:dyDescent="0.3">
      <c r="A175" s="94"/>
    </row>
    <row r="176" spans="1:1" x14ac:dyDescent="0.3">
      <c r="A176" s="88" t="s">
        <v>341</v>
      </c>
    </row>
    <row r="177" spans="1:1" x14ac:dyDescent="0.3">
      <c r="A177" s="94" t="s">
        <v>340</v>
      </c>
    </row>
    <row r="178" spans="1:1" x14ac:dyDescent="0.3">
      <c r="A178" s="94" t="s">
        <v>339</v>
      </c>
    </row>
    <row r="179" spans="1:1" x14ac:dyDescent="0.3">
      <c r="A179" s="94" t="s">
        <v>338</v>
      </c>
    </row>
    <row r="180" spans="1:1" x14ac:dyDescent="0.3">
      <c r="A180" s="94" t="s">
        <v>337</v>
      </c>
    </row>
    <row r="181" spans="1:1" x14ac:dyDescent="0.3">
      <c r="A181" s="94" t="s">
        <v>336</v>
      </c>
    </row>
    <row r="182" spans="1:1" x14ac:dyDescent="0.3">
      <c r="A182" s="91" t="s">
        <v>335</v>
      </c>
    </row>
    <row r="183" spans="1:1" ht="18" customHeight="1" x14ac:dyDescent="0.3">
      <c r="A183" s="91" t="s">
        <v>334</v>
      </c>
    </row>
    <row r="184" spans="1:1" x14ac:dyDescent="0.3">
      <c r="A184" s="91" t="s">
        <v>333</v>
      </c>
    </row>
    <row r="185" spans="1:1" x14ac:dyDescent="0.3">
      <c r="A185" s="94" t="s">
        <v>332</v>
      </c>
    </row>
  </sheetData>
  <dataValidations count="4">
    <dataValidation type="list" allowBlank="1" showInputMessage="1" showErrorMessage="1" sqref="B39 D39" xr:uid="{00000000-0002-0000-0C00-000009000000}">
      <formula1>"Please select, Simple random, Stratified random, Other (please specify)"</formula1>
    </dataValidation>
    <dataValidation type="list" allowBlank="1" showInputMessage="1" showErrorMessage="1" sqref="B5 D5" xr:uid="{00000000-0002-0000-0C00-000006000000}">
      <formula1>"Please select, Roadside observations by researchers, Automated measurements, Self-reported behaviour, Observations/measurements by the police, Analysis of video images, Analysis of existing databases, Other (please specify)"</formula1>
    </dataValidation>
    <dataValidation type="list" allowBlank="1" showInputMessage="1" showErrorMessage="1" sqref="B38 D38" xr:uid="{00000000-0002-0000-0C00-000003000000}">
      <formula1>"Please select, Vehicle, Driver, Rider, Passenger, Driver and Passenger, Rider and Passenger, Other (please specify)"</formula1>
    </dataValidation>
    <dataValidation type="list" allowBlank="1" showInputMessage="1" showErrorMessage="1" sqref="B75 D75" xr:uid="{00000000-0002-0000-0C00-000000000000}">
      <formula1>"National mobility survey, Automatic traffic measuring points, Traffic counts during measurements, Other (please specify)"</formula1>
    </dataValidation>
  </dataValidation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BD2CB-5B25-42B6-AEA0-4DB74A4C8A33}">
  <sheetPr>
    <tabColor theme="9"/>
  </sheetPr>
  <dimension ref="A1"/>
  <sheetViews>
    <sheetView workbookViewId="0">
      <selection activeCell="M22" sqref="M22"/>
    </sheetView>
  </sheetViews>
  <sheetFormatPr defaultRowHeight="14.4"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C7F24-8F3A-4A56-8DF4-AA74EB87859D}">
  <dimension ref="B1:AM532"/>
  <sheetViews>
    <sheetView workbookViewId="0">
      <selection activeCell="E23" sqref="E23"/>
    </sheetView>
  </sheetViews>
  <sheetFormatPr defaultColWidth="8.88671875" defaultRowHeight="14.4" x14ac:dyDescent="0.3"/>
  <cols>
    <col min="1" max="1" width="5.6640625" customWidth="1"/>
    <col min="2" max="2" width="19.109375" customWidth="1"/>
    <col min="3" max="3" width="24" bestFit="1" customWidth="1"/>
    <col min="4" max="4" width="21" bestFit="1" customWidth="1"/>
    <col min="5" max="5" width="14.88671875" customWidth="1"/>
    <col min="6" max="6" width="14.5546875" customWidth="1"/>
    <col min="7" max="7" width="24.5546875" style="491" customWidth="1"/>
    <col min="8" max="8" width="23.6640625" style="491" customWidth="1"/>
    <col min="9" max="9" width="28" style="492" customWidth="1"/>
    <col min="10" max="10" width="17.33203125" style="491" customWidth="1"/>
    <col min="11" max="11" width="22.33203125" style="491" customWidth="1"/>
    <col min="12" max="12" width="19.109375" style="492" customWidth="1"/>
    <col min="13" max="13" width="12.109375" style="492" customWidth="1"/>
    <col min="14" max="14" width="27.44140625" style="492" customWidth="1"/>
    <col min="15" max="15" width="28" style="492" customWidth="1"/>
    <col min="16" max="16" width="16" style="491" customWidth="1"/>
    <col min="17" max="17" width="20.6640625" style="491" customWidth="1"/>
    <col min="18" max="18" width="17.88671875" style="492" customWidth="1"/>
    <col min="19" max="19" width="12.109375" style="492" customWidth="1"/>
    <col min="20" max="20" width="27.44140625" style="492" customWidth="1"/>
    <col min="21" max="21" width="28" style="492" customWidth="1"/>
    <col min="22" max="22" width="15.44140625" style="491" customWidth="1"/>
    <col min="23" max="23" width="20.109375" style="491" customWidth="1"/>
    <col min="24" max="24" width="17.33203125" style="492" customWidth="1"/>
    <col min="25" max="25" width="12.109375" style="492" customWidth="1"/>
    <col min="26" max="26" width="27.44140625" style="492" customWidth="1"/>
    <col min="27" max="27" width="28" style="492" customWidth="1"/>
    <col min="28" max="28" width="14.6640625" style="491" customWidth="1"/>
    <col min="29" max="29" width="19.88671875" style="491" customWidth="1"/>
    <col min="30" max="30" width="17" style="492" customWidth="1"/>
    <col min="31" max="31" width="12.109375" style="492" customWidth="1"/>
    <col min="32" max="32" width="27.44140625" style="492" customWidth="1"/>
    <col min="33" max="33" width="28" style="492" customWidth="1"/>
    <col min="34" max="34" width="19.5546875" style="491" customWidth="1"/>
    <col min="35" max="35" width="19.88671875" style="491" customWidth="1"/>
    <col min="36" max="36" width="17" style="492" customWidth="1"/>
    <col min="37" max="37" width="12.109375" style="492" customWidth="1"/>
    <col min="38" max="38" width="27.44140625" style="492" customWidth="1"/>
    <col min="39" max="39" width="28" style="492" customWidth="1"/>
    <col min="40" max="40" width="7.33203125" customWidth="1"/>
  </cols>
  <sheetData>
    <row r="1" spans="2:39" ht="20.399999999999999" x14ac:dyDescent="0.35">
      <c r="B1" s="460" t="s">
        <v>0</v>
      </c>
    </row>
    <row r="2" spans="2:39" ht="15.6" x14ac:dyDescent="0.3">
      <c r="B2" s="493"/>
      <c r="C2" s="493"/>
      <c r="D2" s="493"/>
      <c r="E2" s="493"/>
      <c r="F2" s="493"/>
      <c r="G2" s="494"/>
      <c r="H2" s="494"/>
      <c r="I2" s="495"/>
      <c r="J2" s="496" t="s">
        <v>2</v>
      </c>
      <c r="K2" s="496"/>
      <c r="L2" s="497"/>
      <c r="M2" s="497"/>
      <c r="N2" s="497"/>
      <c r="O2" s="497"/>
      <c r="P2" s="496" t="s">
        <v>3</v>
      </c>
      <c r="Q2" s="496"/>
      <c r="R2" s="497"/>
      <c r="S2" s="497"/>
      <c r="T2" s="497"/>
      <c r="U2" s="497"/>
      <c r="V2" s="496" t="s">
        <v>4</v>
      </c>
      <c r="W2" s="496"/>
      <c r="X2" s="497"/>
      <c r="Y2" s="497"/>
      <c r="Z2" s="497"/>
      <c r="AA2" s="497"/>
      <c r="AB2" s="496" t="s">
        <v>5</v>
      </c>
      <c r="AC2" s="496"/>
      <c r="AD2" s="497"/>
      <c r="AE2" s="497"/>
      <c r="AF2" s="497"/>
      <c r="AG2" s="497"/>
      <c r="AH2" s="496" t="s">
        <v>6</v>
      </c>
      <c r="AI2" s="496"/>
      <c r="AJ2" s="497"/>
      <c r="AK2" s="497"/>
      <c r="AL2" s="497"/>
      <c r="AM2" s="497"/>
    </row>
    <row r="3" spans="2:39" ht="15.6" x14ac:dyDescent="0.3">
      <c r="B3" s="498" t="s">
        <v>7</v>
      </c>
      <c r="C3" s="498" t="s">
        <v>8</v>
      </c>
      <c r="D3" s="498" t="s">
        <v>9</v>
      </c>
      <c r="E3" s="498" t="s">
        <v>331</v>
      </c>
      <c r="F3" s="498" t="s">
        <v>330</v>
      </c>
      <c r="G3" s="499" t="s">
        <v>10</v>
      </c>
      <c r="H3" s="500" t="s">
        <v>11</v>
      </c>
      <c r="I3" s="501" t="s">
        <v>12</v>
      </c>
      <c r="J3" s="499" t="s">
        <v>13</v>
      </c>
      <c r="K3" s="499" t="s">
        <v>14</v>
      </c>
      <c r="L3" s="502" t="s">
        <v>15</v>
      </c>
      <c r="M3" s="502" t="s">
        <v>16</v>
      </c>
      <c r="N3" s="503" t="s">
        <v>17</v>
      </c>
      <c r="O3" s="503" t="s">
        <v>18</v>
      </c>
      <c r="P3" s="499" t="s">
        <v>19</v>
      </c>
      <c r="Q3" s="499" t="s">
        <v>20</v>
      </c>
      <c r="R3" s="502" t="s">
        <v>21</v>
      </c>
      <c r="S3" s="502" t="s">
        <v>22</v>
      </c>
      <c r="T3" s="503" t="s">
        <v>23</v>
      </c>
      <c r="U3" s="503" t="s">
        <v>24</v>
      </c>
      <c r="V3" s="499" t="s">
        <v>25</v>
      </c>
      <c r="W3" s="499" t="s">
        <v>26</v>
      </c>
      <c r="X3" s="502" t="s">
        <v>27</v>
      </c>
      <c r="Y3" s="502" t="s">
        <v>28</v>
      </c>
      <c r="Z3" s="503" t="s">
        <v>29</v>
      </c>
      <c r="AA3" s="503" t="s">
        <v>30</v>
      </c>
      <c r="AB3" s="499" t="s">
        <v>31</v>
      </c>
      <c r="AC3" s="499" t="s">
        <v>32</v>
      </c>
      <c r="AD3" s="502" t="s">
        <v>33</v>
      </c>
      <c r="AE3" s="502" t="s">
        <v>34</v>
      </c>
      <c r="AF3" s="503" t="s">
        <v>35</v>
      </c>
      <c r="AG3" s="503" t="s">
        <v>36</v>
      </c>
      <c r="AH3" s="499" t="s">
        <v>37</v>
      </c>
      <c r="AI3" s="499" t="s">
        <v>38</v>
      </c>
      <c r="AJ3" s="502" t="s">
        <v>39</v>
      </c>
      <c r="AK3" s="502" t="s">
        <v>40</v>
      </c>
      <c r="AL3" s="503" t="s">
        <v>41</v>
      </c>
      <c r="AM3" s="503" t="s">
        <v>42</v>
      </c>
    </row>
    <row r="4" spans="2:39" x14ac:dyDescent="0.3">
      <c r="B4" s="504" t="s">
        <v>43</v>
      </c>
      <c r="C4" s="504" t="s">
        <v>49</v>
      </c>
      <c r="D4" s="504" t="s">
        <v>82</v>
      </c>
      <c r="E4" s="504" t="s">
        <v>326</v>
      </c>
      <c r="F4" s="504" t="s">
        <v>329</v>
      </c>
      <c r="G4" s="505">
        <v>22</v>
      </c>
      <c r="H4" s="505">
        <v>19740</v>
      </c>
      <c r="I4" s="506">
        <v>0.48848000000000003</v>
      </c>
      <c r="J4" s="505">
        <v>0</v>
      </c>
      <c r="K4" s="505">
        <v>0</v>
      </c>
      <c r="L4" s="506"/>
      <c r="M4" s="506"/>
      <c r="N4" s="506"/>
      <c r="O4" s="506"/>
      <c r="P4" s="505">
        <v>0</v>
      </c>
      <c r="Q4" s="505">
        <v>0</v>
      </c>
      <c r="R4" s="506"/>
      <c r="S4" s="506"/>
      <c r="T4" s="506"/>
      <c r="U4" s="506"/>
      <c r="V4" s="505">
        <v>0</v>
      </c>
      <c r="W4" s="505">
        <v>0</v>
      </c>
      <c r="X4" s="506"/>
      <c r="Y4" s="506"/>
      <c r="Z4" s="506"/>
      <c r="AA4" s="506"/>
      <c r="AB4" s="505">
        <v>79</v>
      </c>
      <c r="AC4" s="505">
        <v>78</v>
      </c>
      <c r="AD4" s="506">
        <v>0.99199999999999999</v>
      </c>
      <c r="AE4" s="506">
        <v>0.01</v>
      </c>
      <c r="AF4" s="506">
        <v>0.97240000000000004</v>
      </c>
      <c r="AG4" s="506">
        <v>1</v>
      </c>
      <c r="AH4" s="505">
        <v>79</v>
      </c>
      <c r="AI4" s="505">
        <v>78</v>
      </c>
      <c r="AJ4" s="506">
        <v>0.99199999999999999</v>
      </c>
      <c r="AK4" s="506">
        <v>0.01</v>
      </c>
      <c r="AL4" s="506">
        <v>0.97240000000000004</v>
      </c>
      <c r="AM4" s="506">
        <v>1</v>
      </c>
    </row>
    <row r="5" spans="2:39" x14ac:dyDescent="0.3">
      <c r="B5" s="504" t="s">
        <v>43</v>
      </c>
      <c r="C5" s="504" t="s">
        <v>49</v>
      </c>
      <c r="D5" s="504" t="s">
        <v>82</v>
      </c>
      <c r="E5" s="504" t="s">
        <v>326</v>
      </c>
      <c r="F5" s="504" t="s">
        <v>328</v>
      </c>
      <c r="G5" s="505">
        <v>22</v>
      </c>
      <c r="H5" s="505">
        <v>19740</v>
      </c>
      <c r="I5" s="506">
        <v>0.48848000000000003</v>
      </c>
      <c r="J5" s="505">
        <v>0</v>
      </c>
      <c r="K5" s="505">
        <v>0</v>
      </c>
      <c r="L5" s="506"/>
      <c r="M5" s="506"/>
      <c r="N5" s="506"/>
      <c r="O5" s="506"/>
      <c r="P5" s="505">
        <v>0</v>
      </c>
      <c r="Q5" s="505">
        <v>0</v>
      </c>
      <c r="R5" s="506"/>
      <c r="S5" s="506"/>
      <c r="T5" s="506"/>
      <c r="U5" s="506"/>
      <c r="V5" s="505">
        <v>0</v>
      </c>
      <c r="W5" s="505">
        <v>0</v>
      </c>
      <c r="X5" s="506"/>
      <c r="Y5" s="506"/>
      <c r="Z5" s="506"/>
      <c r="AA5" s="506"/>
      <c r="AB5" s="505">
        <v>57</v>
      </c>
      <c r="AC5" s="505">
        <v>57</v>
      </c>
      <c r="AD5" s="506">
        <v>1</v>
      </c>
      <c r="AE5" s="506">
        <v>0</v>
      </c>
      <c r="AF5" s="506">
        <v>1</v>
      </c>
      <c r="AG5" s="506">
        <v>1</v>
      </c>
      <c r="AH5" s="505">
        <v>57</v>
      </c>
      <c r="AI5" s="505">
        <v>57</v>
      </c>
      <c r="AJ5" s="506">
        <v>1</v>
      </c>
      <c r="AK5" s="506">
        <v>0</v>
      </c>
      <c r="AL5" s="506">
        <v>1</v>
      </c>
      <c r="AM5" s="506">
        <v>1</v>
      </c>
    </row>
    <row r="6" spans="2:39" x14ac:dyDescent="0.3">
      <c r="B6" s="504" t="s">
        <v>43</v>
      </c>
      <c r="C6" s="504" t="s">
        <v>49</v>
      </c>
      <c r="D6" s="504" t="s">
        <v>82</v>
      </c>
      <c r="E6" s="504" t="s">
        <v>324</v>
      </c>
      <c r="F6" s="504" t="s">
        <v>329</v>
      </c>
      <c r="G6" s="505">
        <v>22</v>
      </c>
      <c r="H6" s="505">
        <v>19740</v>
      </c>
      <c r="I6" s="506">
        <v>0.48848000000000003</v>
      </c>
      <c r="J6" s="505">
        <v>0</v>
      </c>
      <c r="K6" s="505">
        <v>0</v>
      </c>
      <c r="L6" s="506"/>
      <c r="M6" s="506"/>
      <c r="N6" s="506"/>
      <c r="O6" s="506"/>
      <c r="P6" s="505">
        <v>26</v>
      </c>
      <c r="Q6" s="505">
        <v>25</v>
      </c>
      <c r="R6" s="506">
        <v>0.97</v>
      </c>
      <c r="S6" s="506"/>
      <c r="T6" s="506"/>
      <c r="U6" s="506"/>
      <c r="V6" s="505">
        <v>8</v>
      </c>
      <c r="W6" s="505">
        <v>7</v>
      </c>
      <c r="X6" s="506">
        <v>0.92900000000000005</v>
      </c>
      <c r="Y6" s="506"/>
      <c r="Z6" s="506"/>
      <c r="AA6" s="506"/>
      <c r="AB6" s="505">
        <v>34</v>
      </c>
      <c r="AC6" s="505">
        <v>32</v>
      </c>
      <c r="AD6" s="506">
        <v>0.96299999999999997</v>
      </c>
      <c r="AE6" s="506">
        <v>3.2399999999999998E-2</v>
      </c>
      <c r="AF6" s="506">
        <v>0.89949999999999997</v>
      </c>
      <c r="AG6" s="506">
        <v>1</v>
      </c>
      <c r="AH6" s="505">
        <v>0</v>
      </c>
      <c r="AI6" s="505">
        <v>0</v>
      </c>
      <c r="AJ6" s="506"/>
      <c r="AK6" s="506"/>
      <c r="AL6" s="506"/>
      <c r="AM6" s="506"/>
    </row>
    <row r="7" spans="2:39" x14ac:dyDescent="0.3">
      <c r="B7" s="504" t="s">
        <v>43</v>
      </c>
      <c r="C7" s="504" t="s">
        <v>49</v>
      </c>
      <c r="D7" s="504" t="s">
        <v>82</v>
      </c>
      <c r="E7" s="504" t="s">
        <v>324</v>
      </c>
      <c r="F7" s="504" t="s">
        <v>328</v>
      </c>
      <c r="G7" s="505">
        <v>22</v>
      </c>
      <c r="H7" s="505">
        <v>19740</v>
      </c>
      <c r="I7" s="506">
        <v>0.48848000000000003</v>
      </c>
      <c r="J7" s="505">
        <v>3</v>
      </c>
      <c r="K7" s="505">
        <v>3</v>
      </c>
      <c r="L7" s="506">
        <v>1</v>
      </c>
      <c r="M7" s="506"/>
      <c r="N7" s="506"/>
      <c r="O7" s="506"/>
      <c r="P7" s="505">
        <v>26</v>
      </c>
      <c r="Q7" s="505">
        <v>26</v>
      </c>
      <c r="R7" s="506">
        <v>1</v>
      </c>
      <c r="S7" s="506"/>
      <c r="T7" s="506"/>
      <c r="U7" s="506"/>
      <c r="V7" s="505">
        <v>16</v>
      </c>
      <c r="W7" s="505">
        <v>14</v>
      </c>
      <c r="X7" s="506">
        <v>0.90500000000000003</v>
      </c>
      <c r="Y7" s="506"/>
      <c r="Z7" s="506"/>
      <c r="AA7" s="506"/>
      <c r="AB7" s="505">
        <v>45</v>
      </c>
      <c r="AC7" s="505">
        <v>43</v>
      </c>
      <c r="AD7" s="506">
        <v>0.96199999999999997</v>
      </c>
      <c r="AE7" s="506">
        <v>2.8500000000000001E-2</v>
      </c>
      <c r="AF7" s="506">
        <v>0.90610000000000002</v>
      </c>
      <c r="AG7" s="506">
        <v>1</v>
      </c>
      <c r="AH7" s="505">
        <v>0</v>
      </c>
      <c r="AI7" s="505">
        <v>0</v>
      </c>
      <c r="AJ7" s="506"/>
      <c r="AK7" s="506"/>
      <c r="AL7" s="506"/>
      <c r="AM7" s="506"/>
    </row>
    <row r="8" spans="2:39" x14ac:dyDescent="0.3">
      <c r="B8" s="504" t="s">
        <v>43</v>
      </c>
      <c r="C8" s="504" t="s">
        <v>49</v>
      </c>
      <c r="D8" s="504" t="s">
        <v>82</v>
      </c>
      <c r="E8" s="504" t="s">
        <v>323</v>
      </c>
      <c r="F8" s="504" t="s">
        <v>329</v>
      </c>
      <c r="G8" s="505">
        <v>22</v>
      </c>
      <c r="H8" s="505">
        <v>19740</v>
      </c>
      <c r="I8" s="506">
        <v>0.48848000000000003</v>
      </c>
      <c r="J8" s="505">
        <v>373</v>
      </c>
      <c r="K8" s="505">
        <v>365</v>
      </c>
      <c r="L8" s="506">
        <v>0.98499999999999999</v>
      </c>
      <c r="M8" s="506">
        <v>6.3E-3</v>
      </c>
      <c r="N8" s="506">
        <v>0.97270000000000001</v>
      </c>
      <c r="O8" s="506">
        <v>0.99729999999999996</v>
      </c>
      <c r="P8" s="505">
        <v>81</v>
      </c>
      <c r="Q8" s="505">
        <v>79</v>
      </c>
      <c r="R8" s="506">
        <v>0.98299999999999998</v>
      </c>
      <c r="S8" s="506">
        <v>1.44E-2</v>
      </c>
      <c r="T8" s="506">
        <v>0.95479999999999998</v>
      </c>
      <c r="U8" s="506">
        <v>1</v>
      </c>
      <c r="V8" s="505">
        <v>17</v>
      </c>
      <c r="W8" s="505">
        <v>12</v>
      </c>
      <c r="X8" s="506">
        <v>0.71</v>
      </c>
      <c r="Y8" s="506"/>
      <c r="Z8" s="506"/>
      <c r="AA8" s="506"/>
      <c r="AB8" s="505">
        <v>471</v>
      </c>
      <c r="AC8" s="505">
        <v>456</v>
      </c>
      <c r="AD8" s="506">
        <v>0.98399999999999999</v>
      </c>
      <c r="AE8" s="506">
        <v>5.7999999999999996E-3</v>
      </c>
      <c r="AF8" s="506">
        <v>0.97260000000000002</v>
      </c>
      <c r="AG8" s="506">
        <v>0.99539999999999995</v>
      </c>
      <c r="AH8" s="505">
        <v>0</v>
      </c>
      <c r="AI8" s="505">
        <v>0</v>
      </c>
      <c r="AJ8" s="506"/>
      <c r="AK8" s="506"/>
      <c r="AL8" s="506"/>
      <c r="AM8" s="506"/>
    </row>
    <row r="9" spans="2:39" x14ac:dyDescent="0.3">
      <c r="B9" s="504" t="s">
        <v>43</v>
      </c>
      <c r="C9" s="504" t="s">
        <v>49</v>
      </c>
      <c r="D9" s="504" t="s">
        <v>82</v>
      </c>
      <c r="E9" s="504" t="s">
        <v>323</v>
      </c>
      <c r="F9" s="504" t="s">
        <v>328</v>
      </c>
      <c r="G9" s="505">
        <v>22</v>
      </c>
      <c r="H9" s="505">
        <v>19740</v>
      </c>
      <c r="I9" s="506">
        <v>0.48848000000000003</v>
      </c>
      <c r="J9" s="505">
        <v>375</v>
      </c>
      <c r="K9" s="505">
        <v>373</v>
      </c>
      <c r="L9" s="506">
        <v>0.99299999999999999</v>
      </c>
      <c r="M9" s="506">
        <v>4.3E-3</v>
      </c>
      <c r="N9" s="506">
        <v>0.98460000000000003</v>
      </c>
      <c r="O9" s="506">
        <v>1</v>
      </c>
      <c r="P9" s="505">
        <v>97</v>
      </c>
      <c r="Q9" s="505">
        <v>95</v>
      </c>
      <c r="R9" s="506">
        <v>0.98099999999999998</v>
      </c>
      <c r="S9" s="506">
        <v>1.3899999999999999E-2</v>
      </c>
      <c r="T9" s="506">
        <v>0.95379999999999998</v>
      </c>
      <c r="U9" s="506">
        <v>1</v>
      </c>
      <c r="V9" s="505">
        <v>5</v>
      </c>
      <c r="W9" s="505">
        <v>5</v>
      </c>
      <c r="X9" s="506">
        <v>1</v>
      </c>
      <c r="Y9" s="506"/>
      <c r="Z9" s="506"/>
      <c r="AA9" s="506"/>
      <c r="AB9" s="505">
        <v>477</v>
      </c>
      <c r="AC9" s="505">
        <v>473</v>
      </c>
      <c r="AD9" s="506">
        <v>0.99299999999999999</v>
      </c>
      <c r="AE9" s="506">
        <v>3.8E-3</v>
      </c>
      <c r="AF9" s="506">
        <v>0.98560000000000003</v>
      </c>
      <c r="AG9" s="506">
        <v>1</v>
      </c>
      <c r="AH9" s="505">
        <v>0</v>
      </c>
      <c r="AI9" s="505">
        <v>0</v>
      </c>
      <c r="AJ9" s="506"/>
      <c r="AK9" s="506"/>
      <c r="AL9" s="506"/>
      <c r="AM9" s="506"/>
    </row>
    <row r="10" spans="2:39" x14ac:dyDescent="0.3">
      <c r="B10" s="504" t="s">
        <v>43</v>
      </c>
      <c r="C10" s="504" t="s">
        <v>49</v>
      </c>
      <c r="D10" s="504" t="s">
        <v>82</v>
      </c>
      <c r="E10" s="504" t="s">
        <v>322</v>
      </c>
      <c r="F10" s="504" t="s">
        <v>329</v>
      </c>
      <c r="G10" s="505">
        <v>22</v>
      </c>
      <c r="H10" s="505">
        <v>19740</v>
      </c>
      <c r="I10" s="506">
        <v>0.48848000000000003</v>
      </c>
      <c r="J10" s="505">
        <v>0</v>
      </c>
      <c r="K10" s="505">
        <v>0</v>
      </c>
      <c r="L10" s="506"/>
      <c r="M10" s="506"/>
      <c r="N10" s="506"/>
      <c r="O10" s="506"/>
      <c r="P10" s="505">
        <v>0</v>
      </c>
      <c r="Q10" s="505">
        <v>0</v>
      </c>
      <c r="R10" s="506"/>
      <c r="S10" s="506"/>
      <c r="T10" s="506"/>
      <c r="U10" s="506"/>
      <c r="V10" s="505">
        <v>0</v>
      </c>
      <c r="W10" s="505">
        <v>0</v>
      </c>
      <c r="X10" s="506"/>
      <c r="Y10" s="506"/>
      <c r="Z10" s="506"/>
      <c r="AA10" s="506"/>
      <c r="AB10" s="505">
        <v>0</v>
      </c>
      <c r="AC10" s="505">
        <v>0</v>
      </c>
      <c r="AD10" s="506"/>
      <c r="AE10" s="506"/>
      <c r="AF10" s="506"/>
      <c r="AG10" s="506"/>
      <c r="AH10" s="505">
        <v>0</v>
      </c>
      <c r="AI10" s="505">
        <v>0</v>
      </c>
      <c r="AJ10" s="506"/>
      <c r="AK10" s="506"/>
      <c r="AL10" s="506"/>
      <c r="AM10" s="506"/>
    </row>
    <row r="11" spans="2:39" x14ac:dyDescent="0.3">
      <c r="B11" s="504" t="s">
        <v>43</v>
      </c>
      <c r="C11" s="504" t="s">
        <v>49</v>
      </c>
      <c r="D11" s="504" t="s">
        <v>82</v>
      </c>
      <c r="E11" s="504" t="s">
        <v>322</v>
      </c>
      <c r="F11" s="504" t="s">
        <v>328</v>
      </c>
      <c r="G11" s="505">
        <v>22</v>
      </c>
      <c r="H11" s="505">
        <v>19740</v>
      </c>
      <c r="I11" s="506">
        <v>0.48848000000000003</v>
      </c>
      <c r="J11" s="505">
        <v>0</v>
      </c>
      <c r="K11" s="505">
        <v>0</v>
      </c>
      <c r="L11" s="506"/>
      <c r="M11" s="506"/>
      <c r="N11" s="506"/>
      <c r="O11" s="506"/>
      <c r="P11" s="505">
        <v>0</v>
      </c>
      <c r="Q11" s="505">
        <v>0</v>
      </c>
      <c r="R11" s="506"/>
      <c r="S11" s="506"/>
      <c r="T11" s="506"/>
      <c r="U11" s="506"/>
      <c r="V11" s="505">
        <v>0</v>
      </c>
      <c r="W11" s="505">
        <v>0</v>
      </c>
      <c r="X11" s="506"/>
      <c r="Y11" s="506"/>
      <c r="Z11" s="506"/>
      <c r="AA11" s="506"/>
      <c r="AB11" s="505">
        <v>0</v>
      </c>
      <c r="AC11" s="505">
        <v>0</v>
      </c>
      <c r="AD11" s="506"/>
      <c r="AE11" s="506"/>
      <c r="AF11" s="506"/>
      <c r="AG11" s="506"/>
      <c r="AH11" s="505">
        <v>0</v>
      </c>
      <c r="AI11" s="505">
        <v>0</v>
      </c>
      <c r="AJ11" s="506"/>
      <c r="AK11" s="506"/>
      <c r="AL11" s="506"/>
      <c r="AM11" s="506"/>
    </row>
    <row r="12" spans="2:39" x14ac:dyDescent="0.3">
      <c r="B12" s="504" t="s">
        <v>43</v>
      </c>
      <c r="C12" s="504" t="s">
        <v>49</v>
      </c>
      <c r="D12" s="504" t="s">
        <v>82</v>
      </c>
      <c r="E12" s="504" t="s">
        <v>321</v>
      </c>
      <c r="F12" s="504" t="s">
        <v>329</v>
      </c>
      <c r="G12" s="505">
        <v>22</v>
      </c>
      <c r="H12" s="505">
        <v>19740</v>
      </c>
      <c r="I12" s="506">
        <v>0.48848000000000003</v>
      </c>
      <c r="J12" s="505">
        <v>344</v>
      </c>
      <c r="K12" s="505">
        <v>338</v>
      </c>
      <c r="L12" s="506">
        <v>0.98799999999999999</v>
      </c>
      <c r="M12" s="506">
        <v>5.8999999999999999E-3</v>
      </c>
      <c r="N12" s="506">
        <v>0.97640000000000005</v>
      </c>
      <c r="O12" s="506">
        <v>0.99960000000000004</v>
      </c>
      <c r="P12" s="505">
        <v>39</v>
      </c>
      <c r="Q12" s="505">
        <v>39</v>
      </c>
      <c r="R12" s="506">
        <v>1</v>
      </c>
      <c r="S12" s="506">
        <v>0</v>
      </c>
      <c r="T12" s="506">
        <v>1</v>
      </c>
      <c r="U12" s="506">
        <v>1</v>
      </c>
      <c r="V12" s="505">
        <v>6</v>
      </c>
      <c r="W12" s="505">
        <v>6</v>
      </c>
      <c r="X12" s="506">
        <v>1</v>
      </c>
      <c r="Y12" s="506"/>
      <c r="Z12" s="506"/>
      <c r="AA12" s="506"/>
      <c r="AB12" s="505">
        <v>389</v>
      </c>
      <c r="AC12" s="505">
        <v>383</v>
      </c>
      <c r="AD12" s="506">
        <v>0.98799999999999999</v>
      </c>
      <c r="AE12" s="506">
        <v>5.4999999999999997E-3</v>
      </c>
      <c r="AF12" s="506">
        <v>0.97719999999999996</v>
      </c>
      <c r="AG12" s="506">
        <v>0.99880000000000002</v>
      </c>
      <c r="AH12" s="505">
        <v>0</v>
      </c>
      <c r="AI12" s="505">
        <v>0</v>
      </c>
      <c r="AJ12" s="506"/>
      <c r="AK12" s="506"/>
      <c r="AL12" s="506"/>
      <c r="AM12" s="506"/>
    </row>
    <row r="13" spans="2:39" x14ac:dyDescent="0.3">
      <c r="B13" s="504" t="s">
        <v>43</v>
      </c>
      <c r="C13" s="504" t="s">
        <v>49</v>
      </c>
      <c r="D13" s="504" t="s">
        <v>82</v>
      </c>
      <c r="E13" s="504" t="s">
        <v>321</v>
      </c>
      <c r="F13" s="504" t="s">
        <v>328</v>
      </c>
      <c r="G13" s="505">
        <v>22</v>
      </c>
      <c r="H13" s="505">
        <v>19740</v>
      </c>
      <c r="I13" s="506">
        <v>0.48848000000000003</v>
      </c>
      <c r="J13" s="505">
        <v>113</v>
      </c>
      <c r="K13" s="505">
        <v>111</v>
      </c>
      <c r="L13" s="506">
        <v>0.98199999999999998</v>
      </c>
      <c r="M13" s="506">
        <v>1.2500000000000001E-2</v>
      </c>
      <c r="N13" s="506">
        <v>0.95750000000000002</v>
      </c>
      <c r="O13" s="506">
        <v>1</v>
      </c>
      <c r="P13" s="505">
        <v>157</v>
      </c>
      <c r="Q13" s="505">
        <v>156</v>
      </c>
      <c r="R13" s="506">
        <v>0.99199999999999999</v>
      </c>
      <c r="S13" s="506">
        <v>7.1000000000000004E-3</v>
      </c>
      <c r="T13" s="506">
        <v>0.97809999999999997</v>
      </c>
      <c r="U13" s="506">
        <v>1</v>
      </c>
      <c r="V13" s="505">
        <v>9</v>
      </c>
      <c r="W13" s="505">
        <v>8</v>
      </c>
      <c r="X13" s="506">
        <v>0.90900000000000003</v>
      </c>
      <c r="Y13" s="506"/>
      <c r="Z13" s="506"/>
      <c r="AA13" s="506"/>
      <c r="AB13" s="505">
        <v>279</v>
      </c>
      <c r="AC13" s="505">
        <v>275</v>
      </c>
      <c r="AD13" s="506">
        <v>0.98699999999999999</v>
      </c>
      <c r="AE13" s="506">
        <v>6.7999999999999996E-3</v>
      </c>
      <c r="AF13" s="506">
        <v>0.97370000000000001</v>
      </c>
      <c r="AG13" s="506">
        <v>1</v>
      </c>
      <c r="AH13" s="505">
        <v>0</v>
      </c>
      <c r="AI13" s="505">
        <v>0</v>
      </c>
      <c r="AJ13" s="506"/>
      <c r="AK13" s="506"/>
      <c r="AL13" s="506"/>
      <c r="AM13" s="506"/>
    </row>
    <row r="14" spans="2:39" ht="15.6" x14ac:dyDescent="0.3">
      <c r="B14" s="507" t="s">
        <v>43</v>
      </c>
      <c r="C14" s="507" t="s">
        <v>49</v>
      </c>
      <c r="D14" s="507" t="s">
        <v>82</v>
      </c>
      <c r="E14" s="508" t="s">
        <v>313</v>
      </c>
      <c r="F14" s="509" t="s">
        <v>315</v>
      </c>
      <c r="G14" s="510">
        <v>22</v>
      </c>
      <c r="H14" s="510">
        <v>19740</v>
      </c>
      <c r="I14" s="511">
        <v>0.48848000000000003</v>
      </c>
      <c r="J14" s="510">
        <v>4076</v>
      </c>
      <c r="K14" s="510">
        <v>3977</v>
      </c>
      <c r="L14" s="511">
        <v>0.97699999999999998</v>
      </c>
      <c r="M14" s="511">
        <v>2.3E-3</v>
      </c>
      <c r="N14" s="511">
        <v>0.97250000000000003</v>
      </c>
      <c r="O14" s="511">
        <v>0.98150000000000004</v>
      </c>
      <c r="P14" s="510">
        <v>419</v>
      </c>
      <c r="Q14" s="510">
        <v>402</v>
      </c>
      <c r="R14" s="511">
        <v>0.94399999999999995</v>
      </c>
      <c r="S14" s="511">
        <v>1.12E-2</v>
      </c>
      <c r="T14" s="511">
        <v>0.92200000000000004</v>
      </c>
      <c r="U14" s="511">
        <v>0.96599999999999997</v>
      </c>
      <c r="V14" s="510">
        <v>61</v>
      </c>
      <c r="W14" s="510">
        <v>49</v>
      </c>
      <c r="X14" s="511">
        <v>0.78100000000000003</v>
      </c>
      <c r="Y14" s="511">
        <v>5.2999999999999999E-2</v>
      </c>
      <c r="Z14" s="511">
        <v>0.67710000000000004</v>
      </c>
      <c r="AA14" s="511">
        <v>0.88490000000000002</v>
      </c>
      <c r="AB14" s="510">
        <v>4635</v>
      </c>
      <c r="AC14" s="510">
        <v>4506</v>
      </c>
      <c r="AD14" s="511">
        <v>0.97599999999999998</v>
      </c>
      <c r="AE14" s="511">
        <v>2.2000000000000001E-3</v>
      </c>
      <c r="AF14" s="511">
        <v>0.97170000000000001</v>
      </c>
      <c r="AG14" s="511">
        <v>0.98029999999999995</v>
      </c>
      <c r="AH14" s="510">
        <v>79</v>
      </c>
      <c r="AI14" s="510">
        <v>78</v>
      </c>
      <c r="AJ14" s="511">
        <v>0.99199999999999999</v>
      </c>
      <c r="AK14" s="511">
        <v>0.01</v>
      </c>
      <c r="AL14" s="511">
        <v>0.97240000000000004</v>
      </c>
      <c r="AM14" s="511">
        <v>1</v>
      </c>
    </row>
    <row r="15" spans="2:39" ht="15.6" x14ac:dyDescent="0.3">
      <c r="B15" s="507" t="s">
        <v>43</v>
      </c>
      <c r="C15" s="507" t="s">
        <v>49</v>
      </c>
      <c r="D15" s="507" t="s">
        <v>82</v>
      </c>
      <c r="E15" s="508" t="s">
        <v>313</v>
      </c>
      <c r="F15" s="509" t="s">
        <v>314</v>
      </c>
      <c r="G15" s="510">
        <v>22</v>
      </c>
      <c r="H15" s="510">
        <v>19740</v>
      </c>
      <c r="I15" s="511">
        <v>0.48848000000000003</v>
      </c>
      <c r="J15" s="510">
        <v>1967</v>
      </c>
      <c r="K15" s="510">
        <v>1948</v>
      </c>
      <c r="L15" s="511">
        <v>0.99199999999999999</v>
      </c>
      <c r="M15" s="511">
        <v>2E-3</v>
      </c>
      <c r="N15" s="511">
        <v>0.98809999999999998</v>
      </c>
      <c r="O15" s="511">
        <v>0.99590000000000001</v>
      </c>
      <c r="P15" s="510">
        <v>889</v>
      </c>
      <c r="Q15" s="510">
        <v>881</v>
      </c>
      <c r="R15" s="511">
        <v>0.99199999999999999</v>
      </c>
      <c r="S15" s="511">
        <v>3.0000000000000001E-3</v>
      </c>
      <c r="T15" s="511">
        <v>0.98609999999999998</v>
      </c>
      <c r="U15" s="511">
        <v>0.99790000000000001</v>
      </c>
      <c r="V15" s="510">
        <v>48</v>
      </c>
      <c r="W15" s="510">
        <v>41</v>
      </c>
      <c r="X15" s="511">
        <v>0.85299999999999998</v>
      </c>
      <c r="Y15" s="511">
        <v>5.11E-2</v>
      </c>
      <c r="Z15" s="511">
        <v>0.75280000000000002</v>
      </c>
      <c r="AA15" s="511">
        <v>0.95320000000000005</v>
      </c>
      <c r="AB15" s="510">
        <v>2961</v>
      </c>
      <c r="AC15" s="510">
        <v>2927</v>
      </c>
      <c r="AD15" s="511">
        <v>0.99199999999999999</v>
      </c>
      <c r="AE15" s="511">
        <v>1.6000000000000001E-3</v>
      </c>
      <c r="AF15" s="511">
        <v>0.9889</v>
      </c>
      <c r="AG15" s="511">
        <v>0.99509999999999998</v>
      </c>
      <c r="AH15" s="510">
        <v>57</v>
      </c>
      <c r="AI15" s="510">
        <v>57</v>
      </c>
      <c r="AJ15" s="511">
        <v>1</v>
      </c>
      <c r="AK15" s="511">
        <v>0</v>
      </c>
      <c r="AL15" s="511">
        <v>1</v>
      </c>
      <c r="AM15" s="511">
        <v>1</v>
      </c>
    </row>
    <row r="16" spans="2:39" ht="15.6" x14ac:dyDescent="0.3">
      <c r="B16" s="507" t="s">
        <v>43</v>
      </c>
      <c r="C16" s="507" t="s">
        <v>49</v>
      </c>
      <c r="D16" s="507" t="s">
        <v>82</v>
      </c>
      <c r="E16" s="509" t="s">
        <v>320</v>
      </c>
      <c r="F16" s="508" t="s">
        <v>312</v>
      </c>
      <c r="G16" s="510">
        <v>22</v>
      </c>
      <c r="H16" s="510">
        <v>19740</v>
      </c>
      <c r="I16" s="511">
        <v>0.48848000000000003</v>
      </c>
      <c r="J16" s="510">
        <v>0</v>
      </c>
      <c r="K16" s="510">
        <v>0</v>
      </c>
      <c r="L16" s="511"/>
      <c r="M16" s="511"/>
      <c r="N16" s="511"/>
      <c r="O16" s="511"/>
      <c r="P16" s="510">
        <v>0</v>
      </c>
      <c r="Q16" s="510">
        <v>0</v>
      </c>
      <c r="R16" s="511"/>
      <c r="S16" s="511"/>
      <c r="T16" s="511"/>
      <c r="U16" s="511"/>
      <c r="V16" s="510">
        <v>0</v>
      </c>
      <c r="W16" s="510">
        <v>0</v>
      </c>
      <c r="X16" s="511"/>
      <c r="Y16" s="511"/>
      <c r="Z16" s="511"/>
      <c r="AA16" s="511"/>
      <c r="AB16" s="510">
        <v>161</v>
      </c>
      <c r="AC16" s="510">
        <v>160</v>
      </c>
      <c r="AD16" s="511">
        <v>0.99399999999999999</v>
      </c>
      <c r="AE16" s="511">
        <v>6.1000000000000004E-3</v>
      </c>
      <c r="AF16" s="511">
        <v>0.98199999999999998</v>
      </c>
      <c r="AG16" s="511">
        <v>1</v>
      </c>
      <c r="AH16" s="510">
        <v>161</v>
      </c>
      <c r="AI16" s="510">
        <v>160</v>
      </c>
      <c r="AJ16" s="511">
        <v>0.99399999999999999</v>
      </c>
      <c r="AK16" s="511">
        <v>6.1000000000000004E-3</v>
      </c>
      <c r="AL16" s="511">
        <v>0.98199999999999998</v>
      </c>
      <c r="AM16" s="511">
        <v>1</v>
      </c>
    </row>
    <row r="17" spans="2:39" ht="15.6" x14ac:dyDescent="0.3">
      <c r="B17" s="507" t="s">
        <v>43</v>
      </c>
      <c r="C17" s="507" t="s">
        <v>49</v>
      </c>
      <c r="D17" s="507" t="s">
        <v>82</v>
      </c>
      <c r="E17" s="509" t="s">
        <v>319</v>
      </c>
      <c r="F17" s="508" t="s">
        <v>312</v>
      </c>
      <c r="G17" s="510">
        <v>22</v>
      </c>
      <c r="H17" s="510">
        <v>19740</v>
      </c>
      <c r="I17" s="511">
        <v>0.48848000000000003</v>
      </c>
      <c r="J17" s="510">
        <v>3</v>
      </c>
      <c r="K17" s="510">
        <v>3</v>
      </c>
      <c r="L17" s="511">
        <v>1</v>
      </c>
      <c r="M17" s="511"/>
      <c r="N17" s="511"/>
      <c r="O17" s="511"/>
      <c r="P17" s="510">
        <v>52</v>
      </c>
      <c r="Q17" s="510">
        <v>51</v>
      </c>
      <c r="R17" s="511">
        <v>0.98399999999999999</v>
      </c>
      <c r="S17" s="511">
        <v>1.7399999999999999E-2</v>
      </c>
      <c r="T17" s="511">
        <v>0.94989999999999997</v>
      </c>
      <c r="U17" s="511">
        <v>1</v>
      </c>
      <c r="V17" s="510">
        <v>24</v>
      </c>
      <c r="W17" s="510">
        <v>21</v>
      </c>
      <c r="X17" s="511">
        <v>0.91100000000000003</v>
      </c>
      <c r="Y17" s="511"/>
      <c r="Z17" s="511"/>
      <c r="AA17" s="511"/>
      <c r="AB17" s="510">
        <v>79</v>
      </c>
      <c r="AC17" s="510">
        <v>75</v>
      </c>
      <c r="AD17" s="511">
        <v>0.96199999999999997</v>
      </c>
      <c r="AE17" s="511">
        <v>2.1499999999999998E-2</v>
      </c>
      <c r="AF17" s="511">
        <v>0.91990000000000005</v>
      </c>
      <c r="AG17" s="511">
        <v>1</v>
      </c>
      <c r="AH17" s="510">
        <v>0</v>
      </c>
      <c r="AI17" s="510">
        <v>0</v>
      </c>
      <c r="AJ17" s="511"/>
      <c r="AK17" s="511"/>
      <c r="AL17" s="511"/>
      <c r="AM17" s="511"/>
    </row>
    <row r="18" spans="2:39" ht="15.6" x14ac:dyDescent="0.3">
      <c r="B18" s="507" t="s">
        <v>43</v>
      </c>
      <c r="C18" s="507" t="s">
        <v>49</v>
      </c>
      <c r="D18" s="507" t="s">
        <v>82</v>
      </c>
      <c r="E18" s="509" t="s">
        <v>318</v>
      </c>
      <c r="F18" s="508" t="s">
        <v>312</v>
      </c>
      <c r="G18" s="510">
        <v>22</v>
      </c>
      <c r="H18" s="510">
        <v>19740</v>
      </c>
      <c r="I18" s="511">
        <v>0.48848000000000003</v>
      </c>
      <c r="J18" s="510">
        <v>748</v>
      </c>
      <c r="K18" s="510">
        <v>738</v>
      </c>
      <c r="L18" s="511">
        <v>0.99</v>
      </c>
      <c r="M18" s="511">
        <v>3.5999999999999999E-3</v>
      </c>
      <c r="N18" s="511">
        <v>0.9829</v>
      </c>
      <c r="O18" s="511">
        <v>0.99709999999999999</v>
      </c>
      <c r="P18" s="510">
        <v>178</v>
      </c>
      <c r="Q18" s="510">
        <v>174</v>
      </c>
      <c r="R18" s="511">
        <v>0.98199999999999998</v>
      </c>
      <c r="S18" s="511">
        <v>0.01</v>
      </c>
      <c r="T18" s="511">
        <v>0.96240000000000003</v>
      </c>
      <c r="U18" s="511">
        <v>1</v>
      </c>
      <c r="V18" s="510">
        <v>22</v>
      </c>
      <c r="W18" s="510">
        <v>17</v>
      </c>
      <c r="X18" s="511">
        <v>0.75</v>
      </c>
      <c r="Y18" s="511"/>
      <c r="Z18" s="511"/>
      <c r="AA18" s="511"/>
      <c r="AB18" s="510">
        <v>948</v>
      </c>
      <c r="AC18" s="510">
        <v>929</v>
      </c>
      <c r="AD18" s="511">
        <v>0.98899999999999999</v>
      </c>
      <c r="AE18" s="511">
        <v>3.3999999999999998E-3</v>
      </c>
      <c r="AF18" s="511">
        <v>0.98229999999999995</v>
      </c>
      <c r="AG18" s="511">
        <v>0.99570000000000003</v>
      </c>
      <c r="AH18" s="510">
        <v>0</v>
      </c>
      <c r="AI18" s="510">
        <v>0</v>
      </c>
      <c r="AJ18" s="511"/>
      <c r="AK18" s="511"/>
      <c r="AL18" s="511"/>
      <c r="AM18" s="511"/>
    </row>
    <row r="19" spans="2:39" ht="15.6" x14ac:dyDescent="0.3">
      <c r="B19" s="507" t="s">
        <v>43</v>
      </c>
      <c r="C19" s="507" t="s">
        <v>49</v>
      </c>
      <c r="D19" s="507" t="s">
        <v>82</v>
      </c>
      <c r="E19" s="509" t="s">
        <v>317</v>
      </c>
      <c r="F19" s="508" t="s">
        <v>312</v>
      </c>
      <c r="G19" s="510">
        <v>22</v>
      </c>
      <c r="H19" s="510">
        <v>19740</v>
      </c>
      <c r="I19" s="511">
        <v>0.48848000000000003</v>
      </c>
      <c r="J19" s="510">
        <v>0</v>
      </c>
      <c r="K19" s="510">
        <v>0</v>
      </c>
      <c r="L19" s="511"/>
      <c r="M19" s="511"/>
      <c r="N19" s="511"/>
      <c r="O19" s="511"/>
      <c r="P19" s="510">
        <v>0</v>
      </c>
      <c r="Q19" s="510">
        <v>0</v>
      </c>
      <c r="R19" s="511"/>
      <c r="S19" s="511"/>
      <c r="T19" s="511"/>
      <c r="U19" s="511"/>
      <c r="V19" s="510">
        <v>0</v>
      </c>
      <c r="W19" s="510">
        <v>0</v>
      </c>
      <c r="X19" s="511"/>
      <c r="Y19" s="511"/>
      <c r="Z19" s="511"/>
      <c r="AA19" s="511"/>
      <c r="AB19" s="510">
        <v>0</v>
      </c>
      <c r="AC19" s="510">
        <v>0</v>
      </c>
      <c r="AD19" s="511"/>
      <c r="AE19" s="511"/>
      <c r="AF19" s="511"/>
      <c r="AG19" s="511"/>
      <c r="AH19" s="510">
        <v>0</v>
      </c>
      <c r="AI19" s="510">
        <v>0</v>
      </c>
      <c r="AJ19" s="511"/>
      <c r="AK19" s="511"/>
      <c r="AL19" s="511"/>
      <c r="AM19" s="511"/>
    </row>
    <row r="20" spans="2:39" ht="15.6" x14ac:dyDescent="0.3">
      <c r="B20" s="507" t="s">
        <v>43</v>
      </c>
      <c r="C20" s="507" t="s">
        <v>49</v>
      </c>
      <c r="D20" s="507" t="s">
        <v>82</v>
      </c>
      <c r="E20" s="509" t="s">
        <v>316</v>
      </c>
      <c r="F20" s="508" t="s">
        <v>312</v>
      </c>
      <c r="G20" s="510">
        <v>22</v>
      </c>
      <c r="H20" s="510">
        <v>19740</v>
      </c>
      <c r="I20" s="511">
        <v>0.48848000000000003</v>
      </c>
      <c r="J20" s="510">
        <v>457</v>
      </c>
      <c r="K20" s="510">
        <v>449</v>
      </c>
      <c r="L20" s="511">
        <v>0.98699999999999999</v>
      </c>
      <c r="M20" s="511">
        <v>5.3E-3</v>
      </c>
      <c r="N20" s="511">
        <v>0.97660000000000002</v>
      </c>
      <c r="O20" s="511">
        <v>0.99739999999999995</v>
      </c>
      <c r="P20" s="510">
        <v>196</v>
      </c>
      <c r="Q20" s="510">
        <v>195</v>
      </c>
      <c r="R20" s="511">
        <v>0.99299999999999999</v>
      </c>
      <c r="S20" s="511">
        <v>6.0000000000000001E-3</v>
      </c>
      <c r="T20" s="511">
        <v>0.98119999999999996</v>
      </c>
      <c r="U20" s="511">
        <v>1</v>
      </c>
      <c r="V20" s="510">
        <v>15</v>
      </c>
      <c r="W20" s="510">
        <v>14</v>
      </c>
      <c r="X20" s="511">
        <v>0.95199999999999996</v>
      </c>
      <c r="Y20" s="511"/>
      <c r="Z20" s="511"/>
      <c r="AA20" s="511"/>
      <c r="AB20" s="510">
        <v>668</v>
      </c>
      <c r="AC20" s="510">
        <v>658</v>
      </c>
      <c r="AD20" s="511">
        <v>0.98799999999999999</v>
      </c>
      <c r="AE20" s="511">
        <v>4.1999999999999997E-3</v>
      </c>
      <c r="AF20" s="511">
        <v>0.9798</v>
      </c>
      <c r="AG20" s="511">
        <v>0.99619999999999997</v>
      </c>
      <c r="AH20" s="510">
        <v>0</v>
      </c>
      <c r="AI20" s="510">
        <v>0</v>
      </c>
      <c r="AJ20" s="511"/>
      <c r="AK20" s="511"/>
      <c r="AL20" s="511"/>
      <c r="AM20" s="511"/>
    </row>
    <row r="21" spans="2:39" ht="15.6" x14ac:dyDescent="0.3">
      <c r="B21" s="512" t="s">
        <v>43</v>
      </c>
      <c r="C21" s="512" t="s">
        <v>49</v>
      </c>
      <c r="D21" s="513" t="s">
        <v>45</v>
      </c>
      <c r="E21" s="514" t="s">
        <v>313</v>
      </c>
      <c r="F21" s="514" t="s">
        <v>312</v>
      </c>
      <c r="G21" s="515">
        <v>22</v>
      </c>
      <c r="H21" s="515">
        <v>19740</v>
      </c>
      <c r="I21" s="516">
        <v>0.48848000000000003</v>
      </c>
      <c r="J21" s="515">
        <v>6043</v>
      </c>
      <c r="K21" s="515">
        <v>5925</v>
      </c>
      <c r="L21" s="516">
        <v>0.97899999999999998</v>
      </c>
      <c r="M21" s="516">
        <v>1.8E-3</v>
      </c>
      <c r="N21" s="516">
        <v>0.97550000000000003</v>
      </c>
      <c r="O21" s="516">
        <v>0.98250000000000004</v>
      </c>
      <c r="P21" s="515">
        <v>1308</v>
      </c>
      <c r="Q21" s="515">
        <v>1283</v>
      </c>
      <c r="R21" s="516">
        <v>0.98299999999999998</v>
      </c>
      <c r="S21" s="516">
        <v>3.5999999999999999E-3</v>
      </c>
      <c r="T21" s="516">
        <v>0.97589999999999999</v>
      </c>
      <c r="U21" s="516">
        <v>0.99009999999999998</v>
      </c>
      <c r="V21" s="515">
        <v>109</v>
      </c>
      <c r="W21" s="515">
        <v>90</v>
      </c>
      <c r="X21" s="516">
        <v>0.80500000000000005</v>
      </c>
      <c r="Y21" s="516">
        <v>3.7900000000000003E-2</v>
      </c>
      <c r="Z21" s="516">
        <v>0.73070000000000002</v>
      </c>
      <c r="AA21" s="516">
        <v>0.87929999999999997</v>
      </c>
      <c r="AB21" s="515">
        <v>7621</v>
      </c>
      <c r="AC21" s="515">
        <v>7458</v>
      </c>
      <c r="AD21" s="516">
        <v>0.97899999999999998</v>
      </c>
      <c r="AE21" s="516">
        <v>1.6000000000000001E-3</v>
      </c>
      <c r="AF21" s="516">
        <v>0.97589999999999999</v>
      </c>
      <c r="AG21" s="516">
        <v>0.98209999999999997</v>
      </c>
      <c r="AH21" s="515">
        <v>161</v>
      </c>
      <c r="AI21" s="515">
        <v>160</v>
      </c>
      <c r="AJ21" s="516">
        <v>0.99399999999999999</v>
      </c>
      <c r="AK21" s="516">
        <v>6.1000000000000004E-3</v>
      </c>
      <c r="AL21" s="516">
        <v>0.98199999999999998</v>
      </c>
      <c r="AM21" s="516">
        <v>1</v>
      </c>
    </row>
    <row r="22" spans="2:39" x14ac:dyDescent="0.3">
      <c r="B22" s="504" t="s">
        <v>43</v>
      </c>
      <c r="C22" s="504" t="s">
        <v>49</v>
      </c>
      <c r="D22" s="504" t="s">
        <v>327</v>
      </c>
      <c r="E22" s="504" t="s">
        <v>326</v>
      </c>
      <c r="F22" s="504" t="s">
        <v>329</v>
      </c>
      <c r="G22" s="505">
        <v>22</v>
      </c>
      <c r="H22" s="505">
        <v>19740</v>
      </c>
      <c r="I22" s="506">
        <v>0.48848000000000003</v>
      </c>
      <c r="J22" s="505">
        <v>0</v>
      </c>
      <c r="K22" s="505">
        <v>0</v>
      </c>
      <c r="L22" s="506"/>
      <c r="M22" s="506"/>
      <c r="N22" s="506"/>
      <c r="O22" s="506"/>
      <c r="P22" s="505">
        <v>0</v>
      </c>
      <c r="Q22" s="505">
        <v>0</v>
      </c>
      <c r="R22" s="506"/>
      <c r="S22" s="506"/>
      <c r="T22" s="506"/>
      <c r="U22" s="506"/>
      <c r="V22" s="505">
        <v>0</v>
      </c>
      <c r="W22" s="505">
        <v>0</v>
      </c>
      <c r="X22" s="506"/>
      <c r="Y22" s="506"/>
      <c r="Z22" s="506"/>
      <c r="AA22" s="506"/>
      <c r="AB22" s="505">
        <v>2</v>
      </c>
      <c r="AC22" s="505">
        <v>2</v>
      </c>
      <c r="AD22" s="506">
        <v>1</v>
      </c>
      <c r="AE22" s="506"/>
      <c r="AF22" s="506"/>
      <c r="AG22" s="506"/>
      <c r="AH22" s="505">
        <v>2</v>
      </c>
      <c r="AI22" s="505">
        <v>2</v>
      </c>
      <c r="AJ22" s="506">
        <v>1</v>
      </c>
      <c r="AK22" s="506"/>
      <c r="AL22" s="506"/>
      <c r="AM22" s="506"/>
    </row>
    <row r="23" spans="2:39" x14ac:dyDescent="0.3">
      <c r="B23" s="504" t="s">
        <v>43</v>
      </c>
      <c r="C23" s="504" t="s">
        <v>49</v>
      </c>
      <c r="D23" s="504" t="s">
        <v>327</v>
      </c>
      <c r="E23" s="504" t="s">
        <v>326</v>
      </c>
      <c r="F23" s="504" t="s">
        <v>328</v>
      </c>
      <c r="G23" s="505">
        <v>22</v>
      </c>
      <c r="H23" s="505">
        <v>19740</v>
      </c>
      <c r="I23" s="506">
        <v>0.48848000000000003</v>
      </c>
      <c r="J23" s="505">
        <v>0</v>
      </c>
      <c r="K23" s="505">
        <v>0</v>
      </c>
      <c r="L23" s="506"/>
      <c r="M23" s="506"/>
      <c r="N23" s="506"/>
      <c r="O23" s="506"/>
      <c r="P23" s="505">
        <v>0</v>
      </c>
      <c r="Q23" s="505">
        <v>0</v>
      </c>
      <c r="R23" s="506"/>
      <c r="S23" s="506"/>
      <c r="T23" s="506"/>
      <c r="U23" s="506"/>
      <c r="V23" s="505">
        <v>0</v>
      </c>
      <c r="W23" s="505">
        <v>0</v>
      </c>
      <c r="X23" s="506"/>
      <c r="Y23" s="506"/>
      <c r="Z23" s="506"/>
      <c r="AA23" s="506"/>
      <c r="AB23" s="505">
        <v>4</v>
      </c>
      <c r="AC23" s="505">
        <v>4</v>
      </c>
      <c r="AD23" s="506">
        <v>1</v>
      </c>
      <c r="AE23" s="506"/>
      <c r="AF23" s="506"/>
      <c r="AG23" s="506"/>
      <c r="AH23" s="505">
        <v>4</v>
      </c>
      <c r="AI23" s="505">
        <v>4</v>
      </c>
      <c r="AJ23" s="506">
        <v>1</v>
      </c>
      <c r="AK23" s="506"/>
      <c r="AL23" s="506"/>
      <c r="AM23" s="506"/>
    </row>
    <row r="24" spans="2:39" x14ac:dyDescent="0.3">
      <c r="B24" s="504" t="s">
        <v>43</v>
      </c>
      <c r="C24" s="504" t="s">
        <v>49</v>
      </c>
      <c r="D24" s="504" t="s">
        <v>327</v>
      </c>
      <c r="E24" s="504" t="s">
        <v>324</v>
      </c>
      <c r="F24" s="504" t="s">
        <v>329</v>
      </c>
      <c r="G24" s="505">
        <v>22</v>
      </c>
      <c r="H24" s="505">
        <v>19740</v>
      </c>
      <c r="I24" s="506">
        <v>0.48848000000000003</v>
      </c>
      <c r="J24" s="505">
        <v>1</v>
      </c>
      <c r="K24" s="505">
        <v>1</v>
      </c>
      <c r="L24" s="506">
        <v>1</v>
      </c>
      <c r="M24" s="506"/>
      <c r="N24" s="506"/>
      <c r="O24" s="506"/>
      <c r="P24" s="505">
        <v>4</v>
      </c>
      <c r="Q24" s="505">
        <v>4</v>
      </c>
      <c r="R24" s="506">
        <v>1</v>
      </c>
      <c r="S24" s="506"/>
      <c r="T24" s="506"/>
      <c r="U24" s="506"/>
      <c r="V24" s="505">
        <v>1</v>
      </c>
      <c r="W24" s="505">
        <v>0</v>
      </c>
      <c r="X24" s="506">
        <v>0</v>
      </c>
      <c r="Y24" s="506"/>
      <c r="Z24" s="506"/>
      <c r="AA24" s="506"/>
      <c r="AB24" s="505">
        <v>6</v>
      </c>
      <c r="AC24" s="505">
        <v>5</v>
      </c>
      <c r="AD24" s="506">
        <v>0.875</v>
      </c>
      <c r="AE24" s="506"/>
      <c r="AF24" s="506"/>
      <c r="AG24" s="506"/>
      <c r="AH24" s="505">
        <v>0</v>
      </c>
      <c r="AI24" s="505">
        <v>0</v>
      </c>
      <c r="AJ24" s="506"/>
      <c r="AK24" s="506"/>
      <c r="AL24" s="506"/>
      <c r="AM24" s="506"/>
    </row>
    <row r="25" spans="2:39" x14ac:dyDescent="0.3">
      <c r="B25" s="504" t="s">
        <v>43</v>
      </c>
      <c r="C25" s="504" t="s">
        <v>49</v>
      </c>
      <c r="D25" s="504" t="s">
        <v>327</v>
      </c>
      <c r="E25" s="504" t="s">
        <v>324</v>
      </c>
      <c r="F25" s="504" t="s">
        <v>328</v>
      </c>
      <c r="G25" s="505">
        <v>22</v>
      </c>
      <c r="H25" s="505">
        <v>19740</v>
      </c>
      <c r="I25" s="506">
        <v>0.48848000000000003</v>
      </c>
      <c r="J25" s="505">
        <v>0</v>
      </c>
      <c r="K25" s="505">
        <v>0</v>
      </c>
      <c r="L25" s="506"/>
      <c r="M25" s="506"/>
      <c r="N25" s="506"/>
      <c r="O25" s="506"/>
      <c r="P25" s="505">
        <v>1</v>
      </c>
      <c r="Q25" s="505">
        <v>1</v>
      </c>
      <c r="R25" s="506">
        <v>1</v>
      </c>
      <c r="S25" s="506"/>
      <c r="T25" s="506"/>
      <c r="U25" s="506"/>
      <c r="V25" s="505">
        <v>0</v>
      </c>
      <c r="W25" s="505">
        <v>0</v>
      </c>
      <c r="X25" s="506"/>
      <c r="Y25" s="506"/>
      <c r="Z25" s="506"/>
      <c r="AA25" s="506"/>
      <c r="AB25" s="505">
        <v>1</v>
      </c>
      <c r="AC25" s="505">
        <v>1</v>
      </c>
      <c r="AD25" s="506">
        <v>1</v>
      </c>
      <c r="AE25" s="506"/>
      <c r="AF25" s="506"/>
      <c r="AG25" s="506"/>
      <c r="AH25" s="505">
        <v>0</v>
      </c>
      <c r="AI25" s="505">
        <v>0</v>
      </c>
      <c r="AJ25" s="506"/>
      <c r="AK25" s="506"/>
      <c r="AL25" s="506"/>
      <c r="AM25" s="506"/>
    </row>
    <row r="26" spans="2:39" x14ac:dyDescent="0.3">
      <c r="B26" s="504" t="s">
        <v>43</v>
      </c>
      <c r="C26" s="504" t="s">
        <v>49</v>
      </c>
      <c r="D26" s="504" t="s">
        <v>327</v>
      </c>
      <c r="E26" s="504" t="s">
        <v>323</v>
      </c>
      <c r="F26" s="504" t="s">
        <v>329</v>
      </c>
      <c r="G26" s="505">
        <v>22</v>
      </c>
      <c r="H26" s="505">
        <v>19740</v>
      </c>
      <c r="I26" s="506">
        <v>0.48848000000000003</v>
      </c>
      <c r="J26" s="505">
        <v>57</v>
      </c>
      <c r="K26" s="505">
        <v>50</v>
      </c>
      <c r="L26" s="506">
        <v>0.90700000000000003</v>
      </c>
      <c r="M26" s="506">
        <v>3.85E-2</v>
      </c>
      <c r="N26" s="506">
        <v>0.83150000000000002</v>
      </c>
      <c r="O26" s="506">
        <v>0.98250000000000004</v>
      </c>
      <c r="P26" s="505">
        <v>35</v>
      </c>
      <c r="Q26" s="505">
        <v>26</v>
      </c>
      <c r="R26" s="506">
        <v>0.76600000000000001</v>
      </c>
      <c r="S26" s="506">
        <v>7.1599999999999997E-2</v>
      </c>
      <c r="T26" s="506">
        <v>0.62570000000000003</v>
      </c>
      <c r="U26" s="506">
        <v>0.90629999999999999</v>
      </c>
      <c r="V26" s="505">
        <v>3</v>
      </c>
      <c r="W26" s="505">
        <v>1</v>
      </c>
      <c r="X26" s="506">
        <v>0.2</v>
      </c>
      <c r="Y26" s="506"/>
      <c r="Z26" s="506"/>
      <c r="AA26" s="506"/>
      <c r="AB26" s="505">
        <v>95</v>
      </c>
      <c r="AC26" s="505">
        <v>77</v>
      </c>
      <c r="AD26" s="506">
        <v>0.86</v>
      </c>
      <c r="AE26" s="506">
        <v>3.56E-2</v>
      </c>
      <c r="AF26" s="506">
        <v>0.79020000000000001</v>
      </c>
      <c r="AG26" s="506">
        <v>0.92979999999999996</v>
      </c>
      <c r="AH26" s="505">
        <v>0</v>
      </c>
      <c r="AI26" s="505">
        <v>0</v>
      </c>
      <c r="AJ26" s="506"/>
      <c r="AK26" s="506"/>
      <c r="AL26" s="506"/>
      <c r="AM26" s="506"/>
    </row>
    <row r="27" spans="2:39" x14ac:dyDescent="0.3">
      <c r="B27" s="504" t="s">
        <v>43</v>
      </c>
      <c r="C27" s="504" t="s">
        <v>49</v>
      </c>
      <c r="D27" s="504" t="s">
        <v>327</v>
      </c>
      <c r="E27" s="504" t="s">
        <v>323</v>
      </c>
      <c r="F27" s="504" t="s">
        <v>328</v>
      </c>
      <c r="G27" s="505">
        <v>22</v>
      </c>
      <c r="H27" s="505">
        <v>19740</v>
      </c>
      <c r="I27" s="506">
        <v>0.48848000000000003</v>
      </c>
      <c r="J27" s="505">
        <v>11</v>
      </c>
      <c r="K27" s="505">
        <v>11</v>
      </c>
      <c r="L27" s="506">
        <v>1</v>
      </c>
      <c r="M27" s="506"/>
      <c r="N27" s="506"/>
      <c r="O27" s="506"/>
      <c r="P27" s="505">
        <v>5</v>
      </c>
      <c r="Q27" s="505">
        <v>4</v>
      </c>
      <c r="R27" s="506">
        <v>0.85699999999999998</v>
      </c>
      <c r="S27" s="506"/>
      <c r="T27" s="506"/>
      <c r="U27" s="506"/>
      <c r="V27" s="505">
        <v>4</v>
      </c>
      <c r="W27" s="505">
        <v>4</v>
      </c>
      <c r="X27" s="506">
        <v>1</v>
      </c>
      <c r="Y27" s="506"/>
      <c r="Z27" s="506"/>
      <c r="AA27" s="506"/>
      <c r="AB27" s="505">
        <v>20</v>
      </c>
      <c r="AC27" s="505">
        <v>19</v>
      </c>
      <c r="AD27" s="506">
        <v>0.97699999999999998</v>
      </c>
      <c r="AE27" s="506"/>
      <c r="AF27" s="506"/>
      <c r="AG27" s="506"/>
      <c r="AH27" s="505">
        <v>0</v>
      </c>
      <c r="AI27" s="505">
        <v>0</v>
      </c>
      <c r="AJ27" s="506"/>
      <c r="AK27" s="506"/>
      <c r="AL27" s="506"/>
      <c r="AM27" s="506"/>
    </row>
    <row r="28" spans="2:39" x14ac:dyDescent="0.3">
      <c r="B28" s="504" t="s">
        <v>43</v>
      </c>
      <c r="C28" s="504" t="s">
        <v>49</v>
      </c>
      <c r="D28" s="504" t="s">
        <v>327</v>
      </c>
      <c r="E28" s="504" t="s">
        <v>322</v>
      </c>
      <c r="F28" s="504" t="s">
        <v>329</v>
      </c>
      <c r="G28" s="505">
        <v>22</v>
      </c>
      <c r="H28" s="505">
        <v>19740</v>
      </c>
      <c r="I28" s="506">
        <v>0.48848000000000003</v>
      </c>
      <c r="J28" s="505">
        <v>0</v>
      </c>
      <c r="K28" s="505">
        <v>0</v>
      </c>
      <c r="L28" s="506"/>
      <c r="M28" s="506"/>
      <c r="N28" s="506"/>
      <c r="O28" s="506"/>
      <c r="P28" s="505">
        <v>0</v>
      </c>
      <c r="Q28" s="505">
        <v>0</v>
      </c>
      <c r="R28" s="506"/>
      <c r="S28" s="506"/>
      <c r="T28" s="506"/>
      <c r="U28" s="506"/>
      <c r="V28" s="505">
        <v>0</v>
      </c>
      <c r="W28" s="505">
        <v>0</v>
      </c>
      <c r="X28" s="506"/>
      <c r="Y28" s="506"/>
      <c r="Z28" s="506"/>
      <c r="AA28" s="506"/>
      <c r="AB28" s="505">
        <v>0</v>
      </c>
      <c r="AC28" s="505">
        <v>0</v>
      </c>
      <c r="AD28" s="506"/>
      <c r="AE28" s="506"/>
      <c r="AF28" s="506"/>
      <c r="AG28" s="506"/>
      <c r="AH28" s="505">
        <v>0</v>
      </c>
      <c r="AI28" s="505">
        <v>0</v>
      </c>
      <c r="AJ28" s="506"/>
      <c r="AK28" s="506"/>
      <c r="AL28" s="506"/>
      <c r="AM28" s="506"/>
    </row>
    <row r="29" spans="2:39" x14ac:dyDescent="0.3">
      <c r="B29" s="504" t="s">
        <v>43</v>
      </c>
      <c r="C29" s="504" t="s">
        <v>49</v>
      </c>
      <c r="D29" s="504" t="s">
        <v>327</v>
      </c>
      <c r="E29" s="504" t="s">
        <v>322</v>
      </c>
      <c r="F29" s="504" t="s">
        <v>328</v>
      </c>
      <c r="G29" s="505">
        <v>22</v>
      </c>
      <c r="H29" s="505">
        <v>19740</v>
      </c>
      <c r="I29" s="506">
        <v>0.48848000000000003</v>
      </c>
      <c r="J29" s="505">
        <v>0</v>
      </c>
      <c r="K29" s="505">
        <v>0</v>
      </c>
      <c r="L29" s="506"/>
      <c r="M29" s="506"/>
      <c r="N29" s="506"/>
      <c r="O29" s="506"/>
      <c r="P29" s="505">
        <v>0</v>
      </c>
      <c r="Q29" s="505">
        <v>0</v>
      </c>
      <c r="R29" s="506"/>
      <c r="S29" s="506"/>
      <c r="T29" s="506"/>
      <c r="U29" s="506"/>
      <c r="V29" s="505">
        <v>0</v>
      </c>
      <c r="W29" s="505">
        <v>0</v>
      </c>
      <c r="X29" s="506"/>
      <c r="Y29" s="506"/>
      <c r="Z29" s="506"/>
      <c r="AA29" s="506"/>
      <c r="AB29" s="505">
        <v>0</v>
      </c>
      <c r="AC29" s="505">
        <v>0</v>
      </c>
      <c r="AD29" s="506"/>
      <c r="AE29" s="506"/>
      <c r="AF29" s="506"/>
      <c r="AG29" s="506"/>
      <c r="AH29" s="505">
        <v>0</v>
      </c>
      <c r="AI29" s="505">
        <v>0</v>
      </c>
      <c r="AJ29" s="506"/>
      <c r="AK29" s="506"/>
      <c r="AL29" s="506"/>
      <c r="AM29" s="506"/>
    </row>
    <row r="30" spans="2:39" x14ac:dyDescent="0.3">
      <c r="B30" s="504" t="s">
        <v>43</v>
      </c>
      <c r="C30" s="504" t="s">
        <v>49</v>
      </c>
      <c r="D30" s="504" t="s">
        <v>327</v>
      </c>
      <c r="E30" s="504" t="s">
        <v>321</v>
      </c>
      <c r="F30" s="504" t="s">
        <v>329</v>
      </c>
      <c r="G30" s="505">
        <v>22</v>
      </c>
      <c r="H30" s="505">
        <v>19740</v>
      </c>
      <c r="I30" s="506">
        <v>0.48848000000000003</v>
      </c>
      <c r="J30" s="505">
        <v>11</v>
      </c>
      <c r="K30" s="505">
        <v>10</v>
      </c>
      <c r="L30" s="506">
        <v>0.95699999999999996</v>
      </c>
      <c r="M30" s="506"/>
      <c r="N30" s="506"/>
      <c r="O30" s="506"/>
      <c r="P30" s="505">
        <v>2</v>
      </c>
      <c r="Q30" s="505">
        <v>2</v>
      </c>
      <c r="R30" s="506">
        <v>1</v>
      </c>
      <c r="S30" s="506"/>
      <c r="T30" s="506"/>
      <c r="U30" s="506"/>
      <c r="V30" s="505">
        <v>0</v>
      </c>
      <c r="W30" s="505">
        <v>0</v>
      </c>
      <c r="X30" s="506"/>
      <c r="Y30" s="506"/>
      <c r="Z30" s="506"/>
      <c r="AA30" s="506"/>
      <c r="AB30" s="505">
        <v>13</v>
      </c>
      <c r="AC30" s="505">
        <v>12</v>
      </c>
      <c r="AD30" s="506">
        <v>0.96</v>
      </c>
      <c r="AE30" s="506"/>
      <c r="AF30" s="506"/>
      <c r="AG30" s="506"/>
      <c r="AH30" s="505">
        <v>0</v>
      </c>
      <c r="AI30" s="505">
        <v>0</v>
      </c>
      <c r="AJ30" s="506"/>
      <c r="AK30" s="506"/>
      <c r="AL30" s="506"/>
      <c r="AM30" s="506"/>
    </row>
    <row r="31" spans="2:39" x14ac:dyDescent="0.3">
      <c r="B31" s="504" t="s">
        <v>43</v>
      </c>
      <c r="C31" s="504" t="s">
        <v>49</v>
      </c>
      <c r="D31" s="504" t="s">
        <v>327</v>
      </c>
      <c r="E31" s="504" t="s">
        <v>321</v>
      </c>
      <c r="F31" s="504" t="s">
        <v>328</v>
      </c>
      <c r="G31" s="505">
        <v>22</v>
      </c>
      <c r="H31" s="505">
        <v>19740</v>
      </c>
      <c r="I31" s="506">
        <v>0.48848000000000003</v>
      </c>
      <c r="J31" s="505">
        <v>2</v>
      </c>
      <c r="K31" s="505">
        <v>2</v>
      </c>
      <c r="L31" s="506">
        <v>1</v>
      </c>
      <c r="M31" s="506"/>
      <c r="N31" s="506"/>
      <c r="O31" s="506"/>
      <c r="P31" s="505">
        <v>3</v>
      </c>
      <c r="Q31" s="505">
        <v>3</v>
      </c>
      <c r="R31" s="506">
        <v>1</v>
      </c>
      <c r="S31" s="506"/>
      <c r="T31" s="506"/>
      <c r="U31" s="506"/>
      <c r="V31" s="505">
        <v>0</v>
      </c>
      <c r="W31" s="505">
        <v>0</v>
      </c>
      <c r="X31" s="506"/>
      <c r="Y31" s="506"/>
      <c r="Z31" s="506"/>
      <c r="AA31" s="506"/>
      <c r="AB31" s="505">
        <v>5</v>
      </c>
      <c r="AC31" s="505">
        <v>5</v>
      </c>
      <c r="AD31" s="506">
        <v>1</v>
      </c>
      <c r="AE31" s="506"/>
      <c r="AF31" s="506"/>
      <c r="AG31" s="506"/>
      <c r="AH31" s="505">
        <v>0</v>
      </c>
      <c r="AI31" s="505">
        <v>0</v>
      </c>
      <c r="AJ31" s="506"/>
      <c r="AK31" s="506"/>
      <c r="AL31" s="506"/>
      <c r="AM31" s="506"/>
    </row>
    <row r="32" spans="2:39" ht="15.6" x14ac:dyDescent="0.3">
      <c r="B32" s="507" t="s">
        <v>43</v>
      </c>
      <c r="C32" s="507" t="s">
        <v>49</v>
      </c>
      <c r="D32" s="507" t="s">
        <v>327</v>
      </c>
      <c r="E32" s="508" t="s">
        <v>313</v>
      </c>
      <c r="F32" s="509" t="s">
        <v>315</v>
      </c>
      <c r="G32" s="510">
        <v>22</v>
      </c>
      <c r="H32" s="510">
        <v>19740</v>
      </c>
      <c r="I32" s="511">
        <v>0.48848000000000003</v>
      </c>
      <c r="J32" s="510">
        <v>1836</v>
      </c>
      <c r="K32" s="510">
        <v>1586</v>
      </c>
      <c r="L32" s="511">
        <v>0.877</v>
      </c>
      <c r="M32" s="511">
        <v>7.7000000000000002E-3</v>
      </c>
      <c r="N32" s="511">
        <v>0.8619</v>
      </c>
      <c r="O32" s="511">
        <v>0.8921</v>
      </c>
      <c r="P32" s="510">
        <v>236</v>
      </c>
      <c r="Q32" s="510">
        <v>194</v>
      </c>
      <c r="R32" s="511">
        <v>0.86699999999999999</v>
      </c>
      <c r="S32" s="511">
        <v>2.2100000000000002E-2</v>
      </c>
      <c r="T32" s="511">
        <v>0.82369999999999999</v>
      </c>
      <c r="U32" s="511">
        <v>0.9103</v>
      </c>
      <c r="V32" s="510">
        <v>32</v>
      </c>
      <c r="W32" s="510">
        <v>12</v>
      </c>
      <c r="X32" s="511">
        <v>0.32500000000000001</v>
      </c>
      <c r="Y32" s="511">
        <v>8.2799999999999999E-2</v>
      </c>
      <c r="Z32" s="511">
        <v>0.16270000000000001</v>
      </c>
      <c r="AA32" s="511">
        <v>0.48730000000000001</v>
      </c>
      <c r="AB32" s="510">
        <v>2106</v>
      </c>
      <c r="AC32" s="510">
        <v>1794</v>
      </c>
      <c r="AD32" s="511">
        <v>0.877</v>
      </c>
      <c r="AE32" s="511">
        <v>7.1999999999999998E-3</v>
      </c>
      <c r="AF32" s="511">
        <v>0.8629</v>
      </c>
      <c r="AG32" s="511">
        <v>0.8911</v>
      </c>
      <c r="AH32" s="510">
        <v>2</v>
      </c>
      <c r="AI32" s="510">
        <v>2</v>
      </c>
      <c r="AJ32" s="511">
        <v>1</v>
      </c>
      <c r="AK32" s="511"/>
      <c r="AL32" s="511"/>
      <c r="AM32" s="511"/>
    </row>
    <row r="33" spans="2:39" ht="15.6" x14ac:dyDescent="0.3">
      <c r="B33" s="507" t="s">
        <v>43</v>
      </c>
      <c r="C33" s="507" t="s">
        <v>49</v>
      </c>
      <c r="D33" s="507" t="s">
        <v>327</v>
      </c>
      <c r="E33" s="508" t="s">
        <v>313</v>
      </c>
      <c r="F33" s="509" t="s">
        <v>314</v>
      </c>
      <c r="G33" s="510">
        <v>22</v>
      </c>
      <c r="H33" s="510">
        <v>19740</v>
      </c>
      <c r="I33" s="511">
        <v>0.48848000000000003</v>
      </c>
      <c r="J33" s="510">
        <v>77</v>
      </c>
      <c r="K33" s="510">
        <v>75</v>
      </c>
      <c r="L33" s="511">
        <v>0.97299999999999998</v>
      </c>
      <c r="M33" s="511">
        <v>1.8499999999999999E-2</v>
      </c>
      <c r="N33" s="511">
        <v>0.93669999999999998</v>
      </c>
      <c r="O33" s="511">
        <v>1</v>
      </c>
      <c r="P33" s="510">
        <v>58</v>
      </c>
      <c r="Q33" s="510">
        <v>54</v>
      </c>
      <c r="R33" s="511">
        <v>0.95199999999999996</v>
      </c>
      <c r="S33" s="511">
        <v>2.81E-2</v>
      </c>
      <c r="T33" s="511">
        <v>0.89690000000000003</v>
      </c>
      <c r="U33" s="511">
        <v>1</v>
      </c>
      <c r="V33" s="510">
        <v>4</v>
      </c>
      <c r="W33" s="510">
        <v>4</v>
      </c>
      <c r="X33" s="511">
        <v>1</v>
      </c>
      <c r="Y33" s="511"/>
      <c r="Z33" s="511"/>
      <c r="AA33" s="511"/>
      <c r="AB33" s="510">
        <v>143</v>
      </c>
      <c r="AC33" s="510">
        <v>137</v>
      </c>
      <c r="AD33" s="511">
        <v>0.96599999999999997</v>
      </c>
      <c r="AE33" s="511">
        <v>1.52E-2</v>
      </c>
      <c r="AF33" s="511">
        <v>0.93620000000000003</v>
      </c>
      <c r="AG33" s="511">
        <v>0.99580000000000002</v>
      </c>
      <c r="AH33" s="510">
        <v>4</v>
      </c>
      <c r="AI33" s="510">
        <v>4</v>
      </c>
      <c r="AJ33" s="511">
        <v>1</v>
      </c>
      <c r="AK33" s="511"/>
      <c r="AL33" s="511"/>
      <c r="AM33" s="511"/>
    </row>
    <row r="34" spans="2:39" ht="15.6" x14ac:dyDescent="0.3">
      <c r="B34" s="507" t="s">
        <v>43</v>
      </c>
      <c r="C34" s="507" t="s">
        <v>49</v>
      </c>
      <c r="D34" s="507" t="s">
        <v>327</v>
      </c>
      <c r="E34" s="509" t="s">
        <v>320</v>
      </c>
      <c r="F34" s="508" t="s">
        <v>312</v>
      </c>
      <c r="G34" s="510">
        <v>22</v>
      </c>
      <c r="H34" s="510">
        <v>19740</v>
      </c>
      <c r="I34" s="511">
        <v>0.48848000000000003</v>
      </c>
      <c r="J34" s="510">
        <v>0</v>
      </c>
      <c r="K34" s="510">
        <v>0</v>
      </c>
      <c r="L34" s="511"/>
      <c r="M34" s="511"/>
      <c r="N34" s="511"/>
      <c r="O34" s="511"/>
      <c r="P34" s="510">
        <v>0</v>
      </c>
      <c r="Q34" s="510">
        <v>0</v>
      </c>
      <c r="R34" s="511"/>
      <c r="S34" s="511"/>
      <c r="T34" s="511"/>
      <c r="U34" s="511"/>
      <c r="V34" s="510">
        <v>0</v>
      </c>
      <c r="W34" s="510">
        <v>0</v>
      </c>
      <c r="X34" s="511"/>
      <c r="Y34" s="511"/>
      <c r="Z34" s="511"/>
      <c r="AA34" s="511"/>
      <c r="AB34" s="510">
        <v>6</v>
      </c>
      <c r="AC34" s="510">
        <v>6</v>
      </c>
      <c r="AD34" s="511">
        <v>1</v>
      </c>
      <c r="AE34" s="511"/>
      <c r="AF34" s="511"/>
      <c r="AG34" s="511"/>
      <c r="AH34" s="510">
        <v>6</v>
      </c>
      <c r="AI34" s="510">
        <v>6</v>
      </c>
      <c r="AJ34" s="511">
        <v>1</v>
      </c>
      <c r="AK34" s="511"/>
      <c r="AL34" s="511"/>
      <c r="AM34" s="511"/>
    </row>
    <row r="35" spans="2:39" ht="15.6" x14ac:dyDescent="0.3">
      <c r="B35" s="507" t="s">
        <v>43</v>
      </c>
      <c r="C35" s="507" t="s">
        <v>49</v>
      </c>
      <c r="D35" s="507" t="s">
        <v>327</v>
      </c>
      <c r="E35" s="509" t="s">
        <v>319</v>
      </c>
      <c r="F35" s="508" t="s">
        <v>312</v>
      </c>
      <c r="G35" s="510">
        <v>22</v>
      </c>
      <c r="H35" s="510">
        <v>19740</v>
      </c>
      <c r="I35" s="511">
        <v>0.48848000000000003</v>
      </c>
      <c r="J35" s="510">
        <v>1</v>
      </c>
      <c r="K35" s="510">
        <v>1</v>
      </c>
      <c r="L35" s="511">
        <v>1</v>
      </c>
      <c r="M35" s="511"/>
      <c r="N35" s="511"/>
      <c r="O35" s="511"/>
      <c r="P35" s="510">
        <v>5</v>
      </c>
      <c r="Q35" s="510">
        <v>5</v>
      </c>
      <c r="R35" s="511">
        <v>1</v>
      </c>
      <c r="S35" s="511"/>
      <c r="T35" s="511"/>
      <c r="U35" s="511"/>
      <c r="V35" s="510">
        <v>1</v>
      </c>
      <c r="W35" s="510">
        <v>0</v>
      </c>
      <c r="X35" s="511">
        <v>0</v>
      </c>
      <c r="Y35" s="511"/>
      <c r="Z35" s="511"/>
      <c r="AA35" s="511"/>
      <c r="AB35" s="510">
        <v>7</v>
      </c>
      <c r="AC35" s="510">
        <v>6</v>
      </c>
      <c r="AD35" s="511">
        <v>0.88900000000000001</v>
      </c>
      <c r="AE35" s="511"/>
      <c r="AF35" s="511"/>
      <c r="AG35" s="511"/>
      <c r="AH35" s="510">
        <v>0</v>
      </c>
      <c r="AI35" s="510">
        <v>0</v>
      </c>
      <c r="AJ35" s="511"/>
      <c r="AK35" s="511"/>
      <c r="AL35" s="511"/>
      <c r="AM35" s="511"/>
    </row>
    <row r="36" spans="2:39" ht="15.6" x14ac:dyDescent="0.3">
      <c r="B36" s="507" t="s">
        <v>43</v>
      </c>
      <c r="C36" s="507" t="s">
        <v>49</v>
      </c>
      <c r="D36" s="507" t="s">
        <v>327</v>
      </c>
      <c r="E36" s="509" t="s">
        <v>318</v>
      </c>
      <c r="F36" s="508" t="s">
        <v>312</v>
      </c>
      <c r="G36" s="510">
        <v>22</v>
      </c>
      <c r="H36" s="510">
        <v>19740</v>
      </c>
      <c r="I36" s="511">
        <v>0.48848000000000003</v>
      </c>
      <c r="J36" s="510">
        <v>68</v>
      </c>
      <c r="K36" s="510">
        <v>61</v>
      </c>
      <c r="L36" s="511">
        <v>0.91400000000000003</v>
      </c>
      <c r="M36" s="511">
        <v>3.4000000000000002E-2</v>
      </c>
      <c r="N36" s="511">
        <v>0.84740000000000004</v>
      </c>
      <c r="O36" s="511">
        <v>0.98060000000000003</v>
      </c>
      <c r="P36" s="510">
        <v>40</v>
      </c>
      <c r="Q36" s="510">
        <v>30</v>
      </c>
      <c r="R36" s="511">
        <v>0.77200000000000002</v>
      </c>
      <c r="S36" s="511">
        <v>6.6299999999999998E-2</v>
      </c>
      <c r="T36" s="511">
        <v>0.6421</v>
      </c>
      <c r="U36" s="511">
        <v>0.90190000000000003</v>
      </c>
      <c r="V36" s="510">
        <v>7</v>
      </c>
      <c r="W36" s="510">
        <v>5</v>
      </c>
      <c r="X36" s="511">
        <v>0.81</v>
      </c>
      <c r="Y36" s="511"/>
      <c r="Z36" s="511"/>
      <c r="AA36" s="511"/>
      <c r="AB36" s="510">
        <v>115</v>
      </c>
      <c r="AC36" s="510">
        <v>96</v>
      </c>
      <c r="AD36" s="511">
        <v>0.872</v>
      </c>
      <c r="AE36" s="511">
        <v>3.1199999999999999E-2</v>
      </c>
      <c r="AF36" s="511">
        <v>0.81079999999999997</v>
      </c>
      <c r="AG36" s="511">
        <v>0.93320000000000003</v>
      </c>
      <c r="AH36" s="510">
        <v>0</v>
      </c>
      <c r="AI36" s="510">
        <v>0</v>
      </c>
      <c r="AJ36" s="511"/>
      <c r="AK36" s="511"/>
      <c r="AL36" s="511"/>
      <c r="AM36" s="511"/>
    </row>
    <row r="37" spans="2:39" ht="15.6" x14ac:dyDescent="0.3">
      <c r="B37" s="507" t="s">
        <v>43</v>
      </c>
      <c r="C37" s="507" t="s">
        <v>49</v>
      </c>
      <c r="D37" s="507" t="s">
        <v>327</v>
      </c>
      <c r="E37" s="509" t="s">
        <v>317</v>
      </c>
      <c r="F37" s="508" t="s">
        <v>312</v>
      </c>
      <c r="G37" s="510">
        <v>22</v>
      </c>
      <c r="H37" s="510">
        <v>19740</v>
      </c>
      <c r="I37" s="511">
        <v>0.48848000000000003</v>
      </c>
      <c r="J37" s="510">
        <v>0</v>
      </c>
      <c r="K37" s="510">
        <v>0</v>
      </c>
      <c r="L37" s="511"/>
      <c r="M37" s="511"/>
      <c r="N37" s="511"/>
      <c r="O37" s="511"/>
      <c r="P37" s="510">
        <v>0</v>
      </c>
      <c r="Q37" s="510">
        <v>0</v>
      </c>
      <c r="R37" s="511"/>
      <c r="S37" s="511"/>
      <c r="T37" s="511"/>
      <c r="U37" s="511"/>
      <c r="V37" s="510">
        <v>0</v>
      </c>
      <c r="W37" s="510">
        <v>0</v>
      </c>
      <c r="X37" s="511"/>
      <c r="Y37" s="511"/>
      <c r="Z37" s="511"/>
      <c r="AA37" s="511"/>
      <c r="AB37" s="510">
        <v>0</v>
      </c>
      <c r="AC37" s="510">
        <v>0</v>
      </c>
      <c r="AD37" s="511"/>
      <c r="AE37" s="511"/>
      <c r="AF37" s="511"/>
      <c r="AG37" s="511"/>
      <c r="AH37" s="510">
        <v>0</v>
      </c>
      <c r="AI37" s="510">
        <v>0</v>
      </c>
      <c r="AJ37" s="511"/>
      <c r="AK37" s="511"/>
      <c r="AL37" s="511"/>
      <c r="AM37" s="511"/>
    </row>
    <row r="38" spans="2:39" ht="15.6" x14ac:dyDescent="0.3">
      <c r="B38" s="507" t="s">
        <v>43</v>
      </c>
      <c r="C38" s="507" t="s">
        <v>49</v>
      </c>
      <c r="D38" s="507" t="s">
        <v>327</v>
      </c>
      <c r="E38" s="509" t="s">
        <v>316</v>
      </c>
      <c r="F38" s="508" t="s">
        <v>312</v>
      </c>
      <c r="G38" s="510">
        <v>22</v>
      </c>
      <c r="H38" s="510">
        <v>19740</v>
      </c>
      <c r="I38" s="511">
        <v>0.48848000000000003</v>
      </c>
      <c r="J38" s="510">
        <v>13</v>
      </c>
      <c r="K38" s="510">
        <v>12</v>
      </c>
      <c r="L38" s="511">
        <v>0.96</v>
      </c>
      <c r="M38" s="511"/>
      <c r="N38" s="511"/>
      <c r="O38" s="511"/>
      <c r="P38" s="510">
        <v>5</v>
      </c>
      <c r="Q38" s="510">
        <v>5</v>
      </c>
      <c r="R38" s="511">
        <v>1</v>
      </c>
      <c r="S38" s="511"/>
      <c r="T38" s="511"/>
      <c r="U38" s="511"/>
      <c r="V38" s="510">
        <v>0</v>
      </c>
      <c r="W38" s="510">
        <v>0</v>
      </c>
      <c r="X38" s="511"/>
      <c r="Y38" s="511"/>
      <c r="Z38" s="511"/>
      <c r="AA38" s="511"/>
      <c r="AB38" s="510">
        <v>18</v>
      </c>
      <c r="AC38" s="510">
        <v>17</v>
      </c>
      <c r="AD38" s="511">
        <v>0.96699999999999997</v>
      </c>
      <c r="AE38" s="511"/>
      <c r="AF38" s="511"/>
      <c r="AG38" s="511"/>
      <c r="AH38" s="510">
        <v>0</v>
      </c>
      <c r="AI38" s="510">
        <v>0</v>
      </c>
      <c r="AJ38" s="511"/>
      <c r="AK38" s="511"/>
      <c r="AL38" s="511"/>
      <c r="AM38" s="511"/>
    </row>
    <row r="39" spans="2:39" ht="15.6" x14ac:dyDescent="0.3">
      <c r="B39" s="512" t="s">
        <v>43</v>
      </c>
      <c r="C39" s="512" t="s">
        <v>49</v>
      </c>
      <c r="D39" s="513" t="s">
        <v>52</v>
      </c>
      <c r="E39" s="514" t="s">
        <v>313</v>
      </c>
      <c r="F39" s="514" t="s">
        <v>312</v>
      </c>
      <c r="G39" s="515">
        <v>22</v>
      </c>
      <c r="H39" s="515">
        <v>19740</v>
      </c>
      <c r="I39" s="516">
        <v>0.48848000000000003</v>
      </c>
      <c r="J39" s="515">
        <v>1913</v>
      </c>
      <c r="K39" s="515">
        <v>1661</v>
      </c>
      <c r="L39" s="516">
        <v>0.878</v>
      </c>
      <c r="M39" s="516">
        <v>7.4999999999999997E-3</v>
      </c>
      <c r="N39" s="516">
        <v>0.86329999999999996</v>
      </c>
      <c r="O39" s="516">
        <v>0.89270000000000005</v>
      </c>
      <c r="P39" s="515">
        <v>294</v>
      </c>
      <c r="Q39" s="515">
        <v>248</v>
      </c>
      <c r="R39" s="516">
        <v>0.873</v>
      </c>
      <c r="S39" s="516">
        <v>1.9400000000000001E-2</v>
      </c>
      <c r="T39" s="516">
        <v>0.83499999999999996</v>
      </c>
      <c r="U39" s="516">
        <v>0.91100000000000003</v>
      </c>
      <c r="V39" s="515">
        <v>36</v>
      </c>
      <c r="W39" s="515">
        <v>16</v>
      </c>
      <c r="X39" s="516">
        <v>0.375</v>
      </c>
      <c r="Y39" s="516">
        <v>8.0699999999999994E-2</v>
      </c>
      <c r="Z39" s="516">
        <v>0.21679999999999999</v>
      </c>
      <c r="AA39" s="516">
        <v>0.53320000000000001</v>
      </c>
      <c r="AB39" s="515">
        <v>2249</v>
      </c>
      <c r="AC39" s="515">
        <v>1931</v>
      </c>
      <c r="AD39" s="516">
        <v>0.877</v>
      </c>
      <c r="AE39" s="516">
        <v>6.8999999999999999E-3</v>
      </c>
      <c r="AF39" s="516">
        <v>0.86350000000000005</v>
      </c>
      <c r="AG39" s="516">
        <v>0.89049999999999996</v>
      </c>
      <c r="AH39" s="515">
        <v>6</v>
      </c>
      <c r="AI39" s="515">
        <v>6</v>
      </c>
      <c r="AJ39" s="516">
        <v>1</v>
      </c>
      <c r="AK39" s="516"/>
      <c r="AL39" s="516"/>
      <c r="AM39" s="516"/>
    </row>
    <row r="40" spans="2:39" ht="15.6" x14ac:dyDescent="0.3">
      <c r="B40" s="512" t="s">
        <v>43</v>
      </c>
      <c r="C40" s="512" t="s">
        <v>49</v>
      </c>
      <c r="D40" s="514" t="s">
        <v>54</v>
      </c>
      <c r="E40" s="514" t="s">
        <v>313</v>
      </c>
      <c r="F40" s="513" t="s">
        <v>315</v>
      </c>
      <c r="G40" s="515">
        <v>22</v>
      </c>
      <c r="H40" s="515">
        <v>19740</v>
      </c>
      <c r="I40" s="516">
        <v>0.48848000000000003</v>
      </c>
      <c r="J40" s="515">
        <v>5912</v>
      </c>
      <c r="K40" s="515">
        <v>5563</v>
      </c>
      <c r="L40" s="516">
        <v>0.95199999999999996</v>
      </c>
      <c r="M40" s="516">
        <v>2.8E-3</v>
      </c>
      <c r="N40" s="516">
        <v>0.94650000000000001</v>
      </c>
      <c r="O40" s="516">
        <v>0.95750000000000002</v>
      </c>
      <c r="P40" s="515">
        <v>655</v>
      </c>
      <c r="Q40" s="515">
        <v>596</v>
      </c>
      <c r="R40" s="516">
        <v>0.91800000000000004</v>
      </c>
      <c r="S40" s="516">
        <v>1.0699999999999999E-2</v>
      </c>
      <c r="T40" s="516">
        <v>0.89700000000000002</v>
      </c>
      <c r="U40" s="516">
        <v>0.93899999999999995</v>
      </c>
      <c r="V40" s="515">
        <v>93</v>
      </c>
      <c r="W40" s="515">
        <v>61</v>
      </c>
      <c r="X40" s="516">
        <v>0.57199999999999995</v>
      </c>
      <c r="Y40" s="516">
        <v>5.1299999999999998E-2</v>
      </c>
      <c r="Z40" s="516">
        <v>0.47149999999999997</v>
      </c>
      <c r="AA40" s="516">
        <v>0.67249999999999999</v>
      </c>
      <c r="AB40" s="515">
        <v>6741</v>
      </c>
      <c r="AC40" s="515">
        <v>6300</v>
      </c>
      <c r="AD40" s="516">
        <v>0.95099999999999996</v>
      </c>
      <c r="AE40" s="516">
        <v>2.5999999999999999E-3</v>
      </c>
      <c r="AF40" s="516">
        <v>0.94589999999999996</v>
      </c>
      <c r="AG40" s="516">
        <v>0.95609999999999995</v>
      </c>
      <c r="AH40" s="515">
        <v>81</v>
      </c>
      <c r="AI40" s="515">
        <v>80</v>
      </c>
      <c r="AJ40" s="516">
        <v>0.99199999999999999</v>
      </c>
      <c r="AK40" s="516">
        <v>9.9000000000000008E-3</v>
      </c>
      <c r="AL40" s="516">
        <v>0.97260000000000002</v>
      </c>
      <c r="AM40" s="516">
        <v>1</v>
      </c>
    </row>
    <row r="41" spans="2:39" ht="15.6" x14ac:dyDescent="0.3">
      <c r="B41" s="512" t="s">
        <v>43</v>
      </c>
      <c r="C41" s="512" t="s">
        <v>49</v>
      </c>
      <c r="D41" s="514" t="s">
        <v>54</v>
      </c>
      <c r="E41" s="514" t="s">
        <v>313</v>
      </c>
      <c r="F41" s="513" t="s">
        <v>314</v>
      </c>
      <c r="G41" s="515">
        <v>22</v>
      </c>
      <c r="H41" s="515">
        <v>19740</v>
      </c>
      <c r="I41" s="516">
        <v>0.48848000000000003</v>
      </c>
      <c r="J41" s="515">
        <v>2044</v>
      </c>
      <c r="K41" s="515">
        <v>2023</v>
      </c>
      <c r="L41" s="516">
        <v>0.99199999999999999</v>
      </c>
      <c r="M41" s="516">
        <v>2E-3</v>
      </c>
      <c r="N41" s="516">
        <v>0.98809999999999998</v>
      </c>
      <c r="O41" s="516">
        <v>0.99590000000000001</v>
      </c>
      <c r="P41" s="515">
        <v>947</v>
      </c>
      <c r="Q41" s="515">
        <v>935</v>
      </c>
      <c r="R41" s="516">
        <v>0.99199999999999999</v>
      </c>
      <c r="S41" s="516">
        <v>2.8999999999999998E-3</v>
      </c>
      <c r="T41" s="516">
        <v>0.98629999999999995</v>
      </c>
      <c r="U41" s="516">
        <v>0.99770000000000003</v>
      </c>
      <c r="V41" s="515">
        <v>52</v>
      </c>
      <c r="W41" s="515">
        <v>45</v>
      </c>
      <c r="X41" s="516">
        <v>0.871</v>
      </c>
      <c r="Y41" s="516">
        <v>4.65E-2</v>
      </c>
      <c r="Z41" s="516">
        <v>0.77990000000000004</v>
      </c>
      <c r="AA41" s="516">
        <v>0.96209999999999996</v>
      </c>
      <c r="AB41" s="515">
        <v>3104</v>
      </c>
      <c r="AC41" s="515">
        <v>3064</v>
      </c>
      <c r="AD41" s="516">
        <v>0.99199999999999999</v>
      </c>
      <c r="AE41" s="516">
        <v>1.6000000000000001E-3</v>
      </c>
      <c r="AF41" s="516">
        <v>0.9889</v>
      </c>
      <c r="AG41" s="516">
        <v>0.99509999999999998</v>
      </c>
      <c r="AH41" s="515">
        <v>61</v>
      </c>
      <c r="AI41" s="515">
        <v>61</v>
      </c>
      <c r="AJ41" s="516">
        <v>1</v>
      </c>
      <c r="AK41" s="516">
        <v>0</v>
      </c>
      <c r="AL41" s="516">
        <v>1</v>
      </c>
      <c r="AM41" s="516">
        <v>1</v>
      </c>
    </row>
    <row r="42" spans="2:39" ht="15.6" x14ac:dyDescent="0.3">
      <c r="B42" s="512" t="s">
        <v>43</v>
      </c>
      <c r="C42" s="512" t="s">
        <v>49</v>
      </c>
      <c r="D42" s="514" t="s">
        <v>54</v>
      </c>
      <c r="E42" s="513" t="s">
        <v>320</v>
      </c>
      <c r="F42" s="514" t="s">
        <v>312</v>
      </c>
      <c r="G42" s="515">
        <v>22</v>
      </c>
      <c r="H42" s="515">
        <v>19740</v>
      </c>
      <c r="I42" s="516">
        <v>0.48848000000000003</v>
      </c>
      <c r="J42" s="515">
        <v>0</v>
      </c>
      <c r="K42" s="515">
        <v>0</v>
      </c>
      <c r="L42" s="516"/>
      <c r="M42" s="516"/>
      <c r="N42" s="516"/>
      <c r="O42" s="516"/>
      <c r="P42" s="515">
        <v>0</v>
      </c>
      <c r="Q42" s="515">
        <v>0</v>
      </c>
      <c r="R42" s="516"/>
      <c r="S42" s="516"/>
      <c r="T42" s="516"/>
      <c r="U42" s="516"/>
      <c r="V42" s="515">
        <v>0</v>
      </c>
      <c r="W42" s="515">
        <v>0</v>
      </c>
      <c r="X42" s="516"/>
      <c r="Y42" s="516"/>
      <c r="Z42" s="516"/>
      <c r="AA42" s="516"/>
      <c r="AB42" s="515">
        <v>167</v>
      </c>
      <c r="AC42" s="515">
        <v>166</v>
      </c>
      <c r="AD42" s="516">
        <v>0.99399999999999999</v>
      </c>
      <c r="AE42" s="516">
        <v>6.0000000000000001E-3</v>
      </c>
      <c r="AF42" s="516">
        <v>0.98219999999999996</v>
      </c>
      <c r="AG42" s="516">
        <v>1</v>
      </c>
      <c r="AH42" s="515">
        <v>167</v>
      </c>
      <c r="AI42" s="515">
        <v>166</v>
      </c>
      <c r="AJ42" s="516">
        <v>0.99399999999999999</v>
      </c>
      <c r="AK42" s="516">
        <v>6.0000000000000001E-3</v>
      </c>
      <c r="AL42" s="516">
        <v>0.98219999999999996</v>
      </c>
      <c r="AM42" s="516">
        <v>1</v>
      </c>
    </row>
    <row r="43" spans="2:39" ht="15.6" x14ac:dyDescent="0.3">
      <c r="B43" s="512" t="s">
        <v>43</v>
      </c>
      <c r="C43" s="512" t="s">
        <v>49</v>
      </c>
      <c r="D43" s="514" t="s">
        <v>54</v>
      </c>
      <c r="E43" s="513" t="s">
        <v>319</v>
      </c>
      <c r="F43" s="514" t="s">
        <v>312</v>
      </c>
      <c r="G43" s="515">
        <v>22</v>
      </c>
      <c r="H43" s="515">
        <v>19740</v>
      </c>
      <c r="I43" s="516">
        <v>0.48848000000000003</v>
      </c>
      <c r="J43" s="515">
        <v>4</v>
      </c>
      <c r="K43" s="515">
        <v>4</v>
      </c>
      <c r="L43" s="516">
        <v>1</v>
      </c>
      <c r="M43" s="516"/>
      <c r="N43" s="516"/>
      <c r="O43" s="516"/>
      <c r="P43" s="515">
        <v>57</v>
      </c>
      <c r="Q43" s="515">
        <v>56</v>
      </c>
      <c r="R43" s="516">
        <v>0.98499999999999999</v>
      </c>
      <c r="S43" s="516">
        <v>1.61E-2</v>
      </c>
      <c r="T43" s="516">
        <v>0.95340000000000003</v>
      </c>
      <c r="U43" s="516">
        <v>1</v>
      </c>
      <c r="V43" s="515">
        <v>25</v>
      </c>
      <c r="W43" s="515">
        <v>21</v>
      </c>
      <c r="X43" s="516">
        <v>0.89500000000000002</v>
      </c>
      <c r="Y43" s="516"/>
      <c r="Z43" s="516"/>
      <c r="AA43" s="516"/>
      <c r="AB43" s="515">
        <v>86</v>
      </c>
      <c r="AC43" s="515">
        <v>81</v>
      </c>
      <c r="AD43" s="516">
        <v>0.95899999999999996</v>
      </c>
      <c r="AE43" s="516">
        <v>2.1399999999999999E-2</v>
      </c>
      <c r="AF43" s="516">
        <v>0.91710000000000003</v>
      </c>
      <c r="AG43" s="516">
        <v>1</v>
      </c>
      <c r="AH43" s="515">
        <v>0</v>
      </c>
      <c r="AI43" s="515">
        <v>0</v>
      </c>
      <c r="AJ43" s="516"/>
      <c r="AK43" s="516"/>
      <c r="AL43" s="516"/>
      <c r="AM43" s="516"/>
    </row>
    <row r="44" spans="2:39" ht="15.6" x14ac:dyDescent="0.3">
      <c r="B44" s="512" t="s">
        <v>43</v>
      </c>
      <c r="C44" s="512" t="s">
        <v>49</v>
      </c>
      <c r="D44" s="514" t="s">
        <v>54</v>
      </c>
      <c r="E44" s="513" t="s">
        <v>318</v>
      </c>
      <c r="F44" s="514" t="s">
        <v>312</v>
      </c>
      <c r="G44" s="515">
        <v>22</v>
      </c>
      <c r="H44" s="515">
        <v>19740</v>
      </c>
      <c r="I44" s="516">
        <v>0.48848000000000003</v>
      </c>
      <c r="J44" s="515">
        <v>816</v>
      </c>
      <c r="K44" s="515">
        <v>799</v>
      </c>
      <c r="L44" s="516">
        <v>0.98799999999999999</v>
      </c>
      <c r="M44" s="516">
        <v>3.8E-3</v>
      </c>
      <c r="N44" s="516">
        <v>0.98060000000000003</v>
      </c>
      <c r="O44" s="516">
        <v>0.99539999999999995</v>
      </c>
      <c r="P44" s="515">
        <v>218</v>
      </c>
      <c r="Q44" s="515">
        <v>204</v>
      </c>
      <c r="R44" s="516">
        <v>0.96199999999999997</v>
      </c>
      <c r="S44" s="516">
        <v>1.29E-2</v>
      </c>
      <c r="T44" s="516">
        <v>0.93669999999999998</v>
      </c>
      <c r="U44" s="516">
        <v>0.98729999999999996</v>
      </c>
      <c r="V44" s="515">
        <v>29</v>
      </c>
      <c r="W44" s="515">
        <v>22</v>
      </c>
      <c r="X44" s="516">
        <v>0.77200000000000002</v>
      </c>
      <c r="Y44" s="516"/>
      <c r="Z44" s="516"/>
      <c r="AA44" s="516"/>
      <c r="AB44" s="515">
        <v>1063</v>
      </c>
      <c r="AC44" s="515">
        <v>1025</v>
      </c>
      <c r="AD44" s="516">
        <v>0.98599999999999999</v>
      </c>
      <c r="AE44" s="516">
        <v>3.5999999999999999E-3</v>
      </c>
      <c r="AF44" s="516">
        <v>0.97889999999999999</v>
      </c>
      <c r="AG44" s="516">
        <v>0.99309999999999998</v>
      </c>
      <c r="AH44" s="515">
        <v>0</v>
      </c>
      <c r="AI44" s="515">
        <v>0</v>
      </c>
      <c r="AJ44" s="516"/>
      <c r="AK44" s="516"/>
      <c r="AL44" s="516"/>
      <c r="AM44" s="516"/>
    </row>
    <row r="45" spans="2:39" ht="15.6" x14ac:dyDescent="0.3">
      <c r="B45" s="512" t="s">
        <v>43</v>
      </c>
      <c r="C45" s="512" t="s">
        <v>49</v>
      </c>
      <c r="D45" s="514" t="s">
        <v>54</v>
      </c>
      <c r="E45" s="513" t="s">
        <v>317</v>
      </c>
      <c r="F45" s="514" t="s">
        <v>312</v>
      </c>
      <c r="G45" s="515">
        <v>22</v>
      </c>
      <c r="H45" s="515">
        <v>19740</v>
      </c>
      <c r="I45" s="516">
        <v>0.48848000000000003</v>
      </c>
      <c r="J45" s="515">
        <v>0</v>
      </c>
      <c r="K45" s="515">
        <v>0</v>
      </c>
      <c r="L45" s="516"/>
      <c r="M45" s="516"/>
      <c r="N45" s="516"/>
      <c r="O45" s="516"/>
      <c r="P45" s="515">
        <v>0</v>
      </c>
      <c r="Q45" s="515">
        <v>0</v>
      </c>
      <c r="R45" s="516"/>
      <c r="S45" s="516"/>
      <c r="T45" s="516"/>
      <c r="U45" s="516"/>
      <c r="V45" s="515">
        <v>0</v>
      </c>
      <c r="W45" s="515">
        <v>0</v>
      </c>
      <c r="X45" s="516"/>
      <c r="Y45" s="516"/>
      <c r="Z45" s="516"/>
      <c r="AA45" s="516"/>
      <c r="AB45" s="515">
        <v>0</v>
      </c>
      <c r="AC45" s="515">
        <v>0</v>
      </c>
      <c r="AD45" s="516"/>
      <c r="AE45" s="516"/>
      <c r="AF45" s="516"/>
      <c r="AG45" s="516"/>
      <c r="AH45" s="515">
        <v>0</v>
      </c>
      <c r="AI45" s="515">
        <v>0</v>
      </c>
      <c r="AJ45" s="516"/>
      <c r="AK45" s="516"/>
      <c r="AL45" s="516"/>
      <c r="AM45" s="516"/>
    </row>
    <row r="46" spans="2:39" ht="15.6" x14ac:dyDescent="0.3">
      <c r="B46" s="512" t="s">
        <v>43</v>
      </c>
      <c r="C46" s="512" t="s">
        <v>49</v>
      </c>
      <c r="D46" s="514" t="s">
        <v>54</v>
      </c>
      <c r="E46" s="513" t="s">
        <v>316</v>
      </c>
      <c r="F46" s="514" t="s">
        <v>312</v>
      </c>
      <c r="G46" s="515">
        <v>22</v>
      </c>
      <c r="H46" s="515">
        <v>19740</v>
      </c>
      <c r="I46" s="516">
        <v>0.48848000000000003</v>
      </c>
      <c r="J46" s="515">
        <v>470</v>
      </c>
      <c r="K46" s="515">
        <v>461</v>
      </c>
      <c r="L46" s="516">
        <v>0.98699999999999999</v>
      </c>
      <c r="M46" s="516">
        <v>5.1999999999999998E-3</v>
      </c>
      <c r="N46" s="516">
        <v>0.9768</v>
      </c>
      <c r="O46" s="516">
        <v>0.99719999999999998</v>
      </c>
      <c r="P46" s="515">
        <v>201</v>
      </c>
      <c r="Q46" s="515">
        <v>200</v>
      </c>
      <c r="R46" s="516">
        <v>0.99299999999999999</v>
      </c>
      <c r="S46" s="516">
        <v>5.8999999999999999E-3</v>
      </c>
      <c r="T46" s="516">
        <v>0.98140000000000005</v>
      </c>
      <c r="U46" s="516">
        <v>1</v>
      </c>
      <c r="V46" s="515">
        <v>15</v>
      </c>
      <c r="W46" s="515">
        <v>14</v>
      </c>
      <c r="X46" s="516">
        <v>0.95199999999999996</v>
      </c>
      <c r="Y46" s="516"/>
      <c r="Z46" s="516"/>
      <c r="AA46" s="516"/>
      <c r="AB46" s="515">
        <v>686</v>
      </c>
      <c r="AC46" s="515">
        <v>675</v>
      </c>
      <c r="AD46" s="516">
        <v>0.98799999999999999</v>
      </c>
      <c r="AE46" s="516">
        <v>4.1999999999999997E-3</v>
      </c>
      <c r="AF46" s="516">
        <v>0.9798</v>
      </c>
      <c r="AG46" s="516">
        <v>0.99619999999999997</v>
      </c>
      <c r="AH46" s="515">
        <v>0</v>
      </c>
      <c r="AI46" s="515">
        <v>0</v>
      </c>
      <c r="AJ46" s="516"/>
      <c r="AK46" s="516"/>
      <c r="AL46" s="516"/>
      <c r="AM46" s="516"/>
    </row>
    <row r="47" spans="2:39" ht="15.6" x14ac:dyDescent="0.3">
      <c r="B47" s="478" t="s">
        <v>43</v>
      </c>
      <c r="C47" s="479" t="s">
        <v>53</v>
      </c>
      <c r="D47" s="517" t="s">
        <v>54</v>
      </c>
      <c r="E47" s="517" t="s">
        <v>313</v>
      </c>
      <c r="F47" s="517" t="s">
        <v>312</v>
      </c>
      <c r="G47" s="518">
        <v>22</v>
      </c>
      <c r="H47" s="518">
        <v>19740</v>
      </c>
      <c r="I47" s="480">
        <v>0.48848000000000003</v>
      </c>
      <c r="J47" s="518">
        <v>7956</v>
      </c>
      <c r="K47" s="518">
        <v>7586</v>
      </c>
      <c r="L47" s="480">
        <v>0.95699999999999996</v>
      </c>
      <c r="M47" s="480">
        <v>2.3E-3</v>
      </c>
      <c r="N47" s="480">
        <v>0.95250000000000001</v>
      </c>
      <c r="O47" s="480">
        <v>0.96150000000000002</v>
      </c>
      <c r="P47" s="518">
        <v>1602</v>
      </c>
      <c r="Q47" s="518">
        <v>1531</v>
      </c>
      <c r="R47" s="480">
        <v>0.97199999999999998</v>
      </c>
      <c r="S47" s="480">
        <v>4.1000000000000003E-3</v>
      </c>
      <c r="T47" s="480">
        <v>0.96399999999999997</v>
      </c>
      <c r="U47" s="480">
        <v>0.98</v>
      </c>
      <c r="V47" s="518">
        <v>145</v>
      </c>
      <c r="W47" s="518">
        <v>106</v>
      </c>
      <c r="X47" s="480">
        <v>0.64100000000000001</v>
      </c>
      <c r="Y47" s="480">
        <v>3.9800000000000002E-2</v>
      </c>
      <c r="Z47" s="480">
        <v>0.56299999999999994</v>
      </c>
      <c r="AA47" s="480">
        <v>0.71899999999999997</v>
      </c>
      <c r="AB47" s="518">
        <v>9870</v>
      </c>
      <c r="AC47" s="518">
        <v>9389</v>
      </c>
      <c r="AD47" s="480">
        <v>0.95799999999999996</v>
      </c>
      <c r="AE47" s="480">
        <v>2E-3</v>
      </c>
      <c r="AF47" s="480">
        <v>0.95409999999999995</v>
      </c>
      <c r="AG47" s="480">
        <v>0.96189999999999998</v>
      </c>
      <c r="AH47" s="518">
        <v>167</v>
      </c>
      <c r="AI47" s="518">
        <v>166</v>
      </c>
      <c r="AJ47" s="480">
        <v>0.99399999999999999</v>
      </c>
      <c r="AK47" s="480">
        <v>6.0000000000000001E-3</v>
      </c>
      <c r="AL47" s="480">
        <v>0.98219999999999996</v>
      </c>
      <c r="AM47" s="480">
        <v>1</v>
      </c>
    </row>
    <row r="48" spans="2:39" x14ac:dyDescent="0.3">
      <c r="B48" s="504" t="s">
        <v>43</v>
      </c>
      <c r="C48" s="519" t="s">
        <v>50</v>
      </c>
      <c r="D48" s="504" t="s">
        <v>82</v>
      </c>
      <c r="E48" s="504" t="s">
        <v>326</v>
      </c>
      <c r="F48" s="504" t="s">
        <v>329</v>
      </c>
      <c r="G48" s="505">
        <v>8</v>
      </c>
      <c r="H48" s="505">
        <v>2654</v>
      </c>
      <c r="I48" s="506">
        <v>0.13778000000000001</v>
      </c>
      <c r="J48" s="505">
        <v>0</v>
      </c>
      <c r="K48" s="505">
        <v>0</v>
      </c>
      <c r="L48" s="506"/>
      <c r="M48" s="506"/>
      <c r="N48" s="506"/>
      <c r="O48" s="506"/>
      <c r="P48" s="505">
        <v>0</v>
      </c>
      <c r="Q48" s="505">
        <v>0</v>
      </c>
      <c r="R48" s="506"/>
      <c r="S48" s="506"/>
      <c r="T48" s="506"/>
      <c r="U48" s="506"/>
      <c r="V48" s="505">
        <v>0</v>
      </c>
      <c r="W48" s="505">
        <v>0</v>
      </c>
      <c r="X48" s="506"/>
      <c r="Y48" s="506"/>
      <c r="Z48" s="506"/>
      <c r="AA48" s="506"/>
      <c r="AB48" s="505">
        <v>30</v>
      </c>
      <c r="AC48" s="505">
        <v>30</v>
      </c>
      <c r="AD48" s="506">
        <v>1</v>
      </c>
      <c r="AE48" s="506"/>
      <c r="AF48" s="506"/>
      <c r="AG48" s="506"/>
      <c r="AH48" s="505">
        <v>30</v>
      </c>
      <c r="AI48" s="505">
        <v>30</v>
      </c>
      <c r="AJ48" s="506">
        <v>1</v>
      </c>
      <c r="AK48" s="506"/>
      <c r="AL48" s="506"/>
      <c r="AM48" s="506"/>
    </row>
    <row r="49" spans="2:39" x14ac:dyDescent="0.3">
      <c r="B49" s="504" t="s">
        <v>43</v>
      </c>
      <c r="C49" s="519" t="s">
        <v>50</v>
      </c>
      <c r="D49" s="504" t="s">
        <v>82</v>
      </c>
      <c r="E49" s="504" t="s">
        <v>326</v>
      </c>
      <c r="F49" s="504" t="s">
        <v>328</v>
      </c>
      <c r="G49" s="505">
        <v>8</v>
      </c>
      <c r="H49" s="505">
        <v>2654</v>
      </c>
      <c r="I49" s="506">
        <v>0.13778000000000001</v>
      </c>
      <c r="J49" s="505">
        <v>0</v>
      </c>
      <c r="K49" s="505">
        <v>0</v>
      </c>
      <c r="L49" s="506"/>
      <c r="M49" s="506"/>
      <c r="N49" s="506"/>
      <c r="O49" s="506"/>
      <c r="P49" s="505">
        <v>0</v>
      </c>
      <c r="Q49" s="505">
        <v>0</v>
      </c>
      <c r="R49" s="506"/>
      <c r="S49" s="506"/>
      <c r="T49" s="506"/>
      <c r="U49" s="506"/>
      <c r="V49" s="505">
        <v>0</v>
      </c>
      <c r="W49" s="505">
        <v>0</v>
      </c>
      <c r="X49" s="506"/>
      <c r="Y49" s="506"/>
      <c r="Z49" s="506"/>
      <c r="AA49" s="506"/>
      <c r="AB49" s="505">
        <v>30</v>
      </c>
      <c r="AC49" s="505">
        <v>30</v>
      </c>
      <c r="AD49" s="506">
        <v>1</v>
      </c>
      <c r="AE49" s="506"/>
      <c r="AF49" s="506"/>
      <c r="AG49" s="506"/>
      <c r="AH49" s="505">
        <v>30</v>
      </c>
      <c r="AI49" s="505">
        <v>30</v>
      </c>
      <c r="AJ49" s="506">
        <v>1</v>
      </c>
      <c r="AK49" s="506"/>
      <c r="AL49" s="506"/>
      <c r="AM49" s="506"/>
    </row>
    <row r="50" spans="2:39" x14ac:dyDescent="0.3">
      <c r="B50" s="504" t="s">
        <v>43</v>
      </c>
      <c r="C50" s="519" t="s">
        <v>50</v>
      </c>
      <c r="D50" s="504" t="s">
        <v>82</v>
      </c>
      <c r="E50" s="504" t="s">
        <v>324</v>
      </c>
      <c r="F50" s="504" t="s">
        <v>329</v>
      </c>
      <c r="G50" s="505">
        <v>8</v>
      </c>
      <c r="H50" s="505">
        <v>2654</v>
      </c>
      <c r="I50" s="506">
        <v>0.13778000000000001</v>
      </c>
      <c r="J50" s="505">
        <v>0</v>
      </c>
      <c r="K50" s="505">
        <v>0</v>
      </c>
      <c r="L50" s="506"/>
      <c r="M50" s="506"/>
      <c r="N50" s="506"/>
      <c r="O50" s="506"/>
      <c r="P50" s="505">
        <v>7</v>
      </c>
      <c r="Q50" s="505">
        <v>7</v>
      </c>
      <c r="R50" s="506">
        <v>1</v>
      </c>
      <c r="S50" s="506"/>
      <c r="T50" s="506"/>
      <c r="U50" s="506"/>
      <c r="V50" s="505">
        <v>6</v>
      </c>
      <c r="W50" s="505">
        <v>5</v>
      </c>
      <c r="X50" s="506">
        <v>0.9</v>
      </c>
      <c r="Y50" s="506"/>
      <c r="Z50" s="506"/>
      <c r="AA50" s="506"/>
      <c r="AB50" s="505">
        <v>13</v>
      </c>
      <c r="AC50" s="505">
        <v>12</v>
      </c>
      <c r="AD50" s="506">
        <v>0.94599999999999995</v>
      </c>
      <c r="AE50" s="506"/>
      <c r="AF50" s="506"/>
      <c r="AG50" s="506"/>
      <c r="AH50" s="505">
        <v>0</v>
      </c>
      <c r="AI50" s="505">
        <v>0</v>
      </c>
      <c r="AJ50" s="506"/>
      <c r="AK50" s="506"/>
      <c r="AL50" s="506"/>
      <c r="AM50" s="506"/>
    </row>
    <row r="51" spans="2:39" x14ac:dyDescent="0.3">
      <c r="B51" s="504" t="s">
        <v>43</v>
      </c>
      <c r="C51" s="519" t="s">
        <v>50</v>
      </c>
      <c r="D51" s="504" t="s">
        <v>82</v>
      </c>
      <c r="E51" s="504" t="s">
        <v>324</v>
      </c>
      <c r="F51" s="504" t="s">
        <v>328</v>
      </c>
      <c r="G51" s="505">
        <v>8</v>
      </c>
      <c r="H51" s="505">
        <v>2654</v>
      </c>
      <c r="I51" s="506">
        <v>0.13778000000000001</v>
      </c>
      <c r="J51" s="505">
        <v>1</v>
      </c>
      <c r="K51" s="505">
        <v>1</v>
      </c>
      <c r="L51" s="506">
        <v>1</v>
      </c>
      <c r="M51" s="506"/>
      <c r="N51" s="506"/>
      <c r="O51" s="506"/>
      <c r="P51" s="505">
        <v>2</v>
      </c>
      <c r="Q51" s="505">
        <v>2</v>
      </c>
      <c r="R51" s="506">
        <v>1</v>
      </c>
      <c r="S51" s="506"/>
      <c r="T51" s="506"/>
      <c r="U51" s="506"/>
      <c r="V51" s="505">
        <v>12</v>
      </c>
      <c r="W51" s="505">
        <v>12</v>
      </c>
      <c r="X51" s="506">
        <v>1</v>
      </c>
      <c r="Y51" s="506"/>
      <c r="Z51" s="506"/>
      <c r="AA51" s="506"/>
      <c r="AB51" s="505">
        <v>15</v>
      </c>
      <c r="AC51" s="505">
        <v>15</v>
      </c>
      <c r="AD51" s="506">
        <v>1</v>
      </c>
      <c r="AE51" s="506"/>
      <c r="AF51" s="506"/>
      <c r="AG51" s="506"/>
      <c r="AH51" s="505">
        <v>0</v>
      </c>
      <c r="AI51" s="505">
        <v>0</v>
      </c>
      <c r="AJ51" s="506"/>
      <c r="AK51" s="506"/>
      <c r="AL51" s="506"/>
      <c r="AM51" s="506"/>
    </row>
    <row r="52" spans="2:39" x14ac:dyDescent="0.3">
      <c r="B52" s="504" t="s">
        <v>43</v>
      </c>
      <c r="C52" s="519" t="s">
        <v>50</v>
      </c>
      <c r="D52" s="504" t="s">
        <v>82</v>
      </c>
      <c r="E52" s="504" t="s">
        <v>323</v>
      </c>
      <c r="F52" s="504" t="s">
        <v>329</v>
      </c>
      <c r="G52" s="505">
        <v>8</v>
      </c>
      <c r="H52" s="505">
        <v>2654</v>
      </c>
      <c r="I52" s="506">
        <v>0.13778000000000001</v>
      </c>
      <c r="J52" s="505">
        <v>75</v>
      </c>
      <c r="K52" s="505">
        <v>73</v>
      </c>
      <c r="L52" s="506">
        <v>0.97499999999999998</v>
      </c>
      <c r="M52" s="506">
        <v>1.7999999999999999E-2</v>
      </c>
      <c r="N52" s="506">
        <v>0.93969999999999998</v>
      </c>
      <c r="O52" s="506">
        <v>1</v>
      </c>
      <c r="P52" s="505">
        <v>29</v>
      </c>
      <c r="Q52" s="505">
        <v>28</v>
      </c>
      <c r="R52" s="506">
        <v>0.97399999999999998</v>
      </c>
      <c r="S52" s="506"/>
      <c r="T52" s="506"/>
      <c r="U52" s="506"/>
      <c r="V52" s="505">
        <v>5</v>
      </c>
      <c r="W52" s="505">
        <v>2</v>
      </c>
      <c r="X52" s="506">
        <v>0.46200000000000002</v>
      </c>
      <c r="Y52" s="506"/>
      <c r="Z52" s="506"/>
      <c r="AA52" s="506"/>
      <c r="AB52" s="505">
        <v>109</v>
      </c>
      <c r="AC52" s="505">
        <v>103</v>
      </c>
      <c r="AD52" s="506">
        <v>0.97</v>
      </c>
      <c r="AE52" s="506">
        <v>1.6299999999999999E-2</v>
      </c>
      <c r="AF52" s="506">
        <v>0.93810000000000004</v>
      </c>
      <c r="AG52" s="506">
        <v>1</v>
      </c>
      <c r="AH52" s="505">
        <v>0</v>
      </c>
      <c r="AI52" s="505">
        <v>0</v>
      </c>
      <c r="AJ52" s="506"/>
      <c r="AK52" s="506"/>
      <c r="AL52" s="506"/>
      <c r="AM52" s="506"/>
    </row>
    <row r="53" spans="2:39" x14ac:dyDescent="0.3">
      <c r="B53" s="504" t="s">
        <v>43</v>
      </c>
      <c r="C53" s="519" t="s">
        <v>50</v>
      </c>
      <c r="D53" s="504" t="s">
        <v>82</v>
      </c>
      <c r="E53" s="504" t="s">
        <v>323</v>
      </c>
      <c r="F53" s="504" t="s">
        <v>328</v>
      </c>
      <c r="G53" s="505">
        <v>8</v>
      </c>
      <c r="H53" s="505">
        <v>2654</v>
      </c>
      <c r="I53" s="506">
        <v>0.13778000000000001</v>
      </c>
      <c r="J53" s="505">
        <v>48</v>
      </c>
      <c r="K53" s="505">
        <v>48</v>
      </c>
      <c r="L53" s="506">
        <v>1</v>
      </c>
      <c r="M53" s="506">
        <v>0</v>
      </c>
      <c r="N53" s="506">
        <v>1</v>
      </c>
      <c r="O53" s="506">
        <v>1</v>
      </c>
      <c r="P53" s="505">
        <v>34</v>
      </c>
      <c r="Q53" s="505">
        <v>34</v>
      </c>
      <c r="R53" s="506">
        <v>1</v>
      </c>
      <c r="S53" s="506">
        <v>0</v>
      </c>
      <c r="T53" s="506">
        <v>1</v>
      </c>
      <c r="U53" s="506">
        <v>1</v>
      </c>
      <c r="V53" s="505">
        <v>4</v>
      </c>
      <c r="W53" s="505">
        <v>4</v>
      </c>
      <c r="X53" s="506">
        <v>1</v>
      </c>
      <c r="Y53" s="506"/>
      <c r="Z53" s="506"/>
      <c r="AA53" s="506"/>
      <c r="AB53" s="505">
        <v>86</v>
      </c>
      <c r="AC53" s="505">
        <v>86</v>
      </c>
      <c r="AD53" s="506">
        <v>1</v>
      </c>
      <c r="AE53" s="506">
        <v>0</v>
      </c>
      <c r="AF53" s="506">
        <v>1</v>
      </c>
      <c r="AG53" s="506">
        <v>1</v>
      </c>
      <c r="AH53" s="505">
        <v>0</v>
      </c>
      <c r="AI53" s="505">
        <v>0</v>
      </c>
      <c r="AJ53" s="506"/>
      <c r="AK53" s="506"/>
      <c r="AL53" s="506"/>
      <c r="AM53" s="506"/>
    </row>
    <row r="54" spans="2:39" x14ac:dyDescent="0.3">
      <c r="B54" s="504" t="s">
        <v>43</v>
      </c>
      <c r="C54" s="519" t="s">
        <v>50</v>
      </c>
      <c r="D54" s="504" t="s">
        <v>82</v>
      </c>
      <c r="E54" s="504" t="s">
        <v>322</v>
      </c>
      <c r="F54" s="504" t="s">
        <v>329</v>
      </c>
      <c r="G54" s="505">
        <v>8</v>
      </c>
      <c r="H54" s="505">
        <v>2654</v>
      </c>
      <c r="I54" s="506">
        <v>0.13778000000000001</v>
      </c>
      <c r="J54" s="505">
        <v>0</v>
      </c>
      <c r="K54" s="505">
        <v>0</v>
      </c>
      <c r="L54" s="506"/>
      <c r="M54" s="506"/>
      <c r="N54" s="506"/>
      <c r="O54" s="506"/>
      <c r="P54" s="505">
        <v>0</v>
      </c>
      <c r="Q54" s="505">
        <v>0</v>
      </c>
      <c r="R54" s="506"/>
      <c r="S54" s="506"/>
      <c r="T54" s="506"/>
      <c r="U54" s="506"/>
      <c r="V54" s="505">
        <v>0</v>
      </c>
      <c r="W54" s="505">
        <v>0</v>
      </c>
      <c r="X54" s="506"/>
      <c r="Y54" s="506"/>
      <c r="Z54" s="506"/>
      <c r="AA54" s="506"/>
      <c r="AB54" s="505">
        <v>0</v>
      </c>
      <c r="AC54" s="505">
        <v>0</v>
      </c>
      <c r="AD54" s="506"/>
      <c r="AE54" s="506"/>
      <c r="AF54" s="506"/>
      <c r="AG54" s="506"/>
      <c r="AH54" s="505">
        <v>0</v>
      </c>
      <c r="AI54" s="505">
        <v>0</v>
      </c>
      <c r="AJ54" s="506"/>
      <c r="AK54" s="506"/>
      <c r="AL54" s="506"/>
      <c r="AM54" s="506"/>
    </row>
    <row r="55" spans="2:39" x14ac:dyDescent="0.3">
      <c r="B55" s="504" t="s">
        <v>43</v>
      </c>
      <c r="C55" s="519" t="s">
        <v>50</v>
      </c>
      <c r="D55" s="504" t="s">
        <v>82</v>
      </c>
      <c r="E55" s="504" t="s">
        <v>322</v>
      </c>
      <c r="F55" s="504" t="s">
        <v>328</v>
      </c>
      <c r="G55" s="505">
        <v>8</v>
      </c>
      <c r="H55" s="505">
        <v>2654</v>
      </c>
      <c r="I55" s="506">
        <v>0.13778000000000001</v>
      </c>
      <c r="J55" s="505">
        <v>0</v>
      </c>
      <c r="K55" s="505">
        <v>0</v>
      </c>
      <c r="L55" s="506"/>
      <c r="M55" s="506"/>
      <c r="N55" s="506"/>
      <c r="O55" s="506"/>
      <c r="P55" s="505">
        <v>0</v>
      </c>
      <c r="Q55" s="505">
        <v>0</v>
      </c>
      <c r="R55" s="506"/>
      <c r="S55" s="506"/>
      <c r="T55" s="506"/>
      <c r="U55" s="506"/>
      <c r="V55" s="505">
        <v>0</v>
      </c>
      <c r="W55" s="505">
        <v>0</v>
      </c>
      <c r="X55" s="506"/>
      <c r="Y55" s="506"/>
      <c r="Z55" s="506"/>
      <c r="AA55" s="506"/>
      <c r="AB55" s="505">
        <v>0</v>
      </c>
      <c r="AC55" s="505">
        <v>0</v>
      </c>
      <c r="AD55" s="506"/>
      <c r="AE55" s="506"/>
      <c r="AF55" s="506"/>
      <c r="AG55" s="506"/>
      <c r="AH55" s="505">
        <v>0</v>
      </c>
      <c r="AI55" s="505">
        <v>0</v>
      </c>
      <c r="AJ55" s="506"/>
      <c r="AK55" s="506"/>
      <c r="AL55" s="506"/>
      <c r="AM55" s="506"/>
    </row>
    <row r="56" spans="2:39" x14ac:dyDescent="0.3">
      <c r="B56" s="504" t="s">
        <v>43</v>
      </c>
      <c r="C56" s="519" t="s">
        <v>50</v>
      </c>
      <c r="D56" s="504" t="s">
        <v>82</v>
      </c>
      <c r="E56" s="504" t="s">
        <v>321</v>
      </c>
      <c r="F56" s="504" t="s">
        <v>329</v>
      </c>
      <c r="G56" s="505">
        <v>8</v>
      </c>
      <c r="H56" s="505">
        <v>2654</v>
      </c>
      <c r="I56" s="506">
        <v>0.13778000000000001</v>
      </c>
      <c r="J56" s="505">
        <v>56</v>
      </c>
      <c r="K56" s="505">
        <v>56</v>
      </c>
      <c r="L56" s="506">
        <v>1</v>
      </c>
      <c r="M56" s="506">
        <v>0</v>
      </c>
      <c r="N56" s="506">
        <v>1</v>
      </c>
      <c r="O56" s="506">
        <v>1</v>
      </c>
      <c r="P56" s="505">
        <v>10</v>
      </c>
      <c r="Q56" s="505">
        <v>9</v>
      </c>
      <c r="R56" s="506">
        <v>0.95499999999999996</v>
      </c>
      <c r="S56" s="506"/>
      <c r="T56" s="506"/>
      <c r="U56" s="506"/>
      <c r="V56" s="505">
        <v>1</v>
      </c>
      <c r="W56" s="505">
        <v>1</v>
      </c>
      <c r="X56" s="506">
        <v>1</v>
      </c>
      <c r="Y56" s="506"/>
      <c r="Z56" s="506"/>
      <c r="AA56" s="506"/>
      <c r="AB56" s="505">
        <v>67</v>
      </c>
      <c r="AC56" s="505">
        <v>66</v>
      </c>
      <c r="AD56" s="506">
        <v>0.998</v>
      </c>
      <c r="AE56" s="506">
        <v>5.4999999999999997E-3</v>
      </c>
      <c r="AF56" s="506">
        <v>0.98719999999999997</v>
      </c>
      <c r="AG56" s="506">
        <v>1</v>
      </c>
      <c r="AH56" s="505">
        <v>0</v>
      </c>
      <c r="AI56" s="505">
        <v>0</v>
      </c>
      <c r="AJ56" s="506"/>
      <c r="AK56" s="506"/>
      <c r="AL56" s="506"/>
      <c r="AM56" s="506"/>
    </row>
    <row r="57" spans="2:39" x14ac:dyDescent="0.3">
      <c r="B57" s="504" t="s">
        <v>43</v>
      </c>
      <c r="C57" s="519" t="s">
        <v>50</v>
      </c>
      <c r="D57" s="504" t="s">
        <v>82</v>
      </c>
      <c r="E57" s="504" t="s">
        <v>321</v>
      </c>
      <c r="F57" s="504" t="s">
        <v>328</v>
      </c>
      <c r="G57" s="505">
        <v>8</v>
      </c>
      <c r="H57" s="505">
        <v>2654</v>
      </c>
      <c r="I57" s="506">
        <v>0.13778000000000001</v>
      </c>
      <c r="J57" s="505">
        <v>17</v>
      </c>
      <c r="K57" s="505">
        <v>17</v>
      </c>
      <c r="L57" s="506">
        <v>1</v>
      </c>
      <c r="M57" s="506"/>
      <c r="N57" s="506"/>
      <c r="O57" s="506"/>
      <c r="P57" s="505">
        <v>35</v>
      </c>
      <c r="Q57" s="505">
        <v>35</v>
      </c>
      <c r="R57" s="506">
        <v>1</v>
      </c>
      <c r="S57" s="506">
        <v>0</v>
      </c>
      <c r="T57" s="506">
        <v>1</v>
      </c>
      <c r="U57" s="506">
        <v>1</v>
      </c>
      <c r="V57" s="505">
        <v>4</v>
      </c>
      <c r="W57" s="505">
        <v>4</v>
      </c>
      <c r="X57" s="506">
        <v>1</v>
      </c>
      <c r="Y57" s="506"/>
      <c r="Z57" s="506"/>
      <c r="AA57" s="506"/>
      <c r="AB57" s="505">
        <v>56</v>
      </c>
      <c r="AC57" s="505">
        <v>56</v>
      </c>
      <c r="AD57" s="506">
        <v>1</v>
      </c>
      <c r="AE57" s="506">
        <v>0</v>
      </c>
      <c r="AF57" s="506">
        <v>1</v>
      </c>
      <c r="AG57" s="506">
        <v>1</v>
      </c>
      <c r="AH57" s="505">
        <v>0</v>
      </c>
      <c r="AI57" s="505">
        <v>0</v>
      </c>
      <c r="AJ57" s="506"/>
      <c r="AK57" s="506"/>
      <c r="AL57" s="506"/>
      <c r="AM57" s="506"/>
    </row>
    <row r="58" spans="2:39" ht="15.6" x14ac:dyDescent="0.3">
      <c r="B58" s="507" t="s">
        <v>43</v>
      </c>
      <c r="C58" s="520" t="s">
        <v>50</v>
      </c>
      <c r="D58" s="507" t="s">
        <v>82</v>
      </c>
      <c r="E58" s="508" t="s">
        <v>313</v>
      </c>
      <c r="F58" s="509" t="s">
        <v>315</v>
      </c>
      <c r="G58" s="510">
        <v>8</v>
      </c>
      <c r="H58" s="510">
        <v>2654</v>
      </c>
      <c r="I58" s="511">
        <v>0.13778000000000001</v>
      </c>
      <c r="J58" s="510">
        <v>552</v>
      </c>
      <c r="K58" s="510">
        <v>542</v>
      </c>
      <c r="L58" s="511">
        <v>0.97899999999999998</v>
      </c>
      <c r="M58" s="511">
        <v>6.1000000000000004E-3</v>
      </c>
      <c r="N58" s="511">
        <v>0.96699999999999997</v>
      </c>
      <c r="O58" s="511">
        <v>0.99099999999999999</v>
      </c>
      <c r="P58" s="510">
        <v>104</v>
      </c>
      <c r="Q58" s="510">
        <v>102</v>
      </c>
      <c r="R58" s="511">
        <v>0.99199999999999999</v>
      </c>
      <c r="S58" s="511">
        <v>8.6999999999999994E-3</v>
      </c>
      <c r="T58" s="511">
        <v>0.97489999999999999</v>
      </c>
      <c r="U58" s="511">
        <v>1</v>
      </c>
      <c r="V58" s="510">
        <v>18</v>
      </c>
      <c r="W58" s="510">
        <v>13</v>
      </c>
      <c r="X58" s="511">
        <v>0.73799999999999999</v>
      </c>
      <c r="Y58" s="511"/>
      <c r="Z58" s="511"/>
      <c r="AA58" s="511"/>
      <c r="AB58" s="510">
        <v>704</v>
      </c>
      <c r="AC58" s="510">
        <v>687</v>
      </c>
      <c r="AD58" s="511">
        <v>0.97899999999999998</v>
      </c>
      <c r="AE58" s="511">
        <v>5.4000000000000003E-3</v>
      </c>
      <c r="AF58" s="511">
        <v>0.96840000000000004</v>
      </c>
      <c r="AG58" s="511">
        <v>0.98960000000000004</v>
      </c>
      <c r="AH58" s="510">
        <v>30</v>
      </c>
      <c r="AI58" s="510">
        <v>30</v>
      </c>
      <c r="AJ58" s="511">
        <v>1</v>
      </c>
      <c r="AK58" s="511"/>
      <c r="AL58" s="511"/>
      <c r="AM58" s="511"/>
    </row>
    <row r="59" spans="2:39" ht="15.6" x14ac:dyDescent="0.3">
      <c r="B59" s="507" t="s">
        <v>43</v>
      </c>
      <c r="C59" s="520" t="s">
        <v>50</v>
      </c>
      <c r="D59" s="507" t="s">
        <v>82</v>
      </c>
      <c r="E59" s="508" t="s">
        <v>313</v>
      </c>
      <c r="F59" s="509" t="s">
        <v>314</v>
      </c>
      <c r="G59" s="510">
        <v>8</v>
      </c>
      <c r="H59" s="510">
        <v>2654</v>
      </c>
      <c r="I59" s="511">
        <v>0.13778000000000001</v>
      </c>
      <c r="J59" s="510">
        <v>193</v>
      </c>
      <c r="K59" s="510">
        <v>192</v>
      </c>
      <c r="L59" s="511">
        <v>0.99099999999999999</v>
      </c>
      <c r="M59" s="511">
        <v>6.7999999999999996E-3</v>
      </c>
      <c r="N59" s="511">
        <v>0.97770000000000001</v>
      </c>
      <c r="O59" s="511">
        <v>1</v>
      </c>
      <c r="P59" s="510">
        <v>243</v>
      </c>
      <c r="Q59" s="510">
        <v>243</v>
      </c>
      <c r="R59" s="511">
        <v>1</v>
      </c>
      <c r="S59" s="511">
        <v>0</v>
      </c>
      <c r="T59" s="511">
        <v>1</v>
      </c>
      <c r="U59" s="511">
        <v>1</v>
      </c>
      <c r="V59" s="510">
        <v>26</v>
      </c>
      <c r="W59" s="510">
        <v>26</v>
      </c>
      <c r="X59" s="511">
        <v>1</v>
      </c>
      <c r="Y59" s="511"/>
      <c r="Z59" s="511"/>
      <c r="AA59" s="511"/>
      <c r="AB59" s="510">
        <v>492</v>
      </c>
      <c r="AC59" s="510">
        <v>491</v>
      </c>
      <c r="AD59" s="511">
        <v>0.996</v>
      </c>
      <c r="AE59" s="511">
        <v>2.8E-3</v>
      </c>
      <c r="AF59" s="511">
        <v>0.99050000000000005</v>
      </c>
      <c r="AG59" s="511">
        <v>1</v>
      </c>
      <c r="AH59" s="510">
        <v>30</v>
      </c>
      <c r="AI59" s="510">
        <v>30</v>
      </c>
      <c r="AJ59" s="511">
        <v>1</v>
      </c>
      <c r="AK59" s="511"/>
      <c r="AL59" s="511"/>
      <c r="AM59" s="511"/>
    </row>
    <row r="60" spans="2:39" ht="15.6" x14ac:dyDescent="0.3">
      <c r="B60" s="507" t="s">
        <v>43</v>
      </c>
      <c r="C60" s="520" t="s">
        <v>50</v>
      </c>
      <c r="D60" s="507" t="s">
        <v>82</v>
      </c>
      <c r="E60" s="509" t="s">
        <v>320</v>
      </c>
      <c r="F60" s="508" t="s">
        <v>312</v>
      </c>
      <c r="G60" s="510">
        <v>8</v>
      </c>
      <c r="H60" s="510">
        <v>2654</v>
      </c>
      <c r="I60" s="511">
        <v>0.13778000000000001</v>
      </c>
      <c r="J60" s="510">
        <v>0</v>
      </c>
      <c r="K60" s="510">
        <v>0</v>
      </c>
      <c r="L60" s="511"/>
      <c r="M60" s="511"/>
      <c r="N60" s="511"/>
      <c r="O60" s="511"/>
      <c r="P60" s="510">
        <v>0</v>
      </c>
      <c r="Q60" s="510">
        <v>0</v>
      </c>
      <c r="R60" s="511"/>
      <c r="S60" s="511"/>
      <c r="T60" s="511"/>
      <c r="U60" s="511"/>
      <c r="V60" s="510">
        <v>0</v>
      </c>
      <c r="W60" s="510">
        <v>0</v>
      </c>
      <c r="X60" s="511"/>
      <c r="Y60" s="511"/>
      <c r="Z60" s="511"/>
      <c r="AA60" s="511"/>
      <c r="AB60" s="510">
        <v>78</v>
      </c>
      <c r="AC60" s="510">
        <v>78</v>
      </c>
      <c r="AD60" s="511">
        <v>1</v>
      </c>
      <c r="AE60" s="511">
        <v>0</v>
      </c>
      <c r="AF60" s="511">
        <v>1</v>
      </c>
      <c r="AG60" s="511">
        <v>1</v>
      </c>
      <c r="AH60" s="510">
        <v>78</v>
      </c>
      <c r="AI60" s="510">
        <v>78</v>
      </c>
      <c r="AJ60" s="511">
        <v>1</v>
      </c>
      <c r="AK60" s="511">
        <v>0</v>
      </c>
      <c r="AL60" s="511">
        <v>1</v>
      </c>
      <c r="AM60" s="511">
        <v>1</v>
      </c>
    </row>
    <row r="61" spans="2:39" ht="15.6" x14ac:dyDescent="0.3">
      <c r="B61" s="507" t="s">
        <v>43</v>
      </c>
      <c r="C61" s="520" t="s">
        <v>50</v>
      </c>
      <c r="D61" s="507" t="s">
        <v>82</v>
      </c>
      <c r="E61" s="509" t="s">
        <v>319</v>
      </c>
      <c r="F61" s="508" t="s">
        <v>312</v>
      </c>
      <c r="G61" s="510">
        <v>8</v>
      </c>
      <c r="H61" s="510">
        <v>2654</v>
      </c>
      <c r="I61" s="511">
        <v>0.13778000000000001</v>
      </c>
      <c r="J61" s="510">
        <v>1</v>
      </c>
      <c r="K61" s="510">
        <v>1</v>
      </c>
      <c r="L61" s="511">
        <v>1</v>
      </c>
      <c r="M61" s="511"/>
      <c r="N61" s="511"/>
      <c r="O61" s="511"/>
      <c r="P61" s="510">
        <v>9</v>
      </c>
      <c r="Q61" s="510">
        <v>9</v>
      </c>
      <c r="R61" s="511">
        <v>1</v>
      </c>
      <c r="S61" s="511"/>
      <c r="T61" s="511"/>
      <c r="U61" s="511"/>
      <c r="V61" s="510">
        <v>18</v>
      </c>
      <c r="W61" s="510">
        <v>17</v>
      </c>
      <c r="X61" s="511">
        <v>0.95799999999999996</v>
      </c>
      <c r="Y61" s="511"/>
      <c r="Z61" s="511"/>
      <c r="AA61" s="511"/>
      <c r="AB61" s="510">
        <v>28</v>
      </c>
      <c r="AC61" s="510">
        <v>27</v>
      </c>
      <c r="AD61" s="511">
        <v>0.97099999999999997</v>
      </c>
      <c r="AE61" s="511"/>
      <c r="AF61" s="511"/>
      <c r="AG61" s="511"/>
      <c r="AH61" s="510">
        <v>0</v>
      </c>
      <c r="AI61" s="510">
        <v>0</v>
      </c>
      <c r="AJ61" s="511"/>
      <c r="AK61" s="511"/>
      <c r="AL61" s="511"/>
      <c r="AM61" s="511"/>
    </row>
    <row r="62" spans="2:39" ht="15.6" x14ac:dyDescent="0.3">
      <c r="B62" s="507" t="s">
        <v>43</v>
      </c>
      <c r="C62" s="520" t="s">
        <v>50</v>
      </c>
      <c r="D62" s="507" t="s">
        <v>82</v>
      </c>
      <c r="E62" s="509" t="s">
        <v>318</v>
      </c>
      <c r="F62" s="508" t="s">
        <v>312</v>
      </c>
      <c r="G62" s="510">
        <v>8</v>
      </c>
      <c r="H62" s="510">
        <v>2654</v>
      </c>
      <c r="I62" s="511">
        <v>0.13778000000000001</v>
      </c>
      <c r="J62" s="510">
        <v>123</v>
      </c>
      <c r="K62" s="510">
        <v>121</v>
      </c>
      <c r="L62" s="511">
        <v>0.98199999999999998</v>
      </c>
      <c r="M62" s="511">
        <v>1.2E-2</v>
      </c>
      <c r="N62" s="511">
        <v>0.95850000000000002</v>
      </c>
      <c r="O62" s="511">
        <v>1</v>
      </c>
      <c r="P62" s="510">
        <v>63</v>
      </c>
      <c r="Q62" s="510">
        <v>62</v>
      </c>
      <c r="R62" s="511">
        <v>0.98699999999999999</v>
      </c>
      <c r="S62" s="511">
        <v>1.43E-2</v>
      </c>
      <c r="T62" s="511">
        <v>0.95899999999999996</v>
      </c>
      <c r="U62" s="511">
        <v>1</v>
      </c>
      <c r="V62" s="510">
        <v>9</v>
      </c>
      <c r="W62" s="510">
        <v>6</v>
      </c>
      <c r="X62" s="511">
        <v>0.63200000000000001</v>
      </c>
      <c r="Y62" s="511"/>
      <c r="Z62" s="511"/>
      <c r="AA62" s="511"/>
      <c r="AB62" s="510">
        <v>195</v>
      </c>
      <c r="AC62" s="510">
        <v>189</v>
      </c>
      <c r="AD62" s="511">
        <v>0.98</v>
      </c>
      <c r="AE62" s="511">
        <v>0.01</v>
      </c>
      <c r="AF62" s="511">
        <v>0.96040000000000003</v>
      </c>
      <c r="AG62" s="511">
        <v>0.99960000000000004</v>
      </c>
      <c r="AH62" s="510">
        <v>0</v>
      </c>
      <c r="AI62" s="510">
        <v>0</v>
      </c>
      <c r="AJ62" s="511"/>
      <c r="AK62" s="511"/>
      <c r="AL62" s="511"/>
      <c r="AM62" s="511"/>
    </row>
    <row r="63" spans="2:39" ht="15.6" x14ac:dyDescent="0.3">
      <c r="B63" s="507" t="s">
        <v>43</v>
      </c>
      <c r="C63" s="520" t="s">
        <v>50</v>
      </c>
      <c r="D63" s="507" t="s">
        <v>82</v>
      </c>
      <c r="E63" s="509" t="s">
        <v>317</v>
      </c>
      <c r="F63" s="508" t="s">
        <v>312</v>
      </c>
      <c r="G63" s="510">
        <v>8</v>
      </c>
      <c r="H63" s="510">
        <v>2654</v>
      </c>
      <c r="I63" s="511">
        <v>0.13778000000000001</v>
      </c>
      <c r="J63" s="510">
        <v>0</v>
      </c>
      <c r="K63" s="510">
        <v>0</v>
      </c>
      <c r="L63" s="511"/>
      <c r="M63" s="511"/>
      <c r="N63" s="511"/>
      <c r="O63" s="511"/>
      <c r="P63" s="510">
        <v>0</v>
      </c>
      <c r="Q63" s="510">
        <v>0</v>
      </c>
      <c r="R63" s="511"/>
      <c r="S63" s="511"/>
      <c r="T63" s="511"/>
      <c r="U63" s="511"/>
      <c r="V63" s="510">
        <v>0</v>
      </c>
      <c r="W63" s="510">
        <v>0</v>
      </c>
      <c r="X63" s="511"/>
      <c r="Y63" s="511"/>
      <c r="Z63" s="511"/>
      <c r="AA63" s="511"/>
      <c r="AB63" s="510">
        <v>0</v>
      </c>
      <c r="AC63" s="510">
        <v>0</v>
      </c>
      <c r="AD63" s="511"/>
      <c r="AE63" s="511"/>
      <c r="AF63" s="511"/>
      <c r="AG63" s="511"/>
      <c r="AH63" s="510">
        <v>0</v>
      </c>
      <c r="AI63" s="510">
        <v>0</v>
      </c>
      <c r="AJ63" s="511"/>
      <c r="AK63" s="511"/>
      <c r="AL63" s="511"/>
      <c r="AM63" s="511"/>
    </row>
    <row r="64" spans="2:39" ht="15.6" x14ac:dyDescent="0.3">
      <c r="B64" s="507" t="s">
        <v>43</v>
      </c>
      <c r="C64" s="520" t="s">
        <v>50</v>
      </c>
      <c r="D64" s="507" t="s">
        <v>82</v>
      </c>
      <c r="E64" s="509" t="s">
        <v>316</v>
      </c>
      <c r="F64" s="508" t="s">
        <v>312</v>
      </c>
      <c r="G64" s="510">
        <v>8</v>
      </c>
      <c r="H64" s="510">
        <v>2654</v>
      </c>
      <c r="I64" s="511">
        <v>0.13778000000000001</v>
      </c>
      <c r="J64" s="510">
        <v>73</v>
      </c>
      <c r="K64" s="510">
        <v>73</v>
      </c>
      <c r="L64" s="511">
        <v>1</v>
      </c>
      <c r="M64" s="511">
        <v>0</v>
      </c>
      <c r="N64" s="511">
        <v>1</v>
      </c>
      <c r="O64" s="511">
        <v>1</v>
      </c>
      <c r="P64" s="510">
        <v>45</v>
      </c>
      <c r="Q64" s="510">
        <v>44</v>
      </c>
      <c r="R64" s="511">
        <v>0.99299999999999999</v>
      </c>
      <c r="S64" s="511">
        <v>1.24E-2</v>
      </c>
      <c r="T64" s="511">
        <v>0.96870000000000001</v>
      </c>
      <c r="U64" s="511">
        <v>1</v>
      </c>
      <c r="V64" s="510">
        <v>5</v>
      </c>
      <c r="W64" s="510">
        <v>5</v>
      </c>
      <c r="X64" s="511">
        <v>1</v>
      </c>
      <c r="Y64" s="511"/>
      <c r="Z64" s="511"/>
      <c r="AA64" s="511"/>
      <c r="AB64" s="510">
        <v>123</v>
      </c>
      <c r="AC64" s="510">
        <v>122</v>
      </c>
      <c r="AD64" s="511">
        <v>0.998</v>
      </c>
      <c r="AE64" s="511">
        <v>4.0000000000000001E-3</v>
      </c>
      <c r="AF64" s="511">
        <v>0.99019999999999997</v>
      </c>
      <c r="AG64" s="511">
        <v>1</v>
      </c>
      <c r="AH64" s="510">
        <v>0</v>
      </c>
      <c r="AI64" s="510">
        <v>0</v>
      </c>
      <c r="AJ64" s="511"/>
      <c r="AK64" s="511"/>
      <c r="AL64" s="511"/>
      <c r="AM64" s="511"/>
    </row>
    <row r="65" spans="2:39" ht="15.6" x14ac:dyDescent="0.3">
      <c r="B65" s="512" t="s">
        <v>43</v>
      </c>
      <c r="C65" s="521" t="s">
        <v>50</v>
      </c>
      <c r="D65" s="513" t="s">
        <v>45</v>
      </c>
      <c r="E65" s="514" t="s">
        <v>313</v>
      </c>
      <c r="F65" s="514" t="s">
        <v>312</v>
      </c>
      <c r="G65" s="515">
        <v>8</v>
      </c>
      <c r="H65" s="515">
        <v>2654</v>
      </c>
      <c r="I65" s="516">
        <v>0.13778000000000001</v>
      </c>
      <c r="J65" s="515">
        <v>745</v>
      </c>
      <c r="K65" s="515">
        <v>734</v>
      </c>
      <c r="L65" s="516">
        <v>0.98</v>
      </c>
      <c r="M65" s="516">
        <v>5.1000000000000004E-3</v>
      </c>
      <c r="N65" s="516">
        <v>0.97</v>
      </c>
      <c r="O65" s="516">
        <v>0.99</v>
      </c>
      <c r="P65" s="515">
        <v>347</v>
      </c>
      <c r="Q65" s="515">
        <v>345</v>
      </c>
      <c r="R65" s="516">
        <v>0.999</v>
      </c>
      <c r="S65" s="516">
        <v>1.6999999999999999E-3</v>
      </c>
      <c r="T65" s="516">
        <v>0.99570000000000003</v>
      </c>
      <c r="U65" s="516">
        <v>1</v>
      </c>
      <c r="V65" s="515">
        <v>44</v>
      </c>
      <c r="W65" s="515">
        <v>39</v>
      </c>
      <c r="X65" s="516">
        <v>0.88500000000000001</v>
      </c>
      <c r="Y65" s="516">
        <v>4.8099999999999997E-2</v>
      </c>
      <c r="Z65" s="516">
        <v>0.79069999999999996</v>
      </c>
      <c r="AA65" s="516">
        <v>0.97929999999999995</v>
      </c>
      <c r="AB65" s="515">
        <v>1214</v>
      </c>
      <c r="AC65" s="515">
        <v>1196</v>
      </c>
      <c r="AD65" s="516">
        <v>0.98299999999999998</v>
      </c>
      <c r="AE65" s="516">
        <v>3.7000000000000002E-3</v>
      </c>
      <c r="AF65" s="516">
        <v>0.97570000000000001</v>
      </c>
      <c r="AG65" s="516">
        <v>0.99029999999999996</v>
      </c>
      <c r="AH65" s="515">
        <v>78</v>
      </c>
      <c r="AI65" s="515">
        <v>78</v>
      </c>
      <c r="AJ65" s="516">
        <v>1</v>
      </c>
      <c r="AK65" s="516">
        <v>0</v>
      </c>
      <c r="AL65" s="516">
        <v>1</v>
      </c>
      <c r="AM65" s="516">
        <v>1</v>
      </c>
    </row>
    <row r="66" spans="2:39" x14ac:dyDescent="0.3">
      <c r="B66" s="504" t="s">
        <v>43</v>
      </c>
      <c r="C66" s="519" t="s">
        <v>50</v>
      </c>
      <c r="D66" s="504" t="s">
        <v>327</v>
      </c>
      <c r="E66" s="504" t="s">
        <v>326</v>
      </c>
      <c r="F66" s="504" t="s">
        <v>329</v>
      </c>
      <c r="G66" s="505">
        <v>8</v>
      </c>
      <c r="H66" s="505">
        <v>2654</v>
      </c>
      <c r="I66" s="506">
        <v>0.13778000000000001</v>
      </c>
      <c r="J66" s="505">
        <v>0</v>
      </c>
      <c r="K66" s="505">
        <v>0</v>
      </c>
      <c r="L66" s="506"/>
      <c r="M66" s="506"/>
      <c r="N66" s="506"/>
      <c r="O66" s="506"/>
      <c r="P66" s="505">
        <v>0</v>
      </c>
      <c r="Q66" s="505">
        <v>0</v>
      </c>
      <c r="R66" s="506"/>
      <c r="S66" s="506"/>
      <c r="T66" s="506"/>
      <c r="U66" s="506"/>
      <c r="V66" s="505">
        <v>0</v>
      </c>
      <c r="W66" s="505">
        <v>0</v>
      </c>
      <c r="X66" s="506"/>
      <c r="Y66" s="506"/>
      <c r="Z66" s="506"/>
      <c r="AA66" s="506"/>
      <c r="AB66" s="505">
        <v>4</v>
      </c>
      <c r="AC66" s="505">
        <v>4</v>
      </c>
      <c r="AD66" s="506">
        <v>1</v>
      </c>
      <c r="AE66" s="506"/>
      <c r="AF66" s="506"/>
      <c r="AG66" s="506"/>
      <c r="AH66" s="505">
        <v>4</v>
      </c>
      <c r="AI66" s="505">
        <v>4</v>
      </c>
      <c r="AJ66" s="506">
        <v>1</v>
      </c>
      <c r="AK66" s="506"/>
      <c r="AL66" s="506"/>
      <c r="AM66" s="506"/>
    </row>
    <row r="67" spans="2:39" x14ac:dyDescent="0.3">
      <c r="B67" s="504" t="s">
        <v>43</v>
      </c>
      <c r="C67" s="519" t="s">
        <v>50</v>
      </c>
      <c r="D67" s="504" t="s">
        <v>327</v>
      </c>
      <c r="E67" s="504" t="s">
        <v>326</v>
      </c>
      <c r="F67" s="504" t="s">
        <v>328</v>
      </c>
      <c r="G67" s="505">
        <v>8</v>
      </c>
      <c r="H67" s="505">
        <v>2654</v>
      </c>
      <c r="I67" s="506">
        <v>0.13778000000000001</v>
      </c>
      <c r="J67" s="505">
        <v>0</v>
      </c>
      <c r="K67" s="505">
        <v>0</v>
      </c>
      <c r="L67" s="506"/>
      <c r="M67" s="506"/>
      <c r="N67" s="506"/>
      <c r="O67" s="506"/>
      <c r="P67" s="505">
        <v>0</v>
      </c>
      <c r="Q67" s="505">
        <v>0</v>
      </c>
      <c r="R67" s="506"/>
      <c r="S67" s="506"/>
      <c r="T67" s="506"/>
      <c r="U67" s="506"/>
      <c r="V67" s="505">
        <v>0</v>
      </c>
      <c r="W67" s="505">
        <v>0</v>
      </c>
      <c r="X67" s="506"/>
      <c r="Y67" s="506"/>
      <c r="Z67" s="506"/>
      <c r="AA67" s="506"/>
      <c r="AB67" s="505">
        <v>1</v>
      </c>
      <c r="AC67" s="505">
        <v>1</v>
      </c>
      <c r="AD67" s="506">
        <v>1</v>
      </c>
      <c r="AE67" s="506"/>
      <c r="AF67" s="506"/>
      <c r="AG67" s="506"/>
      <c r="AH67" s="505">
        <v>1</v>
      </c>
      <c r="AI67" s="505">
        <v>1</v>
      </c>
      <c r="AJ67" s="506">
        <v>1</v>
      </c>
      <c r="AK67" s="506"/>
      <c r="AL67" s="506"/>
      <c r="AM67" s="506"/>
    </row>
    <row r="68" spans="2:39" x14ac:dyDescent="0.3">
      <c r="B68" s="504" t="s">
        <v>43</v>
      </c>
      <c r="C68" s="519" t="s">
        <v>50</v>
      </c>
      <c r="D68" s="504" t="s">
        <v>327</v>
      </c>
      <c r="E68" s="504" t="s">
        <v>324</v>
      </c>
      <c r="F68" s="504" t="s">
        <v>329</v>
      </c>
      <c r="G68" s="505">
        <v>8</v>
      </c>
      <c r="H68" s="505">
        <v>2654</v>
      </c>
      <c r="I68" s="506">
        <v>0.13778000000000001</v>
      </c>
      <c r="J68" s="505">
        <v>0</v>
      </c>
      <c r="K68" s="505">
        <v>0</v>
      </c>
      <c r="L68" s="506"/>
      <c r="M68" s="506"/>
      <c r="N68" s="506"/>
      <c r="O68" s="506"/>
      <c r="P68" s="505">
        <v>0</v>
      </c>
      <c r="Q68" s="505">
        <v>0</v>
      </c>
      <c r="R68" s="506"/>
      <c r="S68" s="506"/>
      <c r="T68" s="506"/>
      <c r="U68" s="506"/>
      <c r="V68" s="505">
        <v>0</v>
      </c>
      <c r="W68" s="505">
        <v>0</v>
      </c>
      <c r="X68" s="506"/>
      <c r="Y68" s="506"/>
      <c r="Z68" s="506"/>
      <c r="AA68" s="506"/>
      <c r="AB68" s="505">
        <v>0</v>
      </c>
      <c r="AC68" s="505">
        <v>0</v>
      </c>
      <c r="AD68" s="506"/>
      <c r="AE68" s="506"/>
      <c r="AF68" s="506"/>
      <c r="AG68" s="506"/>
      <c r="AH68" s="505">
        <v>0</v>
      </c>
      <c r="AI68" s="505">
        <v>0</v>
      </c>
      <c r="AJ68" s="506"/>
      <c r="AK68" s="506"/>
      <c r="AL68" s="506"/>
      <c r="AM68" s="506"/>
    </row>
    <row r="69" spans="2:39" x14ac:dyDescent="0.3">
      <c r="B69" s="504" t="s">
        <v>43</v>
      </c>
      <c r="C69" s="519" t="s">
        <v>50</v>
      </c>
      <c r="D69" s="504" t="s">
        <v>327</v>
      </c>
      <c r="E69" s="504" t="s">
        <v>324</v>
      </c>
      <c r="F69" s="504" t="s">
        <v>328</v>
      </c>
      <c r="G69" s="505">
        <v>8</v>
      </c>
      <c r="H69" s="505">
        <v>2654</v>
      </c>
      <c r="I69" s="506">
        <v>0.13778000000000001</v>
      </c>
      <c r="J69" s="505">
        <v>0</v>
      </c>
      <c r="K69" s="505">
        <v>0</v>
      </c>
      <c r="L69" s="506"/>
      <c r="M69" s="506"/>
      <c r="N69" s="506"/>
      <c r="O69" s="506"/>
      <c r="P69" s="505">
        <v>0</v>
      </c>
      <c r="Q69" s="505">
        <v>0</v>
      </c>
      <c r="R69" s="506"/>
      <c r="S69" s="506"/>
      <c r="T69" s="506"/>
      <c r="U69" s="506"/>
      <c r="V69" s="505">
        <v>0</v>
      </c>
      <c r="W69" s="505">
        <v>0</v>
      </c>
      <c r="X69" s="506"/>
      <c r="Y69" s="506"/>
      <c r="Z69" s="506"/>
      <c r="AA69" s="506"/>
      <c r="AB69" s="505">
        <v>0</v>
      </c>
      <c r="AC69" s="505">
        <v>0</v>
      </c>
      <c r="AD69" s="506"/>
      <c r="AE69" s="506"/>
      <c r="AF69" s="506"/>
      <c r="AG69" s="506"/>
      <c r="AH69" s="505">
        <v>0</v>
      </c>
      <c r="AI69" s="505">
        <v>0</v>
      </c>
      <c r="AJ69" s="506"/>
      <c r="AK69" s="506"/>
      <c r="AL69" s="506"/>
      <c r="AM69" s="506"/>
    </row>
    <row r="70" spans="2:39" x14ac:dyDescent="0.3">
      <c r="B70" s="504" t="s">
        <v>43</v>
      </c>
      <c r="C70" s="519" t="s">
        <v>50</v>
      </c>
      <c r="D70" s="504" t="s">
        <v>327</v>
      </c>
      <c r="E70" s="504" t="s">
        <v>323</v>
      </c>
      <c r="F70" s="504" t="s">
        <v>329</v>
      </c>
      <c r="G70" s="505">
        <v>8</v>
      </c>
      <c r="H70" s="505">
        <v>2654</v>
      </c>
      <c r="I70" s="506">
        <v>0.13778000000000001</v>
      </c>
      <c r="J70" s="505">
        <v>7</v>
      </c>
      <c r="K70" s="505">
        <v>7</v>
      </c>
      <c r="L70" s="506">
        <v>1</v>
      </c>
      <c r="M70" s="506"/>
      <c r="N70" s="506"/>
      <c r="O70" s="506"/>
      <c r="P70" s="505">
        <v>2</v>
      </c>
      <c r="Q70" s="505">
        <v>2</v>
      </c>
      <c r="R70" s="506">
        <v>1</v>
      </c>
      <c r="S70" s="506"/>
      <c r="T70" s="506"/>
      <c r="U70" s="506"/>
      <c r="V70" s="505">
        <v>0</v>
      </c>
      <c r="W70" s="505">
        <v>0</v>
      </c>
      <c r="X70" s="506"/>
      <c r="Y70" s="506"/>
      <c r="Z70" s="506"/>
      <c r="AA70" s="506"/>
      <c r="AB70" s="505">
        <v>9</v>
      </c>
      <c r="AC70" s="505">
        <v>9</v>
      </c>
      <c r="AD70" s="506">
        <v>1</v>
      </c>
      <c r="AE70" s="506"/>
      <c r="AF70" s="506"/>
      <c r="AG70" s="506"/>
      <c r="AH70" s="505">
        <v>0</v>
      </c>
      <c r="AI70" s="505">
        <v>0</v>
      </c>
      <c r="AJ70" s="506"/>
      <c r="AK70" s="506"/>
      <c r="AL70" s="506"/>
      <c r="AM70" s="506"/>
    </row>
    <row r="71" spans="2:39" x14ac:dyDescent="0.3">
      <c r="B71" s="504" t="s">
        <v>43</v>
      </c>
      <c r="C71" s="519" t="s">
        <v>50</v>
      </c>
      <c r="D71" s="504" t="s">
        <v>327</v>
      </c>
      <c r="E71" s="504" t="s">
        <v>323</v>
      </c>
      <c r="F71" s="504" t="s">
        <v>328</v>
      </c>
      <c r="G71" s="505">
        <v>8</v>
      </c>
      <c r="H71" s="505">
        <v>2654</v>
      </c>
      <c r="I71" s="506">
        <v>0.13778000000000001</v>
      </c>
      <c r="J71" s="505">
        <v>1</v>
      </c>
      <c r="K71" s="505">
        <v>1</v>
      </c>
      <c r="L71" s="506">
        <v>1</v>
      </c>
      <c r="M71" s="506"/>
      <c r="N71" s="506"/>
      <c r="O71" s="506"/>
      <c r="P71" s="505">
        <v>2</v>
      </c>
      <c r="Q71" s="505">
        <v>2</v>
      </c>
      <c r="R71" s="506">
        <v>1</v>
      </c>
      <c r="S71" s="506"/>
      <c r="T71" s="506"/>
      <c r="U71" s="506"/>
      <c r="V71" s="505">
        <v>0</v>
      </c>
      <c r="W71" s="505">
        <v>0</v>
      </c>
      <c r="X71" s="506"/>
      <c r="Y71" s="506"/>
      <c r="Z71" s="506"/>
      <c r="AA71" s="506"/>
      <c r="AB71" s="505">
        <v>3</v>
      </c>
      <c r="AC71" s="505">
        <v>3</v>
      </c>
      <c r="AD71" s="506">
        <v>1</v>
      </c>
      <c r="AE71" s="506"/>
      <c r="AF71" s="506"/>
      <c r="AG71" s="506"/>
      <c r="AH71" s="505">
        <v>0</v>
      </c>
      <c r="AI71" s="505">
        <v>0</v>
      </c>
      <c r="AJ71" s="506"/>
      <c r="AK71" s="506"/>
      <c r="AL71" s="506"/>
      <c r="AM71" s="506"/>
    </row>
    <row r="72" spans="2:39" x14ac:dyDescent="0.3">
      <c r="B72" s="504" t="s">
        <v>43</v>
      </c>
      <c r="C72" s="519" t="s">
        <v>50</v>
      </c>
      <c r="D72" s="504" t="s">
        <v>327</v>
      </c>
      <c r="E72" s="504" t="s">
        <v>322</v>
      </c>
      <c r="F72" s="504" t="s">
        <v>329</v>
      </c>
      <c r="G72" s="505">
        <v>8</v>
      </c>
      <c r="H72" s="505">
        <v>2654</v>
      </c>
      <c r="I72" s="506">
        <v>0.13778000000000001</v>
      </c>
      <c r="J72" s="505">
        <v>0</v>
      </c>
      <c r="K72" s="505">
        <v>0</v>
      </c>
      <c r="L72" s="506"/>
      <c r="M72" s="506"/>
      <c r="N72" s="506"/>
      <c r="O72" s="506"/>
      <c r="P72" s="505">
        <v>0</v>
      </c>
      <c r="Q72" s="505">
        <v>0</v>
      </c>
      <c r="R72" s="506"/>
      <c r="S72" s="506"/>
      <c r="T72" s="506"/>
      <c r="U72" s="506"/>
      <c r="V72" s="505">
        <v>0</v>
      </c>
      <c r="W72" s="505">
        <v>0</v>
      </c>
      <c r="X72" s="506"/>
      <c r="Y72" s="506"/>
      <c r="Z72" s="506"/>
      <c r="AA72" s="506"/>
      <c r="AB72" s="505">
        <v>0</v>
      </c>
      <c r="AC72" s="505">
        <v>0</v>
      </c>
      <c r="AD72" s="506"/>
      <c r="AE72" s="506"/>
      <c r="AF72" s="506"/>
      <c r="AG72" s="506"/>
      <c r="AH72" s="505">
        <v>0</v>
      </c>
      <c r="AI72" s="505">
        <v>0</v>
      </c>
      <c r="AJ72" s="506"/>
      <c r="AK72" s="506"/>
      <c r="AL72" s="506"/>
      <c r="AM72" s="506"/>
    </row>
    <row r="73" spans="2:39" x14ac:dyDescent="0.3">
      <c r="B73" s="504" t="s">
        <v>43</v>
      </c>
      <c r="C73" s="519" t="s">
        <v>50</v>
      </c>
      <c r="D73" s="504" t="s">
        <v>327</v>
      </c>
      <c r="E73" s="504" t="s">
        <v>322</v>
      </c>
      <c r="F73" s="504" t="s">
        <v>328</v>
      </c>
      <c r="G73" s="505">
        <v>8</v>
      </c>
      <c r="H73" s="505">
        <v>2654</v>
      </c>
      <c r="I73" s="506">
        <v>0.13778000000000001</v>
      </c>
      <c r="J73" s="505">
        <v>0</v>
      </c>
      <c r="K73" s="505">
        <v>0</v>
      </c>
      <c r="L73" s="506"/>
      <c r="M73" s="506"/>
      <c r="N73" s="506"/>
      <c r="O73" s="506"/>
      <c r="P73" s="505">
        <v>0</v>
      </c>
      <c r="Q73" s="505">
        <v>0</v>
      </c>
      <c r="R73" s="506"/>
      <c r="S73" s="506"/>
      <c r="T73" s="506"/>
      <c r="U73" s="506"/>
      <c r="V73" s="505">
        <v>0</v>
      </c>
      <c r="W73" s="505">
        <v>0</v>
      </c>
      <c r="X73" s="506"/>
      <c r="Y73" s="506"/>
      <c r="Z73" s="506"/>
      <c r="AA73" s="506"/>
      <c r="AB73" s="505">
        <v>0</v>
      </c>
      <c r="AC73" s="505">
        <v>0</v>
      </c>
      <c r="AD73" s="506"/>
      <c r="AE73" s="506"/>
      <c r="AF73" s="506"/>
      <c r="AG73" s="506"/>
      <c r="AH73" s="505">
        <v>0</v>
      </c>
      <c r="AI73" s="505">
        <v>0</v>
      </c>
      <c r="AJ73" s="506"/>
      <c r="AK73" s="506"/>
      <c r="AL73" s="506"/>
      <c r="AM73" s="506"/>
    </row>
    <row r="74" spans="2:39" x14ac:dyDescent="0.3">
      <c r="B74" s="504" t="s">
        <v>43</v>
      </c>
      <c r="C74" s="519" t="s">
        <v>50</v>
      </c>
      <c r="D74" s="504" t="s">
        <v>327</v>
      </c>
      <c r="E74" s="504" t="s">
        <v>321</v>
      </c>
      <c r="F74" s="504" t="s">
        <v>329</v>
      </c>
      <c r="G74" s="505">
        <v>8</v>
      </c>
      <c r="H74" s="505">
        <v>2654</v>
      </c>
      <c r="I74" s="506">
        <v>0.13778000000000001</v>
      </c>
      <c r="J74" s="505">
        <v>5</v>
      </c>
      <c r="K74" s="505">
        <v>5</v>
      </c>
      <c r="L74" s="506">
        <v>1</v>
      </c>
      <c r="M74" s="506"/>
      <c r="N74" s="506"/>
      <c r="O74" s="506"/>
      <c r="P74" s="505">
        <v>0</v>
      </c>
      <c r="Q74" s="505">
        <v>0</v>
      </c>
      <c r="R74" s="506"/>
      <c r="S74" s="506"/>
      <c r="T74" s="506"/>
      <c r="U74" s="506"/>
      <c r="V74" s="505">
        <v>0</v>
      </c>
      <c r="W74" s="505">
        <v>0</v>
      </c>
      <c r="X74" s="506"/>
      <c r="Y74" s="506"/>
      <c r="Z74" s="506"/>
      <c r="AA74" s="506"/>
      <c r="AB74" s="505">
        <v>5</v>
      </c>
      <c r="AC74" s="505">
        <v>5</v>
      </c>
      <c r="AD74" s="506">
        <v>1</v>
      </c>
      <c r="AE74" s="506"/>
      <c r="AF74" s="506"/>
      <c r="AG74" s="506"/>
      <c r="AH74" s="505">
        <v>0</v>
      </c>
      <c r="AI74" s="505">
        <v>0</v>
      </c>
      <c r="AJ74" s="506"/>
      <c r="AK74" s="506"/>
      <c r="AL74" s="506"/>
      <c r="AM74" s="506"/>
    </row>
    <row r="75" spans="2:39" x14ac:dyDescent="0.3">
      <c r="B75" s="504" t="s">
        <v>43</v>
      </c>
      <c r="C75" s="519" t="s">
        <v>50</v>
      </c>
      <c r="D75" s="504" t="s">
        <v>327</v>
      </c>
      <c r="E75" s="504" t="s">
        <v>321</v>
      </c>
      <c r="F75" s="504" t="s">
        <v>328</v>
      </c>
      <c r="G75" s="505">
        <v>8</v>
      </c>
      <c r="H75" s="505">
        <v>2654</v>
      </c>
      <c r="I75" s="506">
        <v>0.13778000000000001</v>
      </c>
      <c r="J75" s="505">
        <v>0</v>
      </c>
      <c r="K75" s="505">
        <v>0</v>
      </c>
      <c r="L75" s="506"/>
      <c r="M75" s="506"/>
      <c r="N75" s="506"/>
      <c r="O75" s="506"/>
      <c r="P75" s="505">
        <v>2</v>
      </c>
      <c r="Q75" s="505">
        <v>2</v>
      </c>
      <c r="R75" s="506">
        <v>1</v>
      </c>
      <c r="S75" s="506"/>
      <c r="T75" s="506"/>
      <c r="U75" s="506"/>
      <c r="V75" s="505">
        <v>0</v>
      </c>
      <c r="W75" s="505">
        <v>0</v>
      </c>
      <c r="X75" s="506"/>
      <c r="Y75" s="506"/>
      <c r="Z75" s="506"/>
      <c r="AA75" s="506"/>
      <c r="AB75" s="505">
        <v>2</v>
      </c>
      <c r="AC75" s="505">
        <v>2</v>
      </c>
      <c r="AD75" s="506">
        <v>1</v>
      </c>
      <c r="AE75" s="506"/>
      <c r="AF75" s="506"/>
      <c r="AG75" s="506"/>
      <c r="AH75" s="505">
        <v>0</v>
      </c>
      <c r="AI75" s="505">
        <v>0</v>
      </c>
      <c r="AJ75" s="506"/>
      <c r="AK75" s="506"/>
      <c r="AL75" s="506"/>
      <c r="AM75" s="506"/>
    </row>
    <row r="76" spans="2:39" ht="15.6" x14ac:dyDescent="0.3">
      <c r="B76" s="507" t="s">
        <v>43</v>
      </c>
      <c r="C76" s="520" t="s">
        <v>50</v>
      </c>
      <c r="D76" s="507" t="s">
        <v>327</v>
      </c>
      <c r="E76" s="508" t="s">
        <v>313</v>
      </c>
      <c r="F76" s="509" t="s">
        <v>315</v>
      </c>
      <c r="G76" s="510">
        <v>8</v>
      </c>
      <c r="H76" s="510">
        <v>2654</v>
      </c>
      <c r="I76" s="511">
        <v>0.13778000000000001</v>
      </c>
      <c r="J76" s="510">
        <v>74</v>
      </c>
      <c r="K76" s="510">
        <v>67</v>
      </c>
      <c r="L76" s="511">
        <v>0.89200000000000002</v>
      </c>
      <c r="M76" s="511">
        <v>3.61E-2</v>
      </c>
      <c r="N76" s="511">
        <v>0.82120000000000004</v>
      </c>
      <c r="O76" s="511">
        <v>0.96279999999999999</v>
      </c>
      <c r="P76" s="510">
        <v>11</v>
      </c>
      <c r="Q76" s="510">
        <v>11</v>
      </c>
      <c r="R76" s="511">
        <v>1</v>
      </c>
      <c r="S76" s="511"/>
      <c r="T76" s="511"/>
      <c r="U76" s="511"/>
      <c r="V76" s="510">
        <v>3</v>
      </c>
      <c r="W76" s="510">
        <v>2</v>
      </c>
      <c r="X76" s="511">
        <v>0.6</v>
      </c>
      <c r="Y76" s="511"/>
      <c r="Z76" s="511"/>
      <c r="AA76" s="511"/>
      <c r="AB76" s="510">
        <v>92</v>
      </c>
      <c r="AC76" s="510">
        <v>84</v>
      </c>
      <c r="AD76" s="511">
        <v>0.89600000000000002</v>
      </c>
      <c r="AE76" s="511">
        <v>3.1800000000000002E-2</v>
      </c>
      <c r="AF76" s="511">
        <v>0.8337</v>
      </c>
      <c r="AG76" s="511">
        <v>0.95830000000000004</v>
      </c>
      <c r="AH76" s="510">
        <v>4</v>
      </c>
      <c r="AI76" s="510">
        <v>4</v>
      </c>
      <c r="AJ76" s="511">
        <v>1</v>
      </c>
      <c r="AK76" s="511"/>
      <c r="AL76" s="511"/>
      <c r="AM76" s="511"/>
    </row>
    <row r="77" spans="2:39" ht="15.6" x14ac:dyDescent="0.3">
      <c r="B77" s="507" t="s">
        <v>43</v>
      </c>
      <c r="C77" s="520" t="s">
        <v>50</v>
      </c>
      <c r="D77" s="507" t="s">
        <v>327</v>
      </c>
      <c r="E77" s="508" t="s">
        <v>313</v>
      </c>
      <c r="F77" s="509" t="s">
        <v>314</v>
      </c>
      <c r="G77" s="510">
        <v>8</v>
      </c>
      <c r="H77" s="510">
        <v>2654</v>
      </c>
      <c r="I77" s="511">
        <v>0.13778000000000001</v>
      </c>
      <c r="J77" s="510">
        <v>6</v>
      </c>
      <c r="K77" s="510">
        <v>6</v>
      </c>
      <c r="L77" s="511">
        <v>1</v>
      </c>
      <c r="M77" s="511"/>
      <c r="N77" s="511"/>
      <c r="O77" s="511"/>
      <c r="P77" s="510">
        <v>14</v>
      </c>
      <c r="Q77" s="510">
        <v>14</v>
      </c>
      <c r="R77" s="511">
        <v>1</v>
      </c>
      <c r="S77" s="511"/>
      <c r="T77" s="511"/>
      <c r="U77" s="511"/>
      <c r="V77" s="510">
        <v>0</v>
      </c>
      <c r="W77" s="510">
        <v>0</v>
      </c>
      <c r="X77" s="511"/>
      <c r="Y77" s="511"/>
      <c r="Z77" s="511"/>
      <c r="AA77" s="511"/>
      <c r="AB77" s="510">
        <v>21</v>
      </c>
      <c r="AC77" s="510">
        <v>21</v>
      </c>
      <c r="AD77" s="511">
        <v>1</v>
      </c>
      <c r="AE77" s="511"/>
      <c r="AF77" s="511"/>
      <c r="AG77" s="511"/>
      <c r="AH77" s="510">
        <v>1</v>
      </c>
      <c r="AI77" s="510">
        <v>1</v>
      </c>
      <c r="AJ77" s="511">
        <v>1</v>
      </c>
      <c r="AK77" s="511"/>
      <c r="AL77" s="511"/>
      <c r="AM77" s="511"/>
    </row>
    <row r="78" spans="2:39" ht="15.6" x14ac:dyDescent="0.3">
      <c r="B78" s="507" t="s">
        <v>43</v>
      </c>
      <c r="C78" s="520" t="s">
        <v>50</v>
      </c>
      <c r="D78" s="507" t="s">
        <v>327</v>
      </c>
      <c r="E78" s="509" t="s">
        <v>320</v>
      </c>
      <c r="F78" s="508" t="s">
        <v>312</v>
      </c>
      <c r="G78" s="510">
        <v>8</v>
      </c>
      <c r="H78" s="510">
        <v>2654</v>
      </c>
      <c r="I78" s="511">
        <v>0.13778000000000001</v>
      </c>
      <c r="J78" s="510">
        <v>0</v>
      </c>
      <c r="K78" s="510">
        <v>0</v>
      </c>
      <c r="L78" s="511"/>
      <c r="M78" s="511"/>
      <c r="N78" s="511"/>
      <c r="O78" s="511"/>
      <c r="P78" s="510">
        <v>0</v>
      </c>
      <c r="Q78" s="510">
        <v>0</v>
      </c>
      <c r="R78" s="511"/>
      <c r="S78" s="511"/>
      <c r="T78" s="511"/>
      <c r="U78" s="511"/>
      <c r="V78" s="510">
        <v>0</v>
      </c>
      <c r="W78" s="510">
        <v>0</v>
      </c>
      <c r="X78" s="511"/>
      <c r="Y78" s="511"/>
      <c r="Z78" s="511"/>
      <c r="AA78" s="511"/>
      <c r="AB78" s="510">
        <v>5</v>
      </c>
      <c r="AC78" s="510">
        <v>5</v>
      </c>
      <c r="AD78" s="511">
        <v>1</v>
      </c>
      <c r="AE78" s="511"/>
      <c r="AF78" s="511"/>
      <c r="AG78" s="511"/>
      <c r="AH78" s="510">
        <v>5</v>
      </c>
      <c r="AI78" s="510">
        <v>5</v>
      </c>
      <c r="AJ78" s="511">
        <v>1</v>
      </c>
      <c r="AK78" s="511"/>
      <c r="AL78" s="511"/>
      <c r="AM78" s="511"/>
    </row>
    <row r="79" spans="2:39" ht="15.6" x14ac:dyDescent="0.3">
      <c r="B79" s="507" t="s">
        <v>43</v>
      </c>
      <c r="C79" s="520" t="s">
        <v>50</v>
      </c>
      <c r="D79" s="507" t="s">
        <v>327</v>
      </c>
      <c r="E79" s="509" t="s">
        <v>319</v>
      </c>
      <c r="F79" s="508" t="s">
        <v>312</v>
      </c>
      <c r="G79" s="510">
        <v>8</v>
      </c>
      <c r="H79" s="510">
        <v>2654</v>
      </c>
      <c r="I79" s="511">
        <v>0.13778000000000001</v>
      </c>
      <c r="J79" s="510">
        <v>0</v>
      </c>
      <c r="K79" s="510">
        <v>0</v>
      </c>
      <c r="L79" s="511"/>
      <c r="M79" s="511"/>
      <c r="N79" s="511"/>
      <c r="O79" s="511"/>
      <c r="P79" s="510">
        <v>0</v>
      </c>
      <c r="Q79" s="510">
        <v>0</v>
      </c>
      <c r="R79" s="511"/>
      <c r="S79" s="511"/>
      <c r="T79" s="511"/>
      <c r="U79" s="511"/>
      <c r="V79" s="510">
        <v>0</v>
      </c>
      <c r="W79" s="510">
        <v>0</v>
      </c>
      <c r="X79" s="511"/>
      <c r="Y79" s="511"/>
      <c r="Z79" s="511"/>
      <c r="AA79" s="511"/>
      <c r="AB79" s="510">
        <v>0</v>
      </c>
      <c r="AC79" s="510">
        <v>0</v>
      </c>
      <c r="AD79" s="511"/>
      <c r="AE79" s="511"/>
      <c r="AF79" s="511"/>
      <c r="AG79" s="511"/>
      <c r="AH79" s="510">
        <v>0</v>
      </c>
      <c r="AI79" s="510">
        <v>0</v>
      </c>
      <c r="AJ79" s="511"/>
      <c r="AK79" s="511"/>
      <c r="AL79" s="511"/>
      <c r="AM79" s="511"/>
    </row>
    <row r="80" spans="2:39" ht="15.6" x14ac:dyDescent="0.3">
      <c r="B80" s="507" t="s">
        <v>43</v>
      </c>
      <c r="C80" s="520" t="s">
        <v>50</v>
      </c>
      <c r="D80" s="507" t="s">
        <v>327</v>
      </c>
      <c r="E80" s="509" t="s">
        <v>318</v>
      </c>
      <c r="F80" s="508" t="s">
        <v>312</v>
      </c>
      <c r="G80" s="510">
        <v>8</v>
      </c>
      <c r="H80" s="510">
        <v>2654</v>
      </c>
      <c r="I80" s="511">
        <v>0.13778000000000001</v>
      </c>
      <c r="J80" s="510">
        <v>8</v>
      </c>
      <c r="K80" s="510">
        <v>8</v>
      </c>
      <c r="L80" s="511">
        <v>1</v>
      </c>
      <c r="M80" s="511"/>
      <c r="N80" s="511"/>
      <c r="O80" s="511"/>
      <c r="P80" s="510">
        <v>4</v>
      </c>
      <c r="Q80" s="510">
        <v>4</v>
      </c>
      <c r="R80" s="511">
        <v>1</v>
      </c>
      <c r="S80" s="511"/>
      <c r="T80" s="511"/>
      <c r="U80" s="511"/>
      <c r="V80" s="510">
        <v>0</v>
      </c>
      <c r="W80" s="510">
        <v>0</v>
      </c>
      <c r="X80" s="511"/>
      <c r="Y80" s="511"/>
      <c r="Z80" s="511"/>
      <c r="AA80" s="511"/>
      <c r="AB80" s="510">
        <v>12</v>
      </c>
      <c r="AC80" s="510">
        <v>12</v>
      </c>
      <c r="AD80" s="511">
        <v>1</v>
      </c>
      <c r="AE80" s="511"/>
      <c r="AF80" s="511"/>
      <c r="AG80" s="511"/>
      <c r="AH80" s="510">
        <v>0</v>
      </c>
      <c r="AI80" s="510">
        <v>0</v>
      </c>
      <c r="AJ80" s="511"/>
      <c r="AK80" s="511"/>
      <c r="AL80" s="511"/>
      <c r="AM80" s="511"/>
    </row>
    <row r="81" spans="2:39" ht="15.6" x14ac:dyDescent="0.3">
      <c r="B81" s="507" t="s">
        <v>43</v>
      </c>
      <c r="C81" s="520" t="s">
        <v>50</v>
      </c>
      <c r="D81" s="507" t="s">
        <v>327</v>
      </c>
      <c r="E81" s="509" t="s">
        <v>317</v>
      </c>
      <c r="F81" s="508" t="s">
        <v>312</v>
      </c>
      <c r="G81" s="510">
        <v>8</v>
      </c>
      <c r="H81" s="510">
        <v>2654</v>
      </c>
      <c r="I81" s="511">
        <v>0.13778000000000001</v>
      </c>
      <c r="J81" s="510">
        <v>0</v>
      </c>
      <c r="K81" s="510">
        <v>0</v>
      </c>
      <c r="L81" s="511"/>
      <c r="M81" s="511"/>
      <c r="N81" s="511"/>
      <c r="O81" s="511"/>
      <c r="P81" s="510">
        <v>0</v>
      </c>
      <c r="Q81" s="510">
        <v>0</v>
      </c>
      <c r="R81" s="511"/>
      <c r="S81" s="511"/>
      <c r="T81" s="511"/>
      <c r="U81" s="511"/>
      <c r="V81" s="510">
        <v>0</v>
      </c>
      <c r="W81" s="510">
        <v>0</v>
      </c>
      <c r="X81" s="511"/>
      <c r="Y81" s="511"/>
      <c r="Z81" s="511"/>
      <c r="AA81" s="511"/>
      <c r="AB81" s="510">
        <v>0</v>
      </c>
      <c r="AC81" s="510">
        <v>0</v>
      </c>
      <c r="AD81" s="511"/>
      <c r="AE81" s="511"/>
      <c r="AF81" s="511"/>
      <c r="AG81" s="511"/>
      <c r="AH81" s="510">
        <v>0</v>
      </c>
      <c r="AI81" s="510">
        <v>0</v>
      </c>
      <c r="AJ81" s="511"/>
      <c r="AK81" s="511"/>
      <c r="AL81" s="511"/>
      <c r="AM81" s="511"/>
    </row>
    <row r="82" spans="2:39" ht="15.6" x14ac:dyDescent="0.3">
      <c r="B82" s="507" t="s">
        <v>43</v>
      </c>
      <c r="C82" s="520" t="s">
        <v>50</v>
      </c>
      <c r="D82" s="507" t="s">
        <v>327</v>
      </c>
      <c r="E82" s="509" t="s">
        <v>316</v>
      </c>
      <c r="F82" s="508" t="s">
        <v>312</v>
      </c>
      <c r="G82" s="510">
        <v>8</v>
      </c>
      <c r="H82" s="510">
        <v>2654</v>
      </c>
      <c r="I82" s="511">
        <v>0.13778000000000001</v>
      </c>
      <c r="J82" s="510">
        <v>5</v>
      </c>
      <c r="K82" s="510">
        <v>5</v>
      </c>
      <c r="L82" s="511">
        <v>1</v>
      </c>
      <c r="M82" s="511"/>
      <c r="N82" s="511"/>
      <c r="O82" s="511"/>
      <c r="P82" s="510">
        <v>2</v>
      </c>
      <c r="Q82" s="510">
        <v>2</v>
      </c>
      <c r="R82" s="511">
        <v>1</v>
      </c>
      <c r="S82" s="511"/>
      <c r="T82" s="511"/>
      <c r="U82" s="511"/>
      <c r="V82" s="510">
        <v>0</v>
      </c>
      <c r="W82" s="510">
        <v>0</v>
      </c>
      <c r="X82" s="511"/>
      <c r="Y82" s="511"/>
      <c r="Z82" s="511"/>
      <c r="AA82" s="511"/>
      <c r="AB82" s="510">
        <v>7</v>
      </c>
      <c r="AC82" s="510">
        <v>7</v>
      </c>
      <c r="AD82" s="511">
        <v>1</v>
      </c>
      <c r="AE82" s="511"/>
      <c r="AF82" s="511"/>
      <c r="AG82" s="511"/>
      <c r="AH82" s="510">
        <v>0</v>
      </c>
      <c r="AI82" s="510">
        <v>0</v>
      </c>
      <c r="AJ82" s="511"/>
      <c r="AK82" s="511"/>
      <c r="AL82" s="511"/>
      <c r="AM82" s="511"/>
    </row>
    <row r="83" spans="2:39" ht="15.6" x14ac:dyDescent="0.3">
      <c r="B83" s="512" t="s">
        <v>43</v>
      </c>
      <c r="C83" s="521" t="s">
        <v>50</v>
      </c>
      <c r="D83" s="513" t="s">
        <v>52</v>
      </c>
      <c r="E83" s="514" t="s">
        <v>313</v>
      </c>
      <c r="F83" s="514" t="s">
        <v>312</v>
      </c>
      <c r="G83" s="515">
        <v>8</v>
      </c>
      <c r="H83" s="515">
        <v>2654</v>
      </c>
      <c r="I83" s="516">
        <v>0.13778000000000001</v>
      </c>
      <c r="J83" s="515">
        <v>80</v>
      </c>
      <c r="K83" s="515">
        <v>73</v>
      </c>
      <c r="L83" s="516">
        <v>0.89300000000000002</v>
      </c>
      <c r="M83" s="516">
        <v>3.4599999999999999E-2</v>
      </c>
      <c r="N83" s="516">
        <v>0.82520000000000004</v>
      </c>
      <c r="O83" s="516">
        <v>0.96079999999999999</v>
      </c>
      <c r="P83" s="515">
        <v>25</v>
      </c>
      <c r="Q83" s="515">
        <v>25</v>
      </c>
      <c r="R83" s="516">
        <v>1</v>
      </c>
      <c r="S83" s="516"/>
      <c r="T83" s="516"/>
      <c r="U83" s="516"/>
      <c r="V83" s="515">
        <v>3</v>
      </c>
      <c r="W83" s="515">
        <v>2</v>
      </c>
      <c r="X83" s="516">
        <v>0.6</v>
      </c>
      <c r="Y83" s="516"/>
      <c r="Z83" s="516"/>
      <c r="AA83" s="516"/>
      <c r="AB83" s="515">
        <v>113</v>
      </c>
      <c r="AC83" s="515">
        <v>105</v>
      </c>
      <c r="AD83" s="516">
        <v>0.9</v>
      </c>
      <c r="AE83" s="516">
        <v>2.8199999999999999E-2</v>
      </c>
      <c r="AF83" s="516">
        <v>0.84470000000000001</v>
      </c>
      <c r="AG83" s="516">
        <v>0.95530000000000004</v>
      </c>
      <c r="AH83" s="515">
        <v>5</v>
      </c>
      <c r="AI83" s="515">
        <v>5</v>
      </c>
      <c r="AJ83" s="516">
        <v>1</v>
      </c>
      <c r="AK83" s="516"/>
      <c r="AL83" s="516"/>
      <c r="AM83" s="516"/>
    </row>
    <row r="84" spans="2:39" ht="15.6" x14ac:dyDescent="0.3">
      <c r="B84" s="512" t="s">
        <v>43</v>
      </c>
      <c r="C84" s="521" t="s">
        <v>50</v>
      </c>
      <c r="D84" s="514" t="s">
        <v>54</v>
      </c>
      <c r="E84" s="514" t="s">
        <v>313</v>
      </c>
      <c r="F84" s="513" t="s">
        <v>315</v>
      </c>
      <c r="G84" s="515">
        <v>8</v>
      </c>
      <c r="H84" s="515">
        <v>2654</v>
      </c>
      <c r="I84" s="516">
        <v>0.13778000000000001</v>
      </c>
      <c r="J84" s="515">
        <v>626</v>
      </c>
      <c r="K84" s="515">
        <v>609</v>
      </c>
      <c r="L84" s="516">
        <v>0.97699999999999998</v>
      </c>
      <c r="M84" s="516">
        <v>6.0000000000000001E-3</v>
      </c>
      <c r="N84" s="516">
        <v>0.96519999999999995</v>
      </c>
      <c r="O84" s="516">
        <v>0.98880000000000001</v>
      </c>
      <c r="P84" s="515">
        <v>115</v>
      </c>
      <c r="Q84" s="515">
        <v>113</v>
      </c>
      <c r="R84" s="516">
        <v>0.99199999999999999</v>
      </c>
      <c r="S84" s="516">
        <v>8.3000000000000001E-3</v>
      </c>
      <c r="T84" s="516">
        <v>0.97570000000000001</v>
      </c>
      <c r="U84" s="516">
        <v>1</v>
      </c>
      <c r="V84" s="515">
        <v>21</v>
      </c>
      <c r="W84" s="515">
        <v>15</v>
      </c>
      <c r="X84" s="516">
        <v>0.72299999999999998</v>
      </c>
      <c r="Y84" s="516"/>
      <c r="Z84" s="516"/>
      <c r="AA84" s="516"/>
      <c r="AB84" s="515">
        <v>796</v>
      </c>
      <c r="AC84" s="515">
        <v>771</v>
      </c>
      <c r="AD84" s="516">
        <v>0.97699999999999998</v>
      </c>
      <c r="AE84" s="516">
        <v>5.3E-3</v>
      </c>
      <c r="AF84" s="516">
        <v>0.96660000000000001</v>
      </c>
      <c r="AG84" s="516">
        <v>0.98740000000000006</v>
      </c>
      <c r="AH84" s="515">
        <v>34</v>
      </c>
      <c r="AI84" s="515">
        <v>34</v>
      </c>
      <c r="AJ84" s="516">
        <v>1</v>
      </c>
      <c r="AK84" s="516">
        <v>0</v>
      </c>
      <c r="AL84" s="516">
        <v>1</v>
      </c>
      <c r="AM84" s="516">
        <v>1</v>
      </c>
    </row>
    <row r="85" spans="2:39" ht="15.6" x14ac:dyDescent="0.3">
      <c r="B85" s="512" t="s">
        <v>43</v>
      </c>
      <c r="C85" s="521" t="s">
        <v>50</v>
      </c>
      <c r="D85" s="514" t="s">
        <v>54</v>
      </c>
      <c r="E85" s="514" t="s">
        <v>313</v>
      </c>
      <c r="F85" s="513" t="s">
        <v>314</v>
      </c>
      <c r="G85" s="515">
        <v>8</v>
      </c>
      <c r="H85" s="515">
        <v>2654</v>
      </c>
      <c r="I85" s="516">
        <v>0.13778000000000001</v>
      </c>
      <c r="J85" s="515">
        <v>199</v>
      </c>
      <c r="K85" s="515">
        <v>198</v>
      </c>
      <c r="L85" s="516">
        <v>0.99099999999999999</v>
      </c>
      <c r="M85" s="516">
        <v>6.7000000000000002E-3</v>
      </c>
      <c r="N85" s="516">
        <v>0.97789999999999999</v>
      </c>
      <c r="O85" s="516">
        <v>1</v>
      </c>
      <c r="P85" s="515">
        <v>257</v>
      </c>
      <c r="Q85" s="515">
        <v>257</v>
      </c>
      <c r="R85" s="516">
        <v>1</v>
      </c>
      <c r="S85" s="516">
        <v>0</v>
      </c>
      <c r="T85" s="516">
        <v>1</v>
      </c>
      <c r="U85" s="516">
        <v>1</v>
      </c>
      <c r="V85" s="515">
        <v>26</v>
      </c>
      <c r="W85" s="515">
        <v>26</v>
      </c>
      <c r="X85" s="516">
        <v>1</v>
      </c>
      <c r="Y85" s="516"/>
      <c r="Z85" s="516"/>
      <c r="AA85" s="516"/>
      <c r="AB85" s="515">
        <v>513</v>
      </c>
      <c r="AC85" s="515">
        <v>512</v>
      </c>
      <c r="AD85" s="516">
        <v>0.996</v>
      </c>
      <c r="AE85" s="516">
        <v>2.8E-3</v>
      </c>
      <c r="AF85" s="516">
        <v>0.99050000000000005</v>
      </c>
      <c r="AG85" s="516">
        <v>1</v>
      </c>
      <c r="AH85" s="515">
        <v>31</v>
      </c>
      <c r="AI85" s="515">
        <v>31</v>
      </c>
      <c r="AJ85" s="516">
        <v>1</v>
      </c>
      <c r="AK85" s="516">
        <v>0</v>
      </c>
      <c r="AL85" s="516">
        <v>1</v>
      </c>
      <c r="AM85" s="516">
        <v>1</v>
      </c>
    </row>
    <row r="86" spans="2:39" ht="15.6" x14ac:dyDescent="0.3">
      <c r="B86" s="512" t="s">
        <v>43</v>
      </c>
      <c r="C86" s="521" t="s">
        <v>50</v>
      </c>
      <c r="D86" s="514" t="s">
        <v>54</v>
      </c>
      <c r="E86" s="513" t="s">
        <v>320</v>
      </c>
      <c r="F86" s="514" t="s">
        <v>312</v>
      </c>
      <c r="G86" s="515">
        <v>8</v>
      </c>
      <c r="H86" s="515">
        <v>2654</v>
      </c>
      <c r="I86" s="516">
        <v>0.13778000000000001</v>
      </c>
      <c r="J86" s="515">
        <v>0</v>
      </c>
      <c r="K86" s="515">
        <v>0</v>
      </c>
      <c r="L86" s="516"/>
      <c r="M86" s="516"/>
      <c r="N86" s="516"/>
      <c r="O86" s="516"/>
      <c r="P86" s="515">
        <v>0</v>
      </c>
      <c r="Q86" s="515">
        <v>0</v>
      </c>
      <c r="R86" s="516"/>
      <c r="S86" s="516"/>
      <c r="T86" s="516"/>
      <c r="U86" s="516"/>
      <c r="V86" s="515">
        <v>0</v>
      </c>
      <c r="W86" s="515">
        <v>0</v>
      </c>
      <c r="X86" s="516"/>
      <c r="Y86" s="516"/>
      <c r="Z86" s="516"/>
      <c r="AA86" s="516"/>
      <c r="AB86" s="515">
        <v>83</v>
      </c>
      <c r="AC86" s="515">
        <v>83</v>
      </c>
      <c r="AD86" s="516">
        <v>1</v>
      </c>
      <c r="AE86" s="516">
        <v>0</v>
      </c>
      <c r="AF86" s="516">
        <v>1</v>
      </c>
      <c r="AG86" s="516">
        <v>1</v>
      </c>
      <c r="AH86" s="515">
        <v>83</v>
      </c>
      <c r="AI86" s="515">
        <v>83</v>
      </c>
      <c r="AJ86" s="516">
        <v>1</v>
      </c>
      <c r="AK86" s="516">
        <v>0</v>
      </c>
      <c r="AL86" s="516">
        <v>1</v>
      </c>
      <c r="AM86" s="516">
        <v>1</v>
      </c>
    </row>
    <row r="87" spans="2:39" ht="15.6" x14ac:dyDescent="0.3">
      <c r="B87" s="512" t="s">
        <v>43</v>
      </c>
      <c r="C87" s="521" t="s">
        <v>50</v>
      </c>
      <c r="D87" s="514" t="s">
        <v>54</v>
      </c>
      <c r="E87" s="513" t="s">
        <v>319</v>
      </c>
      <c r="F87" s="514" t="s">
        <v>312</v>
      </c>
      <c r="G87" s="515">
        <v>8</v>
      </c>
      <c r="H87" s="515">
        <v>2654</v>
      </c>
      <c r="I87" s="516">
        <v>0.13778000000000001</v>
      </c>
      <c r="J87" s="515">
        <v>1</v>
      </c>
      <c r="K87" s="515">
        <v>1</v>
      </c>
      <c r="L87" s="516">
        <v>1</v>
      </c>
      <c r="M87" s="516"/>
      <c r="N87" s="516"/>
      <c r="O87" s="516"/>
      <c r="P87" s="515">
        <v>9</v>
      </c>
      <c r="Q87" s="515">
        <v>9</v>
      </c>
      <c r="R87" s="516">
        <v>1</v>
      </c>
      <c r="S87" s="516"/>
      <c r="T87" s="516"/>
      <c r="U87" s="516"/>
      <c r="V87" s="515">
        <v>18</v>
      </c>
      <c r="W87" s="515">
        <v>17</v>
      </c>
      <c r="X87" s="516">
        <v>0.95799999999999996</v>
      </c>
      <c r="Y87" s="516"/>
      <c r="Z87" s="516"/>
      <c r="AA87" s="516"/>
      <c r="AB87" s="515">
        <v>28</v>
      </c>
      <c r="AC87" s="515">
        <v>27</v>
      </c>
      <c r="AD87" s="516">
        <v>0.97099999999999997</v>
      </c>
      <c r="AE87" s="516"/>
      <c r="AF87" s="516"/>
      <c r="AG87" s="516"/>
      <c r="AH87" s="515">
        <v>0</v>
      </c>
      <c r="AI87" s="515">
        <v>0</v>
      </c>
      <c r="AJ87" s="516"/>
      <c r="AK87" s="516"/>
      <c r="AL87" s="516"/>
      <c r="AM87" s="516"/>
    </row>
    <row r="88" spans="2:39" ht="15.6" x14ac:dyDescent="0.3">
      <c r="B88" s="512" t="s">
        <v>43</v>
      </c>
      <c r="C88" s="521" t="s">
        <v>50</v>
      </c>
      <c r="D88" s="514" t="s">
        <v>54</v>
      </c>
      <c r="E88" s="513" t="s">
        <v>318</v>
      </c>
      <c r="F88" s="514" t="s">
        <v>312</v>
      </c>
      <c r="G88" s="515">
        <v>8</v>
      </c>
      <c r="H88" s="515">
        <v>2654</v>
      </c>
      <c r="I88" s="516">
        <v>0.13778000000000001</v>
      </c>
      <c r="J88" s="515">
        <v>131</v>
      </c>
      <c r="K88" s="515">
        <v>129</v>
      </c>
      <c r="L88" s="516">
        <v>0.98199999999999998</v>
      </c>
      <c r="M88" s="516">
        <v>1.1599999999999999E-2</v>
      </c>
      <c r="N88" s="516">
        <v>0.95930000000000004</v>
      </c>
      <c r="O88" s="516">
        <v>1</v>
      </c>
      <c r="P88" s="515">
        <v>67</v>
      </c>
      <c r="Q88" s="515">
        <v>66</v>
      </c>
      <c r="R88" s="516">
        <v>0.98699999999999999</v>
      </c>
      <c r="S88" s="516">
        <v>1.38E-2</v>
      </c>
      <c r="T88" s="516">
        <v>0.96</v>
      </c>
      <c r="U88" s="516">
        <v>1</v>
      </c>
      <c r="V88" s="515">
        <v>9</v>
      </c>
      <c r="W88" s="515">
        <v>6</v>
      </c>
      <c r="X88" s="516">
        <v>0.63200000000000001</v>
      </c>
      <c r="Y88" s="516"/>
      <c r="Z88" s="516"/>
      <c r="AA88" s="516"/>
      <c r="AB88" s="515">
        <v>207</v>
      </c>
      <c r="AC88" s="515">
        <v>201</v>
      </c>
      <c r="AD88" s="516">
        <v>0.98</v>
      </c>
      <c r="AE88" s="516">
        <v>9.7000000000000003E-3</v>
      </c>
      <c r="AF88" s="516">
        <v>0.96099999999999997</v>
      </c>
      <c r="AG88" s="516">
        <v>0.999</v>
      </c>
      <c r="AH88" s="515">
        <v>0</v>
      </c>
      <c r="AI88" s="515">
        <v>0</v>
      </c>
      <c r="AJ88" s="516"/>
      <c r="AK88" s="516"/>
      <c r="AL88" s="516"/>
      <c r="AM88" s="516"/>
    </row>
    <row r="89" spans="2:39" ht="15.6" x14ac:dyDescent="0.3">
      <c r="B89" s="512" t="s">
        <v>43</v>
      </c>
      <c r="C89" s="521" t="s">
        <v>50</v>
      </c>
      <c r="D89" s="514" t="s">
        <v>54</v>
      </c>
      <c r="E89" s="513" t="s">
        <v>317</v>
      </c>
      <c r="F89" s="514" t="s">
        <v>312</v>
      </c>
      <c r="G89" s="515">
        <v>8</v>
      </c>
      <c r="H89" s="515">
        <v>2654</v>
      </c>
      <c r="I89" s="516">
        <v>0.13778000000000001</v>
      </c>
      <c r="J89" s="515">
        <v>0</v>
      </c>
      <c r="K89" s="515">
        <v>0</v>
      </c>
      <c r="L89" s="516"/>
      <c r="M89" s="516"/>
      <c r="N89" s="516"/>
      <c r="O89" s="516"/>
      <c r="P89" s="515">
        <v>0</v>
      </c>
      <c r="Q89" s="515">
        <v>0</v>
      </c>
      <c r="R89" s="516"/>
      <c r="S89" s="516"/>
      <c r="T89" s="516"/>
      <c r="U89" s="516"/>
      <c r="V89" s="515">
        <v>0</v>
      </c>
      <c r="W89" s="515">
        <v>0</v>
      </c>
      <c r="X89" s="516"/>
      <c r="Y89" s="516"/>
      <c r="Z89" s="516"/>
      <c r="AA89" s="516"/>
      <c r="AB89" s="515">
        <v>0</v>
      </c>
      <c r="AC89" s="515">
        <v>0</v>
      </c>
      <c r="AD89" s="516"/>
      <c r="AE89" s="516"/>
      <c r="AF89" s="516"/>
      <c r="AG89" s="516"/>
      <c r="AH89" s="515">
        <v>0</v>
      </c>
      <c r="AI89" s="515">
        <v>0</v>
      </c>
      <c r="AJ89" s="516"/>
      <c r="AK89" s="516"/>
      <c r="AL89" s="516"/>
      <c r="AM89" s="516"/>
    </row>
    <row r="90" spans="2:39" ht="15.6" x14ac:dyDescent="0.3">
      <c r="B90" s="512" t="s">
        <v>43</v>
      </c>
      <c r="C90" s="521" t="s">
        <v>50</v>
      </c>
      <c r="D90" s="514" t="s">
        <v>54</v>
      </c>
      <c r="E90" s="513" t="s">
        <v>316</v>
      </c>
      <c r="F90" s="514" t="s">
        <v>312</v>
      </c>
      <c r="G90" s="515">
        <v>8</v>
      </c>
      <c r="H90" s="515">
        <v>2654</v>
      </c>
      <c r="I90" s="516">
        <v>0.13778000000000001</v>
      </c>
      <c r="J90" s="515">
        <v>78</v>
      </c>
      <c r="K90" s="515">
        <v>78</v>
      </c>
      <c r="L90" s="516">
        <v>1</v>
      </c>
      <c r="M90" s="516">
        <v>0</v>
      </c>
      <c r="N90" s="516">
        <v>1</v>
      </c>
      <c r="O90" s="516">
        <v>1</v>
      </c>
      <c r="P90" s="515">
        <v>47</v>
      </c>
      <c r="Q90" s="515">
        <v>46</v>
      </c>
      <c r="R90" s="516">
        <v>0.99299999999999999</v>
      </c>
      <c r="S90" s="516">
        <v>1.2200000000000001E-2</v>
      </c>
      <c r="T90" s="516">
        <v>0.96909999999999996</v>
      </c>
      <c r="U90" s="516">
        <v>1</v>
      </c>
      <c r="V90" s="515">
        <v>5</v>
      </c>
      <c r="W90" s="515">
        <v>5</v>
      </c>
      <c r="X90" s="516">
        <v>1</v>
      </c>
      <c r="Y90" s="516"/>
      <c r="Z90" s="516"/>
      <c r="AA90" s="516"/>
      <c r="AB90" s="515">
        <v>130</v>
      </c>
      <c r="AC90" s="515">
        <v>129</v>
      </c>
      <c r="AD90" s="516">
        <v>0.998</v>
      </c>
      <c r="AE90" s="516">
        <v>3.8999999999999998E-3</v>
      </c>
      <c r="AF90" s="516">
        <v>0.99039999999999995</v>
      </c>
      <c r="AG90" s="516">
        <v>1</v>
      </c>
      <c r="AH90" s="515">
        <v>0</v>
      </c>
      <c r="AI90" s="515">
        <v>0</v>
      </c>
      <c r="AJ90" s="516"/>
      <c r="AK90" s="516"/>
      <c r="AL90" s="516"/>
      <c r="AM90" s="516"/>
    </row>
    <row r="91" spans="2:39" ht="15.6" x14ac:dyDescent="0.3">
      <c r="B91" s="478" t="s">
        <v>43</v>
      </c>
      <c r="C91" s="522" t="s">
        <v>55</v>
      </c>
      <c r="D91" s="517" t="s">
        <v>54</v>
      </c>
      <c r="E91" s="517" t="s">
        <v>313</v>
      </c>
      <c r="F91" s="517" t="s">
        <v>312</v>
      </c>
      <c r="G91" s="518">
        <v>8</v>
      </c>
      <c r="H91" s="518">
        <v>2654</v>
      </c>
      <c r="I91" s="480">
        <v>0.13778000000000001</v>
      </c>
      <c r="J91" s="518">
        <v>825</v>
      </c>
      <c r="K91" s="518">
        <v>807</v>
      </c>
      <c r="L91" s="480">
        <v>0.97799999999999998</v>
      </c>
      <c r="M91" s="480">
        <v>5.1000000000000004E-3</v>
      </c>
      <c r="N91" s="480">
        <v>0.96799999999999997</v>
      </c>
      <c r="O91" s="480">
        <v>0.98799999999999999</v>
      </c>
      <c r="P91" s="518">
        <v>372</v>
      </c>
      <c r="Q91" s="518">
        <v>370</v>
      </c>
      <c r="R91" s="480">
        <v>0.999</v>
      </c>
      <c r="S91" s="480">
        <v>1.6000000000000001E-3</v>
      </c>
      <c r="T91" s="480">
        <v>0.99590000000000001</v>
      </c>
      <c r="U91" s="480">
        <v>1</v>
      </c>
      <c r="V91" s="518">
        <v>47</v>
      </c>
      <c r="W91" s="518">
        <v>41</v>
      </c>
      <c r="X91" s="480">
        <v>0.871</v>
      </c>
      <c r="Y91" s="480">
        <v>4.8899999999999999E-2</v>
      </c>
      <c r="Z91" s="480">
        <v>0.7752</v>
      </c>
      <c r="AA91" s="480">
        <v>0.96679999999999999</v>
      </c>
      <c r="AB91" s="518">
        <v>1327</v>
      </c>
      <c r="AC91" s="518">
        <v>1301</v>
      </c>
      <c r="AD91" s="480">
        <v>0.98099999999999998</v>
      </c>
      <c r="AE91" s="480">
        <v>3.7000000000000002E-3</v>
      </c>
      <c r="AF91" s="480">
        <v>0.97370000000000001</v>
      </c>
      <c r="AG91" s="480">
        <v>0.98829999999999996</v>
      </c>
      <c r="AH91" s="518">
        <v>83</v>
      </c>
      <c r="AI91" s="518">
        <v>83</v>
      </c>
      <c r="AJ91" s="480">
        <v>1</v>
      </c>
      <c r="AK91" s="480">
        <v>0</v>
      </c>
      <c r="AL91" s="480">
        <v>1</v>
      </c>
      <c r="AM91" s="480">
        <v>1</v>
      </c>
    </row>
    <row r="92" spans="2:39" ht="15.6" x14ac:dyDescent="0.3">
      <c r="B92" s="478" t="s">
        <v>43</v>
      </c>
      <c r="C92" s="478" t="s">
        <v>44</v>
      </c>
      <c r="D92" s="517" t="s">
        <v>54</v>
      </c>
      <c r="E92" s="523" t="s">
        <v>320</v>
      </c>
      <c r="F92" s="517" t="s">
        <v>312</v>
      </c>
      <c r="G92" s="518">
        <v>22</v>
      </c>
      <c r="H92" s="518">
        <v>22394</v>
      </c>
      <c r="I92" s="480">
        <v>0.62626000000000004</v>
      </c>
      <c r="J92" s="518">
        <v>0</v>
      </c>
      <c r="K92" s="518">
        <v>0</v>
      </c>
      <c r="L92" s="480"/>
      <c r="M92" s="480"/>
      <c r="N92" s="480"/>
      <c r="O92" s="480"/>
      <c r="P92" s="518">
        <v>0</v>
      </c>
      <c r="Q92" s="518">
        <v>0</v>
      </c>
      <c r="R92" s="480"/>
      <c r="S92" s="480"/>
      <c r="T92" s="480"/>
      <c r="U92" s="480"/>
      <c r="V92" s="518">
        <v>0</v>
      </c>
      <c r="W92" s="518">
        <v>0</v>
      </c>
      <c r="X92" s="480"/>
      <c r="Y92" s="480"/>
      <c r="Z92" s="480"/>
      <c r="AA92" s="480"/>
      <c r="AB92" s="518">
        <v>250</v>
      </c>
      <c r="AC92" s="518">
        <v>249</v>
      </c>
      <c r="AD92" s="480">
        <v>0.997</v>
      </c>
      <c r="AE92" s="480">
        <v>3.5000000000000001E-3</v>
      </c>
      <c r="AF92" s="480">
        <v>0.99009999999999998</v>
      </c>
      <c r="AG92" s="480">
        <v>1</v>
      </c>
      <c r="AH92" s="518">
        <v>250</v>
      </c>
      <c r="AI92" s="518">
        <v>249</v>
      </c>
      <c r="AJ92" s="480">
        <v>0.997</v>
      </c>
      <c r="AK92" s="480">
        <v>3.5000000000000001E-3</v>
      </c>
      <c r="AL92" s="480">
        <v>0.99009999999999998</v>
      </c>
      <c r="AM92" s="480">
        <v>1</v>
      </c>
    </row>
    <row r="93" spans="2:39" ht="15.6" x14ac:dyDescent="0.3">
      <c r="B93" s="478" t="s">
        <v>43</v>
      </c>
      <c r="C93" s="478" t="s">
        <v>44</v>
      </c>
      <c r="D93" s="517" t="s">
        <v>54</v>
      </c>
      <c r="E93" s="523" t="s">
        <v>318</v>
      </c>
      <c r="F93" s="517" t="s">
        <v>312</v>
      </c>
      <c r="G93" s="518">
        <v>22</v>
      </c>
      <c r="H93" s="518">
        <v>22394</v>
      </c>
      <c r="I93" s="480">
        <v>0.62626000000000004</v>
      </c>
      <c r="J93" s="518">
        <v>947</v>
      </c>
      <c r="K93" s="518">
        <v>928</v>
      </c>
      <c r="L93" s="480">
        <v>0.98699999999999999</v>
      </c>
      <c r="M93" s="480">
        <v>3.7000000000000002E-3</v>
      </c>
      <c r="N93" s="480">
        <v>0.97970000000000002</v>
      </c>
      <c r="O93" s="480">
        <v>0.99429999999999996</v>
      </c>
      <c r="P93" s="518">
        <v>285</v>
      </c>
      <c r="Q93" s="518">
        <v>270</v>
      </c>
      <c r="R93" s="480">
        <v>0.97399999999999998</v>
      </c>
      <c r="S93" s="480">
        <v>9.4000000000000004E-3</v>
      </c>
      <c r="T93" s="480">
        <v>0.9556</v>
      </c>
      <c r="U93" s="480">
        <v>0.99239999999999995</v>
      </c>
      <c r="V93" s="518">
        <v>38</v>
      </c>
      <c r="W93" s="518">
        <v>28</v>
      </c>
      <c r="X93" s="480">
        <v>0.71399999999999997</v>
      </c>
      <c r="Y93" s="480">
        <v>7.3300000000000004E-2</v>
      </c>
      <c r="Z93" s="480">
        <v>0.57030000000000003</v>
      </c>
      <c r="AA93" s="480">
        <v>0.85770000000000002</v>
      </c>
      <c r="AB93" s="518">
        <v>1270</v>
      </c>
      <c r="AC93" s="518">
        <v>1226</v>
      </c>
      <c r="AD93" s="480">
        <v>0.98499999999999999</v>
      </c>
      <c r="AE93" s="480">
        <v>3.3999999999999998E-3</v>
      </c>
      <c r="AF93" s="480">
        <v>0.97829999999999995</v>
      </c>
      <c r="AG93" s="480">
        <v>0.99170000000000003</v>
      </c>
      <c r="AH93" s="518">
        <v>0</v>
      </c>
      <c r="AI93" s="518">
        <v>0</v>
      </c>
      <c r="AJ93" s="480"/>
      <c r="AK93" s="480"/>
      <c r="AL93" s="480"/>
      <c r="AM93" s="480"/>
    </row>
    <row r="94" spans="2:39" ht="15.6" x14ac:dyDescent="0.3">
      <c r="B94" s="478" t="s">
        <v>43</v>
      </c>
      <c r="C94" s="478" t="s">
        <v>44</v>
      </c>
      <c r="D94" s="517" t="s">
        <v>54</v>
      </c>
      <c r="E94" s="523" t="s">
        <v>317</v>
      </c>
      <c r="F94" s="517" t="s">
        <v>312</v>
      </c>
      <c r="G94" s="518">
        <v>22</v>
      </c>
      <c r="H94" s="518">
        <v>22394</v>
      </c>
      <c r="I94" s="480">
        <v>0.62626000000000004</v>
      </c>
      <c r="J94" s="518">
        <v>0</v>
      </c>
      <c r="K94" s="518">
        <v>0</v>
      </c>
      <c r="L94" s="480"/>
      <c r="M94" s="480"/>
      <c r="N94" s="480"/>
      <c r="O94" s="480"/>
      <c r="P94" s="518">
        <v>0</v>
      </c>
      <c r="Q94" s="518">
        <v>0</v>
      </c>
      <c r="R94" s="480"/>
      <c r="S94" s="480"/>
      <c r="T94" s="480"/>
      <c r="U94" s="480"/>
      <c r="V94" s="518">
        <v>0</v>
      </c>
      <c r="W94" s="518">
        <v>0</v>
      </c>
      <c r="X94" s="480"/>
      <c r="Y94" s="480"/>
      <c r="Z94" s="480"/>
      <c r="AA94" s="480"/>
      <c r="AB94" s="518">
        <v>0</v>
      </c>
      <c r="AC94" s="518">
        <v>0</v>
      </c>
      <c r="AD94" s="480"/>
      <c r="AE94" s="480"/>
      <c r="AF94" s="480"/>
      <c r="AG94" s="480"/>
      <c r="AH94" s="518">
        <v>0</v>
      </c>
      <c r="AI94" s="518">
        <v>0</v>
      </c>
      <c r="AJ94" s="480"/>
      <c r="AK94" s="480"/>
      <c r="AL94" s="480"/>
      <c r="AM94" s="480"/>
    </row>
    <row r="95" spans="2:39" ht="15.6" x14ac:dyDescent="0.3">
      <c r="B95" s="478" t="s">
        <v>43</v>
      </c>
      <c r="C95" s="478" t="s">
        <v>44</v>
      </c>
      <c r="D95" s="517" t="s">
        <v>54</v>
      </c>
      <c r="E95" s="523" t="s">
        <v>316</v>
      </c>
      <c r="F95" s="517" t="s">
        <v>312</v>
      </c>
      <c r="G95" s="518">
        <v>22</v>
      </c>
      <c r="H95" s="518">
        <v>22394</v>
      </c>
      <c r="I95" s="480">
        <v>0.62626000000000004</v>
      </c>
      <c r="J95" s="518">
        <v>548</v>
      </c>
      <c r="K95" s="518">
        <v>539</v>
      </c>
      <c r="L95" s="480">
        <v>0.98899999999999999</v>
      </c>
      <c r="M95" s="480">
        <v>4.4999999999999997E-3</v>
      </c>
      <c r="N95" s="480">
        <v>0.98019999999999996</v>
      </c>
      <c r="O95" s="480">
        <v>0.99780000000000002</v>
      </c>
      <c r="P95" s="518">
        <v>248</v>
      </c>
      <c r="Q95" s="518">
        <v>246</v>
      </c>
      <c r="R95" s="480">
        <v>0.99299999999999999</v>
      </c>
      <c r="S95" s="480">
        <v>5.3E-3</v>
      </c>
      <c r="T95" s="480">
        <v>0.98260000000000003</v>
      </c>
      <c r="U95" s="480">
        <v>1</v>
      </c>
      <c r="V95" s="518">
        <v>20</v>
      </c>
      <c r="W95" s="518">
        <v>19</v>
      </c>
      <c r="X95" s="480">
        <v>0.97699999999999998</v>
      </c>
      <c r="Y95" s="480"/>
      <c r="Z95" s="480"/>
      <c r="AA95" s="480"/>
      <c r="AB95" s="518">
        <v>816</v>
      </c>
      <c r="AC95" s="518">
        <v>804</v>
      </c>
      <c r="AD95" s="480">
        <v>0.99</v>
      </c>
      <c r="AE95" s="480">
        <v>3.5000000000000001E-3</v>
      </c>
      <c r="AF95" s="480">
        <v>0.98309999999999997</v>
      </c>
      <c r="AG95" s="480">
        <v>0.99690000000000001</v>
      </c>
      <c r="AH95" s="518">
        <v>0</v>
      </c>
      <c r="AI95" s="518">
        <v>0</v>
      </c>
      <c r="AJ95" s="480"/>
      <c r="AK95" s="480"/>
      <c r="AL95" s="480"/>
      <c r="AM95" s="480"/>
    </row>
    <row r="96" spans="2:39" ht="15.6" x14ac:dyDescent="0.3">
      <c r="B96" s="478" t="s">
        <v>43</v>
      </c>
      <c r="C96" s="478" t="s">
        <v>44</v>
      </c>
      <c r="D96" s="517" t="s">
        <v>54</v>
      </c>
      <c r="E96" s="517" t="s">
        <v>313</v>
      </c>
      <c r="F96" s="479" t="s">
        <v>315</v>
      </c>
      <c r="G96" s="518">
        <v>22</v>
      </c>
      <c r="H96" s="518">
        <v>22394</v>
      </c>
      <c r="I96" s="480">
        <v>0.62626000000000004</v>
      </c>
      <c r="J96" s="518">
        <v>6538</v>
      </c>
      <c r="K96" s="518">
        <v>6172</v>
      </c>
      <c r="L96" s="480">
        <v>0.95399999999999996</v>
      </c>
      <c r="M96" s="480">
        <v>2.5999999999999999E-3</v>
      </c>
      <c r="N96" s="480">
        <v>0.94889999999999997</v>
      </c>
      <c r="O96" s="480">
        <v>0.95909999999999995</v>
      </c>
      <c r="P96" s="518">
        <v>770</v>
      </c>
      <c r="Q96" s="518">
        <v>709</v>
      </c>
      <c r="R96" s="480">
        <v>0.93400000000000005</v>
      </c>
      <c r="S96" s="480">
        <v>8.8999999999999999E-3</v>
      </c>
      <c r="T96" s="480">
        <v>0.91659999999999997</v>
      </c>
      <c r="U96" s="480">
        <v>0.95140000000000002</v>
      </c>
      <c r="V96" s="518">
        <v>114</v>
      </c>
      <c r="W96" s="518">
        <v>76</v>
      </c>
      <c r="X96" s="480">
        <v>0.6</v>
      </c>
      <c r="Y96" s="480">
        <v>4.5900000000000003E-2</v>
      </c>
      <c r="Z96" s="480">
        <v>0.51</v>
      </c>
      <c r="AA96" s="480">
        <v>0.69</v>
      </c>
      <c r="AB96" s="518">
        <v>7537</v>
      </c>
      <c r="AC96" s="518">
        <v>7071</v>
      </c>
      <c r="AD96" s="480">
        <v>0.95399999999999996</v>
      </c>
      <c r="AE96" s="480">
        <v>2.3999999999999998E-3</v>
      </c>
      <c r="AF96" s="480">
        <v>0.94930000000000003</v>
      </c>
      <c r="AG96" s="480">
        <v>0.9587</v>
      </c>
      <c r="AH96" s="518">
        <v>115</v>
      </c>
      <c r="AI96" s="518">
        <v>114</v>
      </c>
      <c r="AJ96" s="480">
        <v>0.995</v>
      </c>
      <c r="AK96" s="480">
        <v>6.6E-3</v>
      </c>
      <c r="AL96" s="480">
        <v>0.98209999999999997</v>
      </c>
      <c r="AM96" s="480">
        <v>1</v>
      </c>
    </row>
    <row r="97" spans="2:39" ht="15.6" x14ac:dyDescent="0.3">
      <c r="B97" s="478" t="s">
        <v>43</v>
      </c>
      <c r="C97" s="478" t="s">
        <v>44</v>
      </c>
      <c r="D97" s="517" t="s">
        <v>54</v>
      </c>
      <c r="E97" s="517" t="s">
        <v>313</v>
      </c>
      <c r="F97" s="479" t="s">
        <v>314</v>
      </c>
      <c r="G97" s="518">
        <v>22</v>
      </c>
      <c r="H97" s="518">
        <v>22394</v>
      </c>
      <c r="I97" s="480">
        <v>0.62626000000000004</v>
      </c>
      <c r="J97" s="518">
        <v>2243</v>
      </c>
      <c r="K97" s="518">
        <v>2221</v>
      </c>
      <c r="L97" s="480">
        <v>0.99199999999999999</v>
      </c>
      <c r="M97" s="480">
        <v>1.9E-3</v>
      </c>
      <c r="N97" s="480">
        <v>0.98829999999999996</v>
      </c>
      <c r="O97" s="480">
        <v>0.99570000000000003</v>
      </c>
      <c r="P97" s="518">
        <v>1204</v>
      </c>
      <c r="Q97" s="518">
        <v>1192</v>
      </c>
      <c r="R97" s="480">
        <v>0.995</v>
      </c>
      <c r="S97" s="480">
        <v>2E-3</v>
      </c>
      <c r="T97" s="480">
        <v>0.99109999999999998</v>
      </c>
      <c r="U97" s="480">
        <v>0.99890000000000001</v>
      </c>
      <c r="V97" s="518">
        <v>78</v>
      </c>
      <c r="W97" s="518">
        <v>71</v>
      </c>
      <c r="X97" s="480">
        <v>0.93100000000000005</v>
      </c>
      <c r="Y97" s="480">
        <v>2.87E-2</v>
      </c>
      <c r="Z97" s="480">
        <v>0.87470000000000003</v>
      </c>
      <c r="AA97" s="480">
        <v>0.98729999999999996</v>
      </c>
      <c r="AB97" s="518">
        <v>3617</v>
      </c>
      <c r="AC97" s="518">
        <v>3576</v>
      </c>
      <c r="AD97" s="480">
        <v>0.99199999999999999</v>
      </c>
      <c r="AE97" s="480">
        <v>1.5E-3</v>
      </c>
      <c r="AF97" s="480">
        <v>0.98909999999999998</v>
      </c>
      <c r="AG97" s="480">
        <v>0.99490000000000001</v>
      </c>
      <c r="AH97" s="518">
        <v>92</v>
      </c>
      <c r="AI97" s="518">
        <v>92</v>
      </c>
      <c r="AJ97" s="480">
        <v>1</v>
      </c>
      <c r="AK97" s="480">
        <v>0</v>
      </c>
      <c r="AL97" s="480">
        <v>1</v>
      </c>
      <c r="AM97" s="480">
        <v>1</v>
      </c>
    </row>
    <row r="98" spans="2:39" ht="15.6" x14ac:dyDescent="0.3">
      <c r="B98" s="478" t="s">
        <v>43</v>
      </c>
      <c r="C98" s="478" t="s">
        <v>44</v>
      </c>
      <c r="D98" s="479" t="s">
        <v>45</v>
      </c>
      <c r="E98" s="517" t="s">
        <v>313</v>
      </c>
      <c r="F98" s="517" t="s">
        <v>312</v>
      </c>
      <c r="G98" s="518">
        <v>22</v>
      </c>
      <c r="H98" s="518">
        <v>22394</v>
      </c>
      <c r="I98" s="480">
        <v>0.62626000000000004</v>
      </c>
      <c r="J98" s="518">
        <v>6788</v>
      </c>
      <c r="K98" s="518">
        <v>6659</v>
      </c>
      <c r="L98" s="480">
        <v>0.97899999999999998</v>
      </c>
      <c r="M98" s="480">
        <v>1.6999999999999999E-3</v>
      </c>
      <c r="N98" s="480">
        <v>0.97570000000000001</v>
      </c>
      <c r="O98" s="480">
        <v>0.98229999999999995</v>
      </c>
      <c r="P98" s="518">
        <v>1655</v>
      </c>
      <c r="Q98" s="518">
        <v>1628</v>
      </c>
      <c r="R98" s="480">
        <v>0.98799999999999999</v>
      </c>
      <c r="S98" s="480">
        <v>2.7000000000000001E-3</v>
      </c>
      <c r="T98" s="480">
        <v>0.98270000000000002</v>
      </c>
      <c r="U98" s="480">
        <v>0.99329999999999996</v>
      </c>
      <c r="V98" s="518">
        <v>153</v>
      </c>
      <c r="W98" s="518">
        <v>129</v>
      </c>
      <c r="X98" s="480">
        <v>0.83399999999999996</v>
      </c>
      <c r="Y98" s="480">
        <v>3.0099999999999998E-2</v>
      </c>
      <c r="Z98" s="480">
        <v>0.77500000000000002</v>
      </c>
      <c r="AA98" s="480">
        <v>0.89300000000000002</v>
      </c>
      <c r="AB98" s="518">
        <v>8835</v>
      </c>
      <c r="AC98" s="518">
        <v>8654</v>
      </c>
      <c r="AD98" s="480">
        <v>0.98</v>
      </c>
      <c r="AE98" s="480">
        <v>1.5E-3</v>
      </c>
      <c r="AF98" s="480">
        <v>0.97709999999999997</v>
      </c>
      <c r="AG98" s="480">
        <v>0.9829</v>
      </c>
      <c r="AH98" s="518">
        <v>239</v>
      </c>
      <c r="AI98" s="518">
        <v>238</v>
      </c>
      <c r="AJ98" s="480">
        <v>0.997</v>
      </c>
      <c r="AK98" s="480">
        <v>3.5000000000000001E-3</v>
      </c>
      <c r="AL98" s="480">
        <v>0.99009999999999998</v>
      </c>
      <c r="AM98" s="480">
        <v>1</v>
      </c>
    </row>
    <row r="99" spans="2:39" ht="15.6" x14ac:dyDescent="0.3">
      <c r="B99" s="478" t="s">
        <v>43</v>
      </c>
      <c r="C99" s="478" t="s">
        <v>44</v>
      </c>
      <c r="D99" s="479" t="s">
        <v>52</v>
      </c>
      <c r="E99" s="517" t="s">
        <v>313</v>
      </c>
      <c r="F99" s="517" t="s">
        <v>312</v>
      </c>
      <c r="G99" s="518">
        <v>22</v>
      </c>
      <c r="H99" s="518">
        <v>22394</v>
      </c>
      <c r="I99" s="480">
        <v>0.62626000000000004</v>
      </c>
      <c r="J99" s="518">
        <v>1993</v>
      </c>
      <c r="K99" s="518">
        <v>1734</v>
      </c>
      <c r="L99" s="480">
        <v>0.878</v>
      </c>
      <c r="M99" s="480">
        <v>7.3000000000000001E-3</v>
      </c>
      <c r="N99" s="480">
        <v>0.86370000000000002</v>
      </c>
      <c r="O99" s="480">
        <v>0.89229999999999998</v>
      </c>
      <c r="P99" s="518">
        <v>319</v>
      </c>
      <c r="Q99" s="518">
        <v>273</v>
      </c>
      <c r="R99" s="480">
        <v>0.879</v>
      </c>
      <c r="S99" s="480">
        <v>1.83E-2</v>
      </c>
      <c r="T99" s="480">
        <v>0.84309999999999996</v>
      </c>
      <c r="U99" s="480">
        <v>0.91490000000000005</v>
      </c>
      <c r="V99" s="518">
        <v>39</v>
      </c>
      <c r="W99" s="518">
        <v>18</v>
      </c>
      <c r="X99" s="480">
        <v>0.38500000000000001</v>
      </c>
      <c r="Y99" s="480">
        <v>7.7899999999999997E-2</v>
      </c>
      <c r="Z99" s="480">
        <v>0.23230000000000001</v>
      </c>
      <c r="AA99" s="480">
        <v>0.53769999999999996</v>
      </c>
      <c r="AB99" s="518">
        <v>2362</v>
      </c>
      <c r="AC99" s="518">
        <v>2036</v>
      </c>
      <c r="AD99" s="480">
        <v>0.877</v>
      </c>
      <c r="AE99" s="480">
        <v>6.7999999999999996E-3</v>
      </c>
      <c r="AF99" s="480">
        <v>0.86370000000000002</v>
      </c>
      <c r="AG99" s="480">
        <v>0.89029999999999998</v>
      </c>
      <c r="AH99" s="518">
        <v>11</v>
      </c>
      <c r="AI99" s="518">
        <v>11</v>
      </c>
      <c r="AJ99" s="480">
        <v>1</v>
      </c>
      <c r="AK99" s="480"/>
      <c r="AL99" s="480"/>
      <c r="AM99" s="480"/>
    </row>
    <row r="100" spans="2:39" ht="15.6" x14ac:dyDescent="0.3">
      <c r="B100" s="467" t="s">
        <v>56</v>
      </c>
      <c r="C100" s="524" t="s">
        <v>44</v>
      </c>
      <c r="D100" s="469" t="s">
        <v>54</v>
      </c>
      <c r="E100" s="468" t="s">
        <v>313</v>
      </c>
      <c r="F100" s="468" t="s">
        <v>312</v>
      </c>
      <c r="G100" s="525">
        <v>22</v>
      </c>
      <c r="H100" s="525">
        <v>22394</v>
      </c>
      <c r="I100" s="470">
        <v>0.62626000000000004</v>
      </c>
      <c r="J100" s="525">
        <v>8781</v>
      </c>
      <c r="K100" s="525">
        <v>8393</v>
      </c>
      <c r="L100" s="470">
        <v>0.95899999999999996</v>
      </c>
      <c r="M100" s="470">
        <v>2.0999999999999999E-3</v>
      </c>
      <c r="N100" s="470">
        <v>0.95489999999999997</v>
      </c>
      <c r="O100" s="470">
        <v>0.96309999999999996</v>
      </c>
      <c r="P100" s="525">
        <v>1974</v>
      </c>
      <c r="Q100" s="525">
        <v>1901</v>
      </c>
      <c r="R100" s="470">
        <v>0.98</v>
      </c>
      <c r="S100" s="470">
        <v>3.2000000000000002E-3</v>
      </c>
      <c r="T100" s="470">
        <v>0.97370000000000001</v>
      </c>
      <c r="U100" s="470">
        <v>0.98629999999999995</v>
      </c>
      <c r="V100" s="525">
        <v>192</v>
      </c>
      <c r="W100" s="525">
        <v>147</v>
      </c>
      <c r="X100" s="470">
        <v>0.70399999999999996</v>
      </c>
      <c r="Y100" s="470">
        <v>3.2899999999999999E-2</v>
      </c>
      <c r="Z100" s="470">
        <v>0.63949999999999996</v>
      </c>
      <c r="AA100" s="470">
        <v>0.76849999999999996</v>
      </c>
      <c r="AB100" s="525">
        <v>11197</v>
      </c>
      <c r="AC100" s="525">
        <v>10690</v>
      </c>
      <c r="AD100" s="470">
        <v>0.96</v>
      </c>
      <c r="AE100" s="470">
        <v>1.9E-3</v>
      </c>
      <c r="AF100" s="470">
        <v>0.95630000000000004</v>
      </c>
      <c r="AG100" s="470">
        <v>0.9637</v>
      </c>
      <c r="AH100" s="525">
        <v>250</v>
      </c>
      <c r="AI100" s="525">
        <v>249</v>
      </c>
      <c r="AJ100" s="470">
        <v>0.997</v>
      </c>
      <c r="AK100" s="470">
        <v>3.5000000000000001E-3</v>
      </c>
      <c r="AL100" s="470">
        <v>0.99009999999999998</v>
      </c>
      <c r="AM100" s="470">
        <v>1</v>
      </c>
    </row>
    <row r="101" spans="2:39" x14ac:dyDescent="0.3">
      <c r="B101" s="504" t="s">
        <v>46</v>
      </c>
      <c r="C101" s="504" t="s">
        <v>49</v>
      </c>
      <c r="D101" s="504" t="s">
        <v>82</v>
      </c>
      <c r="E101" s="504" t="s">
        <v>326</v>
      </c>
      <c r="F101" s="504" t="s">
        <v>329</v>
      </c>
      <c r="G101" s="505">
        <v>31</v>
      </c>
      <c r="H101" s="505">
        <v>26346</v>
      </c>
      <c r="I101" s="506">
        <v>0.17333000000000001</v>
      </c>
      <c r="J101" s="505">
        <v>0</v>
      </c>
      <c r="K101" s="505">
        <v>0</v>
      </c>
      <c r="L101" s="506"/>
      <c r="M101" s="506"/>
      <c r="N101" s="506"/>
      <c r="O101" s="506"/>
      <c r="P101" s="505">
        <v>0</v>
      </c>
      <c r="Q101" s="505">
        <v>0</v>
      </c>
      <c r="R101" s="506"/>
      <c r="S101" s="506"/>
      <c r="T101" s="506"/>
      <c r="U101" s="506"/>
      <c r="V101" s="505">
        <v>0</v>
      </c>
      <c r="W101" s="505">
        <v>0</v>
      </c>
      <c r="X101" s="506"/>
      <c r="Y101" s="506"/>
      <c r="Z101" s="506"/>
      <c r="AA101" s="506"/>
      <c r="AB101" s="505">
        <v>155</v>
      </c>
      <c r="AC101" s="505">
        <v>153</v>
      </c>
      <c r="AD101" s="506">
        <v>0.99299999999999999</v>
      </c>
      <c r="AE101" s="506">
        <v>6.7000000000000002E-3</v>
      </c>
      <c r="AF101" s="506">
        <v>0.97989999999999999</v>
      </c>
      <c r="AG101" s="506">
        <v>1</v>
      </c>
      <c r="AH101" s="505">
        <v>155</v>
      </c>
      <c r="AI101" s="505">
        <v>153</v>
      </c>
      <c r="AJ101" s="506">
        <v>0.99299999999999999</v>
      </c>
      <c r="AK101" s="506">
        <v>6.7000000000000002E-3</v>
      </c>
      <c r="AL101" s="506">
        <v>0.97989999999999999</v>
      </c>
      <c r="AM101" s="506">
        <v>1</v>
      </c>
    </row>
    <row r="102" spans="2:39" x14ac:dyDescent="0.3">
      <c r="B102" s="504" t="s">
        <v>46</v>
      </c>
      <c r="C102" s="504" t="s">
        <v>49</v>
      </c>
      <c r="D102" s="504" t="s">
        <v>82</v>
      </c>
      <c r="E102" s="504" t="s">
        <v>326</v>
      </c>
      <c r="F102" s="504" t="s">
        <v>328</v>
      </c>
      <c r="G102" s="505">
        <v>31</v>
      </c>
      <c r="H102" s="505">
        <v>26346</v>
      </c>
      <c r="I102" s="506">
        <v>0.17333000000000001</v>
      </c>
      <c r="J102" s="505">
        <v>0</v>
      </c>
      <c r="K102" s="505">
        <v>0</v>
      </c>
      <c r="L102" s="506"/>
      <c r="M102" s="506"/>
      <c r="N102" s="506"/>
      <c r="O102" s="506"/>
      <c r="P102" s="505">
        <v>0</v>
      </c>
      <c r="Q102" s="505">
        <v>0</v>
      </c>
      <c r="R102" s="506"/>
      <c r="S102" s="506"/>
      <c r="T102" s="506"/>
      <c r="U102" s="506"/>
      <c r="V102" s="505">
        <v>0</v>
      </c>
      <c r="W102" s="505">
        <v>0</v>
      </c>
      <c r="X102" s="506"/>
      <c r="Y102" s="506"/>
      <c r="Z102" s="506"/>
      <c r="AA102" s="506"/>
      <c r="AB102" s="505">
        <v>142</v>
      </c>
      <c r="AC102" s="505">
        <v>141</v>
      </c>
      <c r="AD102" s="506">
        <v>0.996</v>
      </c>
      <c r="AE102" s="506">
        <v>5.3E-3</v>
      </c>
      <c r="AF102" s="506">
        <v>0.98560000000000003</v>
      </c>
      <c r="AG102" s="506">
        <v>1</v>
      </c>
      <c r="AH102" s="505">
        <v>142</v>
      </c>
      <c r="AI102" s="505">
        <v>141</v>
      </c>
      <c r="AJ102" s="506">
        <v>0.996</v>
      </c>
      <c r="AK102" s="506">
        <v>5.3E-3</v>
      </c>
      <c r="AL102" s="506">
        <v>0.98560000000000003</v>
      </c>
      <c r="AM102" s="506">
        <v>1</v>
      </c>
    </row>
    <row r="103" spans="2:39" x14ac:dyDescent="0.3">
      <c r="B103" s="504" t="s">
        <v>46</v>
      </c>
      <c r="C103" s="504" t="s">
        <v>49</v>
      </c>
      <c r="D103" s="504" t="s">
        <v>82</v>
      </c>
      <c r="E103" s="504" t="s">
        <v>324</v>
      </c>
      <c r="F103" s="504" t="s">
        <v>329</v>
      </c>
      <c r="G103" s="505">
        <v>31</v>
      </c>
      <c r="H103" s="505">
        <v>26346</v>
      </c>
      <c r="I103" s="506">
        <v>0.17333000000000001</v>
      </c>
      <c r="J103" s="505">
        <v>1</v>
      </c>
      <c r="K103" s="505">
        <v>1</v>
      </c>
      <c r="L103" s="506">
        <v>1</v>
      </c>
      <c r="M103" s="506"/>
      <c r="N103" s="506"/>
      <c r="O103" s="506"/>
      <c r="P103" s="505">
        <v>53</v>
      </c>
      <c r="Q103" s="505">
        <v>53</v>
      </c>
      <c r="R103" s="506">
        <v>1</v>
      </c>
      <c r="S103" s="506">
        <v>0</v>
      </c>
      <c r="T103" s="506">
        <v>1</v>
      </c>
      <c r="U103" s="506">
        <v>1</v>
      </c>
      <c r="V103" s="505">
        <v>25</v>
      </c>
      <c r="W103" s="505">
        <v>25</v>
      </c>
      <c r="X103" s="506">
        <v>1</v>
      </c>
      <c r="Y103" s="506"/>
      <c r="Z103" s="506"/>
      <c r="AA103" s="506"/>
      <c r="AB103" s="505">
        <v>79</v>
      </c>
      <c r="AC103" s="505">
        <v>79</v>
      </c>
      <c r="AD103" s="506">
        <v>1</v>
      </c>
      <c r="AE103" s="506">
        <v>0</v>
      </c>
      <c r="AF103" s="506">
        <v>1</v>
      </c>
      <c r="AG103" s="506">
        <v>1</v>
      </c>
      <c r="AH103" s="505">
        <v>0</v>
      </c>
      <c r="AI103" s="505">
        <v>0</v>
      </c>
      <c r="AJ103" s="506"/>
      <c r="AK103" s="506"/>
      <c r="AL103" s="506"/>
      <c r="AM103" s="506"/>
    </row>
    <row r="104" spans="2:39" x14ac:dyDescent="0.3">
      <c r="B104" s="504" t="s">
        <v>46</v>
      </c>
      <c r="C104" s="504" t="s">
        <v>49</v>
      </c>
      <c r="D104" s="504" t="s">
        <v>82</v>
      </c>
      <c r="E104" s="504" t="s">
        <v>324</v>
      </c>
      <c r="F104" s="504" t="s">
        <v>328</v>
      </c>
      <c r="G104" s="505">
        <v>31</v>
      </c>
      <c r="H104" s="505">
        <v>26346</v>
      </c>
      <c r="I104" s="506">
        <v>0.17333000000000001</v>
      </c>
      <c r="J104" s="505">
        <v>3</v>
      </c>
      <c r="K104" s="505">
        <v>3</v>
      </c>
      <c r="L104" s="506">
        <v>1</v>
      </c>
      <c r="M104" s="506"/>
      <c r="N104" s="506"/>
      <c r="O104" s="506"/>
      <c r="P104" s="505">
        <v>69</v>
      </c>
      <c r="Q104" s="505">
        <v>69</v>
      </c>
      <c r="R104" s="506">
        <v>1</v>
      </c>
      <c r="S104" s="506">
        <v>0</v>
      </c>
      <c r="T104" s="506">
        <v>1</v>
      </c>
      <c r="U104" s="506">
        <v>1</v>
      </c>
      <c r="V104" s="505">
        <v>27</v>
      </c>
      <c r="W104" s="505">
        <v>26</v>
      </c>
      <c r="X104" s="506">
        <v>0.99099999999999999</v>
      </c>
      <c r="Y104" s="506"/>
      <c r="Z104" s="506"/>
      <c r="AA104" s="506"/>
      <c r="AB104" s="505">
        <v>99</v>
      </c>
      <c r="AC104" s="505">
        <v>98</v>
      </c>
      <c r="AD104" s="506">
        <v>0.997</v>
      </c>
      <c r="AE104" s="506">
        <v>5.4999999999999997E-3</v>
      </c>
      <c r="AF104" s="506">
        <v>0.98619999999999997</v>
      </c>
      <c r="AG104" s="506">
        <v>1</v>
      </c>
      <c r="AH104" s="505">
        <v>0</v>
      </c>
      <c r="AI104" s="505">
        <v>0</v>
      </c>
      <c r="AJ104" s="506"/>
      <c r="AK104" s="506"/>
      <c r="AL104" s="506"/>
      <c r="AM104" s="506"/>
    </row>
    <row r="105" spans="2:39" x14ac:dyDescent="0.3">
      <c r="B105" s="504" t="s">
        <v>46</v>
      </c>
      <c r="C105" s="504" t="s">
        <v>49</v>
      </c>
      <c r="D105" s="504" t="s">
        <v>82</v>
      </c>
      <c r="E105" s="504" t="s">
        <v>323</v>
      </c>
      <c r="F105" s="504" t="s">
        <v>329</v>
      </c>
      <c r="G105" s="505">
        <v>31</v>
      </c>
      <c r="H105" s="505">
        <v>26346</v>
      </c>
      <c r="I105" s="506">
        <v>0.17333000000000001</v>
      </c>
      <c r="J105" s="505">
        <v>609</v>
      </c>
      <c r="K105" s="505">
        <v>578</v>
      </c>
      <c r="L105" s="506">
        <v>0.94599999999999995</v>
      </c>
      <c r="M105" s="506">
        <v>9.1999999999999998E-3</v>
      </c>
      <c r="N105" s="506">
        <v>0.92800000000000005</v>
      </c>
      <c r="O105" s="506">
        <v>0.96399999999999997</v>
      </c>
      <c r="P105" s="505">
        <v>115</v>
      </c>
      <c r="Q105" s="505">
        <v>109</v>
      </c>
      <c r="R105" s="506">
        <v>0.94799999999999995</v>
      </c>
      <c r="S105" s="506">
        <v>2.07E-2</v>
      </c>
      <c r="T105" s="506">
        <v>0.90739999999999998</v>
      </c>
      <c r="U105" s="506">
        <v>0.98860000000000003</v>
      </c>
      <c r="V105" s="505">
        <v>30</v>
      </c>
      <c r="W105" s="505">
        <v>27</v>
      </c>
      <c r="X105" s="506">
        <v>0.96099999999999997</v>
      </c>
      <c r="Y105" s="506"/>
      <c r="Z105" s="506"/>
      <c r="AA105" s="506"/>
      <c r="AB105" s="505">
        <v>754</v>
      </c>
      <c r="AC105" s="505">
        <v>714</v>
      </c>
      <c r="AD105" s="506">
        <v>0.94599999999999995</v>
      </c>
      <c r="AE105" s="506">
        <v>8.2000000000000007E-3</v>
      </c>
      <c r="AF105" s="506">
        <v>0.92989999999999995</v>
      </c>
      <c r="AG105" s="506">
        <v>0.96209999999999996</v>
      </c>
      <c r="AH105" s="505">
        <v>0</v>
      </c>
      <c r="AI105" s="505">
        <v>0</v>
      </c>
      <c r="AJ105" s="506"/>
      <c r="AK105" s="506"/>
      <c r="AL105" s="506"/>
      <c r="AM105" s="506"/>
    </row>
    <row r="106" spans="2:39" x14ac:dyDescent="0.3">
      <c r="B106" s="504" t="s">
        <v>46</v>
      </c>
      <c r="C106" s="504" t="s">
        <v>49</v>
      </c>
      <c r="D106" s="504" t="s">
        <v>82</v>
      </c>
      <c r="E106" s="504" t="s">
        <v>323</v>
      </c>
      <c r="F106" s="504" t="s">
        <v>328</v>
      </c>
      <c r="G106" s="505">
        <v>31</v>
      </c>
      <c r="H106" s="505">
        <v>26346</v>
      </c>
      <c r="I106" s="506">
        <v>0.17333000000000001</v>
      </c>
      <c r="J106" s="505">
        <v>615</v>
      </c>
      <c r="K106" s="505">
        <v>606</v>
      </c>
      <c r="L106" s="506">
        <v>0.98399999999999999</v>
      </c>
      <c r="M106" s="506">
        <v>5.1000000000000004E-3</v>
      </c>
      <c r="N106" s="506">
        <v>0.97399999999999998</v>
      </c>
      <c r="O106" s="506">
        <v>0.99399999999999999</v>
      </c>
      <c r="P106" s="505">
        <v>165</v>
      </c>
      <c r="Q106" s="505">
        <v>164</v>
      </c>
      <c r="R106" s="506">
        <v>0.98899999999999999</v>
      </c>
      <c r="S106" s="506">
        <v>8.0999999999999996E-3</v>
      </c>
      <c r="T106" s="506">
        <v>0.97309999999999997</v>
      </c>
      <c r="U106" s="506">
        <v>1</v>
      </c>
      <c r="V106" s="505">
        <v>22</v>
      </c>
      <c r="W106" s="505">
        <v>21</v>
      </c>
      <c r="X106" s="506">
        <v>0.98199999999999998</v>
      </c>
      <c r="Y106" s="506"/>
      <c r="Z106" s="506"/>
      <c r="AA106" s="506"/>
      <c r="AB106" s="505">
        <v>802</v>
      </c>
      <c r="AC106" s="505">
        <v>791</v>
      </c>
      <c r="AD106" s="506">
        <v>0.98499999999999999</v>
      </c>
      <c r="AE106" s="506">
        <v>4.3E-3</v>
      </c>
      <c r="AF106" s="506">
        <v>0.97660000000000002</v>
      </c>
      <c r="AG106" s="506">
        <v>0.99339999999999995</v>
      </c>
      <c r="AH106" s="505">
        <v>0</v>
      </c>
      <c r="AI106" s="505">
        <v>0</v>
      </c>
      <c r="AJ106" s="506"/>
      <c r="AK106" s="506"/>
      <c r="AL106" s="506"/>
      <c r="AM106" s="506"/>
    </row>
    <row r="107" spans="2:39" x14ac:dyDescent="0.3">
      <c r="B107" s="504" t="s">
        <v>46</v>
      </c>
      <c r="C107" s="504" t="s">
        <v>49</v>
      </c>
      <c r="D107" s="504" t="s">
        <v>82</v>
      </c>
      <c r="E107" s="504" t="s">
        <v>322</v>
      </c>
      <c r="F107" s="504" t="s">
        <v>329</v>
      </c>
      <c r="G107" s="505">
        <v>31</v>
      </c>
      <c r="H107" s="505">
        <v>26346</v>
      </c>
      <c r="I107" s="506">
        <v>0.17333000000000001</v>
      </c>
      <c r="J107" s="505">
        <v>0</v>
      </c>
      <c r="K107" s="505">
        <v>0</v>
      </c>
      <c r="L107" s="506"/>
      <c r="M107" s="506"/>
      <c r="N107" s="506"/>
      <c r="O107" s="506"/>
      <c r="P107" s="505">
        <v>0</v>
      </c>
      <c r="Q107" s="505">
        <v>0</v>
      </c>
      <c r="R107" s="506"/>
      <c r="S107" s="506"/>
      <c r="T107" s="506"/>
      <c r="U107" s="506"/>
      <c r="V107" s="505">
        <v>0</v>
      </c>
      <c r="W107" s="505">
        <v>0</v>
      </c>
      <c r="X107" s="506"/>
      <c r="Y107" s="506"/>
      <c r="Z107" s="506"/>
      <c r="AA107" s="506"/>
      <c r="AB107" s="505">
        <v>0</v>
      </c>
      <c r="AC107" s="505">
        <v>0</v>
      </c>
      <c r="AD107" s="506"/>
      <c r="AE107" s="506"/>
      <c r="AF107" s="506"/>
      <c r="AG107" s="506"/>
      <c r="AH107" s="505">
        <v>0</v>
      </c>
      <c r="AI107" s="505">
        <v>0</v>
      </c>
      <c r="AJ107" s="506"/>
      <c r="AK107" s="506"/>
      <c r="AL107" s="506"/>
      <c r="AM107" s="506"/>
    </row>
    <row r="108" spans="2:39" x14ac:dyDescent="0.3">
      <c r="B108" s="504" t="s">
        <v>46</v>
      </c>
      <c r="C108" s="504" t="s">
        <v>49</v>
      </c>
      <c r="D108" s="504" t="s">
        <v>82</v>
      </c>
      <c r="E108" s="504" t="s">
        <v>322</v>
      </c>
      <c r="F108" s="504" t="s">
        <v>328</v>
      </c>
      <c r="G108" s="505">
        <v>31</v>
      </c>
      <c r="H108" s="505">
        <v>26346</v>
      </c>
      <c r="I108" s="506">
        <v>0.17333000000000001</v>
      </c>
      <c r="J108" s="505">
        <v>0</v>
      </c>
      <c r="K108" s="505">
        <v>0</v>
      </c>
      <c r="L108" s="506"/>
      <c r="M108" s="506"/>
      <c r="N108" s="506"/>
      <c r="O108" s="506"/>
      <c r="P108" s="505">
        <v>0</v>
      </c>
      <c r="Q108" s="505">
        <v>0</v>
      </c>
      <c r="R108" s="506"/>
      <c r="S108" s="506"/>
      <c r="T108" s="506"/>
      <c r="U108" s="506"/>
      <c r="V108" s="505">
        <v>0</v>
      </c>
      <c r="W108" s="505">
        <v>0</v>
      </c>
      <c r="X108" s="506"/>
      <c r="Y108" s="506"/>
      <c r="Z108" s="506"/>
      <c r="AA108" s="506"/>
      <c r="AB108" s="505">
        <v>0</v>
      </c>
      <c r="AC108" s="505">
        <v>0</v>
      </c>
      <c r="AD108" s="506"/>
      <c r="AE108" s="506"/>
      <c r="AF108" s="506"/>
      <c r="AG108" s="506"/>
      <c r="AH108" s="505">
        <v>0</v>
      </c>
      <c r="AI108" s="505">
        <v>0</v>
      </c>
      <c r="AJ108" s="506"/>
      <c r="AK108" s="506"/>
      <c r="AL108" s="506"/>
      <c r="AM108" s="506"/>
    </row>
    <row r="109" spans="2:39" x14ac:dyDescent="0.3">
      <c r="B109" s="504" t="s">
        <v>46</v>
      </c>
      <c r="C109" s="504" t="s">
        <v>49</v>
      </c>
      <c r="D109" s="504" t="s">
        <v>82</v>
      </c>
      <c r="E109" s="504" t="s">
        <v>321</v>
      </c>
      <c r="F109" s="504" t="s">
        <v>329</v>
      </c>
      <c r="G109" s="505">
        <v>31</v>
      </c>
      <c r="H109" s="505">
        <v>26346</v>
      </c>
      <c r="I109" s="506">
        <v>0.17333000000000001</v>
      </c>
      <c r="J109" s="505">
        <v>663</v>
      </c>
      <c r="K109" s="505">
        <v>631</v>
      </c>
      <c r="L109" s="506">
        <v>0.94699999999999995</v>
      </c>
      <c r="M109" s="506">
        <v>8.6999999999999994E-3</v>
      </c>
      <c r="N109" s="506">
        <v>0.92989999999999995</v>
      </c>
      <c r="O109" s="506">
        <v>0.96409999999999996</v>
      </c>
      <c r="P109" s="505">
        <v>66</v>
      </c>
      <c r="Q109" s="505">
        <v>65</v>
      </c>
      <c r="R109" s="506">
        <v>0.98299999999999998</v>
      </c>
      <c r="S109" s="506">
        <v>1.5900000000000001E-2</v>
      </c>
      <c r="T109" s="506">
        <v>0.95179999999999998</v>
      </c>
      <c r="U109" s="506">
        <v>1</v>
      </c>
      <c r="V109" s="505">
        <v>5</v>
      </c>
      <c r="W109" s="505">
        <v>5</v>
      </c>
      <c r="X109" s="506">
        <v>1</v>
      </c>
      <c r="Y109" s="506"/>
      <c r="Z109" s="506"/>
      <c r="AA109" s="506"/>
      <c r="AB109" s="505">
        <v>734</v>
      </c>
      <c r="AC109" s="505">
        <v>701</v>
      </c>
      <c r="AD109" s="506">
        <v>0.94699999999999995</v>
      </c>
      <c r="AE109" s="506">
        <v>8.3000000000000001E-3</v>
      </c>
      <c r="AF109" s="506">
        <v>0.93069999999999997</v>
      </c>
      <c r="AG109" s="506">
        <v>0.96330000000000005</v>
      </c>
      <c r="AH109" s="505">
        <v>0</v>
      </c>
      <c r="AI109" s="505">
        <v>0</v>
      </c>
      <c r="AJ109" s="506"/>
      <c r="AK109" s="506"/>
      <c r="AL109" s="506"/>
      <c r="AM109" s="506"/>
    </row>
    <row r="110" spans="2:39" x14ac:dyDescent="0.3">
      <c r="B110" s="504" t="s">
        <v>46</v>
      </c>
      <c r="C110" s="504" t="s">
        <v>49</v>
      </c>
      <c r="D110" s="504" t="s">
        <v>82</v>
      </c>
      <c r="E110" s="504" t="s">
        <v>321</v>
      </c>
      <c r="F110" s="504" t="s">
        <v>328</v>
      </c>
      <c r="G110" s="505">
        <v>31</v>
      </c>
      <c r="H110" s="505">
        <v>26346</v>
      </c>
      <c r="I110" s="506">
        <v>0.17333000000000001</v>
      </c>
      <c r="J110" s="505">
        <v>295</v>
      </c>
      <c r="K110" s="505">
        <v>288</v>
      </c>
      <c r="L110" s="506">
        <v>0.97099999999999997</v>
      </c>
      <c r="M110" s="506">
        <v>9.7999999999999997E-3</v>
      </c>
      <c r="N110" s="506">
        <v>0.95179999999999998</v>
      </c>
      <c r="O110" s="506">
        <v>0.99019999999999997</v>
      </c>
      <c r="P110" s="505">
        <v>260</v>
      </c>
      <c r="Q110" s="505">
        <v>258</v>
      </c>
      <c r="R110" s="506">
        <v>0.99099999999999999</v>
      </c>
      <c r="S110" s="506">
        <v>5.8999999999999999E-3</v>
      </c>
      <c r="T110" s="506">
        <v>0.97940000000000005</v>
      </c>
      <c r="U110" s="506">
        <v>1</v>
      </c>
      <c r="V110" s="505">
        <v>20</v>
      </c>
      <c r="W110" s="505">
        <v>20</v>
      </c>
      <c r="X110" s="506">
        <v>1</v>
      </c>
      <c r="Y110" s="506"/>
      <c r="Z110" s="506"/>
      <c r="AA110" s="506"/>
      <c r="AB110" s="505">
        <v>575</v>
      </c>
      <c r="AC110" s="505">
        <v>566</v>
      </c>
      <c r="AD110" s="506">
        <v>0.97899999999999998</v>
      </c>
      <c r="AE110" s="506">
        <v>6.0000000000000001E-3</v>
      </c>
      <c r="AF110" s="506">
        <v>0.96719999999999995</v>
      </c>
      <c r="AG110" s="506">
        <v>0.99080000000000001</v>
      </c>
      <c r="AH110" s="505">
        <v>0</v>
      </c>
      <c r="AI110" s="505">
        <v>0</v>
      </c>
      <c r="AJ110" s="506"/>
      <c r="AK110" s="506"/>
      <c r="AL110" s="506"/>
      <c r="AM110" s="506"/>
    </row>
    <row r="111" spans="2:39" ht="15.6" x14ac:dyDescent="0.3">
      <c r="B111" s="507" t="s">
        <v>46</v>
      </c>
      <c r="C111" s="507" t="s">
        <v>49</v>
      </c>
      <c r="D111" s="507" t="s">
        <v>82</v>
      </c>
      <c r="E111" s="508" t="s">
        <v>313</v>
      </c>
      <c r="F111" s="509" t="s">
        <v>315</v>
      </c>
      <c r="G111" s="510">
        <v>31</v>
      </c>
      <c r="H111" s="510">
        <v>26346</v>
      </c>
      <c r="I111" s="511">
        <v>0.17333000000000001</v>
      </c>
      <c r="J111" s="510">
        <v>5248</v>
      </c>
      <c r="K111" s="510">
        <v>5025</v>
      </c>
      <c r="L111" s="511">
        <v>0.96</v>
      </c>
      <c r="M111" s="511">
        <v>2.7000000000000001E-3</v>
      </c>
      <c r="N111" s="511">
        <v>0.95469999999999999</v>
      </c>
      <c r="O111" s="511">
        <v>0.96530000000000005</v>
      </c>
      <c r="P111" s="510">
        <v>571</v>
      </c>
      <c r="Q111" s="510">
        <v>556</v>
      </c>
      <c r="R111" s="511">
        <v>0.97099999999999997</v>
      </c>
      <c r="S111" s="511">
        <v>7.0000000000000001E-3</v>
      </c>
      <c r="T111" s="511">
        <v>0.95730000000000004</v>
      </c>
      <c r="U111" s="511">
        <v>0.98470000000000002</v>
      </c>
      <c r="V111" s="510">
        <v>88</v>
      </c>
      <c r="W111" s="510">
        <v>80</v>
      </c>
      <c r="X111" s="511">
        <v>0.91600000000000004</v>
      </c>
      <c r="Y111" s="511">
        <v>2.9600000000000001E-2</v>
      </c>
      <c r="Z111" s="511">
        <v>0.85799999999999998</v>
      </c>
      <c r="AA111" s="511">
        <v>0.97399999999999998</v>
      </c>
      <c r="AB111" s="510">
        <v>6062</v>
      </c>
      <c r="AC111" s="510">
        <v>5814</v>
      </c>
      <c r="AD111" s="511">
        <v>0.96099999999999997</v>
      </c>
      <c r="AE111" s="511">
        <v>2.5000000000000001E-3</v>
      </c>
      <c r="AF111" s="511">
        <v>0.95609999999999995</v>
      </c>
      <c r="AG111" s="511">
        <v>0.96589999999999998</v>
      </c>
      <c r="AH111" s="510">
        <v>155</v>
      </c>
      <c r="AI111" s="510">
        <v>153</v>
      </c>
      <c r="AJ111" s="511">
        <v>0.99299999999999999</v>
      </c>
      <c r="AK111" s="511">
        <v>6.7000000000000002E-3</v>
      </c>
      <c r="AL111" s="511">
        <v>0.97989999999999999</v>
      </c>
      <c r="AM111" s="511">
        <v>1</v>
      </c>
    </row>
    <row r="112" spans="2:39" ht="15.6" x14ac:dyDescent="0.3">
      <c r="B112" s="507" t="s">
        <v>46</v>
      </c>
      <c r="C112" s="507" t="s">
        <v>49</v>
      </c>
      <c r="D112" s="507" t="s">
        <v>82</v>
      </c>
      <c r="E112" s="508" t="s">
        <v>313</v>
      </c>
      <c r="F112" s="509" t="s">
        <v>314</v>
      </c>
      <c r="G112" s="510">
        <v>31</v>
      </c>
      <c r="H112" s="510">
        <v>26346</v>
      </c>
      <c r="I112" s="511">
        <v>0.17333000000000001</v>
      </c>
      <c r="J112" s="510">
        <v>3372</v>
      </c>
      <c r="K112" s="510">
        <v>3326</v>
      </c>
      <c r="L112" s="511">
        <v>0.98599999999999999</v>
      </c>
      <c r="M112" s="511">
        <v>2E-3</v>
      </c>
      <c r="N112" s="511">
        <v>0.98209999999999997</v>
      </c>
      <c r="O112" s="511">
        <v>0.9899</v>
      </c>
      <c r="P112" s="510">
        <v>1274</v>
      </c>
      <c r="Q112" s="510">
        <v>1264</v>
      </c>
      <c r="R112" s="511">
        <v>0.99</v>
      </c>
      <c r="S112" s="511">
        <v>2.8E-3</v>
      </c>
      <c r="T112" s="511">
        <v>0.98450000000000004</v>
      </c>
      <c r="U112" s="511">
        <v>0.99550000000000005</v>
      </c>
      <c r="V112" s="510">
        <v>87</v>
      </c>
      <c r="W112" s="510">
        <v>85</v>
      </c>
      <c r="X112" s="511">
        <v>0.99199999999999999</v>
      </c>
      <c r="Y112" s="511">
        <v>9.5999999999999992E-3</v>
      </c>
      <c r="Z112" s="511">
        <v>0.97319999999999995</v>
      </c>
      <c r="AA112" s="511">
        <v>1</v>
      </c>
      <c r="AB112" s="510">
        <v>4875</v>
      </c>
      <c r="AC112" s="510">
        <v>4816</v>
      </c>
      <c r="AD112" s="511">
        <v>0.98699999999999999</v>
      </c>
      <c r="AE112" s="511">
        <v>1.6000000000000001E-3</v>
      </c>
      <c r="AF112" s="511">
        <v>0.9839</v>
      </c>
      <c r="AG112" s="511">
        <v>0.99009999999999998</v>
      </c>
      <c r="AH112" s="510">
        <v>142</v>
      </c>
      <c r="AI112" s="510">
        <v>141</v>
      </c>
      <c r="AJ112" s="511">
        <v>0.996</v>
      </c>
      <c r="AK112" s="511">
        <v>5.3E-3</v>
      </c>
      <c r="AL112" s="511">
        <v>0.98560000000000003</v>
      </c>
      <c r="AM112" s="511">
        <v>1</v>
      </c>
    </row>
    <row r="113" spans="2:39" ht="15.6" x14ac:dyDescent="0.3">
      <c r="B113" s="507" t="s">
        <v>46</v>
      </c>
      <c r="C113" s="507" t="s">
        <v>49</v>
      </c>
      <c r="D113" s="507" t="s">
        <v>82</v>
      </c>
      <c r="E113" s="509" t="s">
        <v>320</v>
      </c>
      <c r="F113" s="508" t="s">
        <v>312</v>
      </c>
      <c r="G113" s="510">
        <v>31</v>
      </c>
      <c r="H113" s="510">
        <v>26346</v>
      </c>
      <c r="I113" s="511">
        <v>0.17333000000000001</v>
      </c>
      <c r="J113" s="510">
        <v>0</v>
      </c>
      <c r="K113" s="510">
        <v>0</v>
      </c>
      <c r="L113" s="511"/>
      <c r="M113" s="511"/>
      <c r="N113" s="511"/>
      <c r="O113" s="511"/>
      <c r="P113" s="510">
        <v>0</v>
      </c>
      <c r="Q113" s="510">
        <v>0</v>
      </c>
      <c r="R113" s="511"/>
      <c r="S113" s="511"/>
      <c r="T113" s="511"/>
      <c r="U113" s="511"/>
      <c r="V113" s="510">
        <v>0</v>
      </c>
      <c r="W113" s="510">
        <v>0</v>
      </c>
      <c r="X113" s="511"/>
      <c r="Y113" s="511"/>
      <c r="Z113" s="511"/>
      <c r="AA113" s="511"/>
      <c r="AB113" s="510">
        <v>340</v>
      </c>
      <c r="AC113" s="510">
        <v>337</v>
      </c>
      <c r="AD113" s="511">
        <v>0.995</v>
      </c>
      <c r="AE113" s="511">
        <v>3.8E-3</v>
      </c>
      <c r="AF113" s="511">
        <v>0.98760000000000003</v>
      </c>
      <c r="AG113" s="511">
        <v>1</v>
      </c>
      <c r="AH113" s="510">
        <v>340</v>
      </c>
      <c r="AI113" s="510">
        <v>337</v>
      </c>
      <c r="AJ113" s="511">
        <v>0.995</v>
      </c>
      <c r="AK113" s="511">
        <v>3.8E-3</v>
      </c>
      <c r="AL113" s="511">
        <v>0.98760000000000003</v>
      </c>
      <c r="AM113" s="511">
        <v>1</v>
      </c>
    </row>
    <row r="114" spans="2:39" ht="15.6" x14ac:dyDescent="0.3">
      <c r="B114" s="507" t="s">
        <v>46</v>
      </c>
      <c r="C114" s="507" t="s">
        <v>49</v>
      </c>
      <c r="D114" s="507" t="s">
        <v>82</v>
      </c>
      <c r="E114" s="509" t="s">
        <v>319</v>
      </c>
      <c r="F114" s="508" t="s">
        <v>312</v>
      </c>
      <c r="G114" s="510">
        <v>31</v>
      </c>
      <c r="H114" s="510">
        <v>26346</v>
      </c>
      <c r="I114" s="511">
        <v>0.17333000000000001</v>
      </c>
      <c r="J114" s="510">
        <v>4</v>
      </c>
      <c r="K114" s="510">
        <v>4</v>
      </c>
      <c r="L114" s="511">
        <v>1</v>
      </c>
      <c r="M114" s="511"/>
      <c r="N114" s="511"/>
      <c r="O114" s="511"/>
      <c r="P114" s="510">
        <v>122</v>
      </c>
      <c r="Q114" s="510">
        <v>122</v>
      </c>
      <c r="R114" s="511">
        <v>1</v>
      </c>
      <c r="S114" s="511">
        <v>0</v>
      </c>
      <c r="T114" s="511">
        <v>1</v>
      </c>
      <c r="U114" s="511">
        <v>1</v>
      </c>
      <c r="V114" s="510">
        <v>52</v>
      </c>
      <c r="W114" s="510">
        <v>51</v>
      </c>
      <c r="X114" s="511">
        <v>0.99399999999999999</v>
      </c>
      <c r="Y114" s="511">
        <v>1.0699999999999999E-2</v>
      </c>
      <c r="Z114" s="511">
        <v>0.97299999999999998</v>
      </c>
      <c r="AA114" s="511">
        <v>1</v>
      </c>
      <c r="AB114" s="510">
        <v>178</v>
      </c>
      <c r="AC114" s="510">
        <v>177</v>
      </c>
      <c r="AD114" s="511">
        <v>0.998</v>
      </c>
      <c r="AE114" s="511">
        <v>3.3E-3</v>
      </c>
      <c r="AF114" s="511">
        <v>0.99150000000000005</v>
      </c>
      <c r="AG114" s="511">
        <v>1</v>
      </c>
      <c r="AH114" s="510">
        <v>0</v>
      </c>
      <c r="AI114" s="510">
        <v>0</v>
      </c>
      <c r="AJ114" s="511"/>
      <c r="AK114" s="511"/>
      <c r="AL114" s="511"/>
      <c r="AM114" s="511"/>
    </row>
    <row r="115" spans="2:39" ht="15.6" x14ac:dyDescent="0.3">
      <c r="B115" s="507" t="s">
        <v>46</v>
      </c>
      <c r="C115" s="507" t="s">
        <v>49</v>
      </c>
      <c r="D115" s="507" t="s">
        <v>82</v>
      </c>
      <c r="E115" s="509" t="s">
        <v>318</v>
      </c>
      <c r="F115" s="508" t="s">
        <v>312</v>
      </c>
      <c r="G115" s="510">
        <v>31</v>
      </c>
      <c r="H115" s="510">
        <v>26346</v>
      </c>
      <c r="I115" s="511">
        <v>0.17333000000000001</v>
      </c>
      <c r="J115" s="510">
        <v>1224</v>
      </c>
      <c r="K115" s="510">
        <v>1184</v>
      </c>
      <c r="L115" s="511">
        <v>0.96399999999999997</v>
      </c>
      <c r="M115" s="511">
        <v>5.3E-3</v>
      </c>
      <c r="N115" s="511">
        <v>0.9536</v>
      </c>
      <c r="O115" s="511">
        <v>0.97440000000000004</v>
      </c>
      <c r="P115" s="510">
        <v>280</v>
      </c>
      <c r="Q115" s="510">
        <v>273</v>
      </c>
      <c r="R115" s="511">
        <v>0.97699999999999998</v>
      </c>
      <c r="S115" s="511">
        <v>8.9999999999999993E-3</v>
      </c>
      <c r="T115" s="511">
        <v>0.95940000000000003</v>
      </c>
      <c r="U115" s="511">
        <v>0.99460000000000004</v>
      </c>
      <c r="V115" s="510">
        <v>52</v>
      </c>
      <c r="W115" s="510">
        <v>48</v>
      </c>
      <c r="X115" s="511">
        <v>0.97</v>
      </c>
      <c r="Y115" s="511">
        <v>2.3699999999999999E-2</v>
      </c>
      <c r="Z115" s="511">
        <v>0.92349999999999999</v>
      </c>
      <c r="AA115" s="511">
        <v>1</v>
      </c>
      <c r="AB115" s="510">
        <v>1556</v>
      </c>
      <c r="AC115" s="510">
        <v>1505</v>
      </c>
      <c r="AD115" s="511">
        <v>0.96499999999999997</v>
      </c>
      <c r="AE115" s="511">
        <v>4.7000000000000002E-3</v>
      </c>
      <c r="AF115" s="511">
        <v>0.95579999999999998</v>
      </c>
      <c r="AG115" s="511">
        <v>0.97419999999999995</v>
      </c>
      <c r="AH115" s="510">
        <v>0</v>
      </c>
      <c r="AI115" s="510">
        <v>0</v>
      </c>
      <c r="AJ115" s="511"/>
      <c r="AK115" s="511"/>
      <c r="AL115" s="511"/>
      <c r="AM115" s="511"/>
    </row>
    <row r="116" spans="2:39" ht="15.6" x14ac:dyDescent="0.3">
      <c r="B116" s="507" t="s">
        <v>46</v>
      </c>
      <c r="C116" s="507" t="s">
        <v>49</v>
      </c>
      <c r="D116" s="507" t="s">
        <v>82</v>
      </c>
      <c r="E116" s="509" t="s">
        <v>317</v>
      </c>
      <c r="F116" s="508" t="s">
        <v>312</v>
      </c>
      <c r="G116" s="510">
        <v>31</v>
      </c>
      <c r="H116" s="510">
        <v>26346</v>
      </c>
      <c r="I116" s="511">
        <v>0.17333000000000001</v>
      </c>
      <c r="J116" s="510">
        <v>0</v>
      </c>
      <c r="K116" s="510">
        <v>0</v>
      </c>
      <c r="L116" s="511"/>
      <c r="M116" s="511"/>
      <c r="N116" s="511"/>
      <c r="O116" s="511"/>
      <c r="P116" s="510">
        <v>0</v>
      </c>
      <c r="Q116" s="510">
        <v>0</v>
      </c>
      <c r="R116" s="511"/>
      <c r="S116" s="511"/>
      <c r="T116" s="511"/>
      <c r="U116" s="511"/>
      <c r="V116" s="510">
        <v>0</v>
      </c>
      <c r="W116" s="510">
        <v>0</v>
      </c>
      <c r="X116" s="511"/>
      <c r="Y116" s="511"/>
      <c r="Z116" s="511"/>
      <c r="AA116" s="511"/>
      <c r="AB116" s="510">
        <v>0</v>
      </c>
      <c r="AC116" s="510">
        <v>0</v>
      </c>
      <c r="AD116" s="511"/>
      <c r="AE116" s="511"/>
      <c r="AF116" s="511"/>
      <c r="AG116" s="511"/>
      <c r="AH116" s="510">
        <v>0</v>
      </c>
      <c r="AI116" s="510">
        <v>0</v>
      </c>
      <c r="AJ116" s="511"/>
      <c r="AK116" s="511"/>
      <c r="AL116" s="511"/>
      <c r="AM116" s="511"/>
    </row>
    <row r="117" spans="2:39" ht="15.6" x14ac:dyDescent="0.3">
      <c r="B117" s="507" t="s">
        <v>46</v>
      </c>
      <c r="C117" s="507" t="s">
        <v>49</v>
      </c>
      <c r="D117" s="507" t="s">
        <v>82</v>
      </c>
      <c r="E117" s="509" t="s">
        <v>316</v>
      </c>
      <c r="F117" s="508" t="s">
        <v>312</v>
      </c>
      <c r="G117" s="510">
        <v>31</v>
      </c>
      <c r="H117" s="510">
        <v>26346</v>
      </c>
      <c r="I117" s="511">
        <v>0.17333000000000001</v>
      </c>
      <c r="J117" s="510">
        <v>958</v>
      </c>
      <c r="K117" s="510">
        <v>919</v>
      </c>
      <c r="L117" s="511">
        <v>0.95099999999999996</v>
      </c>
      <c r="M117" s="511">
        <v>7.0000000000000001E-3</v>
      </c>
      <c r="N117" s="511">
        <v>0.93730000000000002</v>
      </c>
      <c r="O117" s="511">
        <v>0.9647</v>
      </c>
      <c r="P117" s="510">
        <v>326</v>
      </c>
      <c r="Q117" s="510">
        <v>323</v>
      </c>
      <c r="R117" s="511">
        <v>0.99</v>
      </c>
      <c r="S117" s="511">
        <v>5.4999999999999997E-3</v>
      </c>
      <c r="T117" s="511">
        <v>0.97919999999999996</v>
      </c>
      <c r="U117" s="511">
        <v>1</v>
      </c>
      <c r="V117" s="510">
        <v>25</v>
      </c>
      <c r="W117" s="510">
        <v>25</v>
      </c>
      <c r="X117" s="511">
        <v>1</v>
      </c>
      <c r="Y117" s="511"/>
      <c r="Z117" s="511"/>
      <c r="AA117" s="511"/>
      <c r="AB117" s="510">
        <v>1309</v>
      </c>
      <c r="AC117" s="510">
        <v>1267</v>
      </c>
      <c r="AD117" s="511">
        <v>0.95599999999999996</v>
      </c>
      <c r="AE117" s="511">
        <v>5.7000000000000002E-3</v>
      </c>
      <c r="AF117" s="511">
        <v>0.94479999999999997</v>
      </c>
      <c r="AG117" s="511">
        <v>0.96719999999999995</v>
      </c>
      <c r="AH117" s="510">
        <v>0</v>
      </c>
      <c r="AI117" s="510">
        <v>0</v>
      </c>
      <c r="AJ117" s="511"/>
      <c r="AK117" s="511"/>
      <c r="AL117" s="511"/>
      <c r="AM117" s="511"/>
    </row>
    <row r="118" spans="2:39" ht="15.6" x14ac:dyDescent="0.3">
      <c r="B118" s="512" t="s">
        <v>46</v>
      </c>
      <c r="C118" s="512" t="s">
        <v>49</v>
      </c>
      <c r="D118" s="513" t="s">
        <v>45</v>
      </c>
      <c r="E118" s="514" t="s">
        <v>313</v>
      </c>
      <c r="F118" s="514" t="s">
        <v>312</v>
      </c>
      <c r="G118" s="515">
        <v>31</v>
      </c>
      <c r="H118" s="515">
        <v>26346</v>
      </c>
      <c r="I118" s="516">
        <v>0.17333000000000001</v>
      </c>
      <c r="J118" s="515">
        <v>8620</v>
      </c>
      <c r="K118" s="515">
        <v>8351</v>
      </c>
      <c r="L118" s="516">
        <v>0.96799999999999997</v>
      </c>
      <c r="M118" s="516">
        <v>1.9E-3</v>
      </c>
      <c r="N118" s="516">
        <v>0.96430000000000005</v>
      </c>
      <c r="O118" s="516">
        <v>0.97170000000000001</v>
      </c>
      <c r="P118" s="515">
        <v>1845</v>
      </c>
      <c r="Q118" s="515">
        <v>1820</v>
      </c>
      <c r="R118" s="516">
        <v>0.98699999999999999</v>
      </c>
      <c r="S118" s="516">
        <v>2.5999999999999999E-3</v>
      </c>
      <c r="T118" s="516">
        <v>0.9819</v>
      </c>
      <c r="U118" s="516">
        <v>0.99209999999999998</v>
      </c>
      <c r="V118" s="515">
        <v>175</v>
      </c>
      <c r="W118" s="515">
        <v>165</v>
      </c>
      <c r="X118" s="516">
        <v>0.95699999999999996</v>
      </c>
      <c r="Y118" s="516">
        <v>1.5299999999999999E-2</v>
      </c>
      <c r="Z118" s="516">
        <v>0.92700000000000005</v>
      </c>
      <c r="AA118" s="516">
        <v>0.98699999999999999</v>
      </c>
      <c r="AB118" s="515">
        <v>10980</v>
      </c>
      <c r="AC118" s="515">
        <v>10673</v>
      </c>
      <c r="AD118" s="516">
        <v>0.96899999999999997</v>
      </c>
      <c r="AE118" s="516">
        <v>1.6999999999999999E-3</v>
      </c>
      <c r="AF118" s="516">
        <v>0.9657</v>
      </c>
      <c r="AG118" s="516">
        <v>0.97230000000000005</v>
      </c>
      <c r="AH118" s="515">
        <v>340</v>
      </c>
      <c r="AI118" s="515">
        <v>337</v>
      </c>
      <c r="AJ118" s="516">
        <v>0.995</v>
      </c>
      <c r="AK118" s="516">
        <v>3.8E-3</v>
      </c>
      <c r="AL118" s="516">
        <v>0.98760000000000003</v>
      </c>
      <c r="AM118" s="516">
        <v>1</v>
      </c>
    </row>
    <row r="119" spans="2:39" x14ac:dyDescent="0.3">
      <c r="B119" s="504" t="s">
        <v>46</v>
      </c>
      <c r="C119" s="504" t="s">
        <v>49</v>
      </c>
      <c r="D119" s="504" t="s">
        <v>327</v>
      </c>
      <c r="E119" s="504" t="s">
        <v>326</v>
      </c>
      <c r="F119" s="504" t="s">
        <v>329</v>
      </c>
      <c r="G119" s="505">
        <v>31</v>
      </c>
      <c r="H119" s="505">
        <v>26346</v>
      </c>
      <c r="I119" s="506">
        <v>0.17333000000000001</v>
      </c>
      <c r="J119" s="505">
        <v>0</v>
      </c>
      <c r="K119" s="505">
        <v>0</v>
      </c>
      <c r="L119" s="506"/>
      <c r="M119" s="506"/>
      <c r="N119" s="506"/>
      <c r="O119" s="506"/>
      <c r="P119" s="505">
        <v>0</v>
      </c>
      <c r="Q119" s="505">
        <v>0</v>
      </c>
      <c r="R119" s="506"/>
      <c r="S119" s="506"/>
      <c r="T119" s="506"/>
      <c r="U119" s="506"/>
      <c r="V119" s="505">
        <v>0</v>
      </c>
      <c r="W119" s="505">
        <v>0</v>
      </c>
      <c r="X119" s="506"/>
      <c r="Y119" s="506"/>
      <c r="Z119" s="506"/>
      <c r="AA119" s="506"/>
      <c r="AB119" s="505">
        <v>6</v>
      </c>
      <c r="AC119" s="505">
        <v>6</v>
      </c>
      <c r="AD119" s="506">
        <v>1</v>
      </c>
      <c r="AE119" s="506"/>
      <c r="AF119" s="506"/>
      <c r="AG119" s="506"/>
      <c r="AH119" s="505">
        <v>6</v>
      </c>
      <c r="AI119" s="505">
        <v>6</v>
      </c>
      <c r="AJ119" s="506">
        <v>1</v>
      </c>
      <c r="AK119" s="506"/>
      <c r="AL119" s="506"/>
      <c r="AM119" s="506"/>
    </row>
    <row r="120" spans="2:39" x14ac:dyDescent="0.3">
      <c r="B120" s="504" t="s">
        <v>46</v>
      </c>
      <c r="C120" s="504" t="s">
        <v>49</v>
      </c>
      <c r="D120" s="504" t="s">
        <v>327</v>
      </c>
      <c r="E120" s="504" t="s">
        <v>326</v>
      </c>
      <c r="F120" s="504" t="s">
        <v>328</v>
      </c>
      <c r="G120" s="505">
        <v>31</v>
      </c>
      <c r="H120" s="505">
        <v>26346</v>
      </c>
      <c r="I120" s="506">
        <v>0.17333000000000001</v>
      </c>
      <c r="J120" s="505">
        <v>0</v>
      </c>
      <c r="K120" s="505">
        <v>0</v>
      </c>
      <c r="L120" s="506"/>
      <c r="M120" s="506"/>
      <c r="N120" s="506"/>
      <c r="O120" s="506"/>
      <c r="P120" s="505">
        <v>0</v>
      </c>
      <c r="Q120" s="505">
        <v>0</v>
      </c>
      <c r="R120" s="506"/>
      <c r="S120" s="506"/>
      <c r="T120" s="506"/>
      <c r="U120" s="506"/>
      <c r="V120" s="505">
        <v>0</v>
      </c>
      <c r="W120" s="505">
        <v>0</v>
      </c>
      <c r="X120" s="506"/>
      <c r="Y120" s="506"/>
      <c r="Z120" s="506"/>
      <c r="AA120" s="506"/>
      <c r="AB120" s="505">
        <v>9</v>
      </c>
      <c r="AC120" s="505">
        <v>8</v>
      </c>
      <c r="AD120" s="506">
        <v>0.94099999999999995</v>
      </c>
      <c r="AE120" s="506"/>
      <c r="AF120" s="506"/>
      <c r="AG120" s="506"/>
      <c r="AH120" s="505">
        <v>9</v>
      </c>
      <c r="AI120" s="505">
        <v>8</v>
      </c>
      <c r="AJ120" s="506">
        <v>0.94099999999999995</v>
      </c>
      <c r="AK120" s="506"/>
      <c r="AL120" s="506"/>
      <c r="AM120" s="506"/>
    </row>
    <row r="121" spans="2:39" x14ac:dyDescent="0.3">
      <c r="B121" s="504" t="s">
        <v>46</v>
      </c>
      <c r="C121" s="504" t="s">
        <v>49</v>
      </c>
      <c r="D121" s="504" t="s">
        <v>327</v>
      </c>
      <c r="E121" s="504" t="s">
        <v>324</v>
      </c>
      <c r="F121" s="504" t="s">
        <v>329</v>
      </c>
      <c r="G121" s="505">
        <v>31</v>
      </c>
      <c r="H121" s="505">
        <v>26346</v>
      </c>
      <c r="I121" s="506">
        <v>0.17333000000000001</v>
      </c>
      <c r="J121" s="505">
        <v>0</v>
      </c>
      <c r="K121" s="505">
        <v>0</v>
      </c>
      <c r="L121" s="506"/>
      <c r="M121" s="506"/>
      <c r="N121" s="506"/>
      <c r="O121" s="506"/>
      <c r="P121" s="505">
        <v>3</v>
      </c>
      <c r="Q121" s="505">
        <v>1</v>
      </c>
      <c r="R121" s="506">
        <v>0.33300000000000002</v>
      </c>
      <c r="S121" s="506"/>
      <c r="T121" s="506"/>
      <c r="U121" s="506"/>
      <c r="V121" s="505">
        <v>2</v>
      </c>
      <c r="W121" s="505">
        <v>2</v>
      </c>
      <c r="X121" s="506">
        <v>1</v>
      </c>
      <c r="Y121" s="506"/>
      <c r="Z121" s="506"/>
      <c r="AA121" s="506"/>
      <c r="AB121" s="505">
        <v>5</v>
      </c>
      <c r="AC121" s="505">
        <v>3</v>
      </c>
      <c r="AD121" s="506">
        <v>0.6</v>
      </c>
      <c r="AE121" s="506"/>
      <c r="AF121" s="506"/>
      <c r="AG121" s="506"/>
      <c r="AH121" s="505">
        <v>0</v>
      </c>
      <c r="AI121" s="505">
        <v>0</v>
      </c>
      <c r="AJ121" s="506"/>
      <c r="AK121" s="506"/>
      <c r="AL121" s="506"/>
      <c r="AM121" s="506"/>
    </row>
    <row r="122" spans="2:39" x14ac:dyDescent="0.3">
      <c r="B122" s="504" t="s">
        <v>46</v>
      </c>
      <c r="C122" s="504" t="s">
        <v>49</v>
      </c>
      <c r="D122" s="504" t="s">
        <v>327</v>
      </c>
      <c r="E122" s="504" t="s">
        <v>324</v>
      </c>
      <c r="F122" s="504" t="s">
        <v>328</v>
      </c>
      <c r="G122" s="505">
        <v>31</v>
      </c>
      <c r="H122" s="505">
        <v>26346</v>
      </c>
      <c r="I122" s="506">
        <v>0.17333000000000001</v>
      </c>
      <c r="J122" s="505">
        <v>0</v>
      </c>
      <c r="K122" s="505">
        <v>0</v>
      </c>
      <c r="L122" s="506"/>
      <c r="M122" s="506"/>
      <c r="N122" s="506"/>
      <c r="O122" s="506"/>
      <c r="P122" s="505">
        <v>0</v>
      </c>
      <c r="Q122" s="505">
        <v>0</v>
      </c>
      <c r="R122" s="506"/>
      <c r="S122" s="506"/>
      <c r="T122" s="506"/>
      <c r="U122" s="506"/>
      <c r="V122" s="505">
        <v>0</v>
      </c>
      <c r="W122" s="505">
        <v>0</v>
      </c>
      <c r="X122" s="506"/>
      <c r="Y122" s="506"/>
      <c r="Z122" s="506"/>
      <c r="AA122" s="506"/>
      <c r="AB122" s="505">
        <v>0</v>
      </c>
      <c r="AC122" s="505">
        <v>0</v>
      </c>
      <c r="AD122" s="506"/>
      <c r="AE122" s="506"/>
      <c r="AF122" s="506"/>
      <c r="AG122" s="506"/>
      <c r="AH122" s="505">
        <v>0</v>
      </c>
      <c r="AI122" s="505">
        <v>0</v>
      </c>
      <c r="AJ122" s="506"/>
      <c r="AK122" s="506"/>
      <c r="AL122" s="506"/>
      <c r="AM122" s="506"/>
    </row>
    <row r="123" spans="2:39" x14ac:dyDescent="0.3">
      <c r="B123" s="504" t="s">
        <v>46</v>
      </c>
      <c r="C123" s="504" t="s">
        <v>49</v>
      </c>
      <c r="D123" s="504" t="s">
        <v>327</v>
      </c>
      <c r="E123" s="504" t="s">
        <v>323</v>
      </c>
      <c r="F123" s="504" t="s">
        <v>329</v>
      </c>
      <c r="G123" s="505">
        <v>31</v>
      </c>
      <c r="H123" s="505">
        <v>26346</v>
      </c>
      <c r="I123" s="506">
        <v>0.17333000000000001</v>
      </c>
      <c r="J123" s="505">
        <v>115</v>
      </c>
      <c r="K123" s="505">
        <v>96</v>
      </c>
      <c r="L123" s="506">
        <v>0.82299999999999995</v>
      </c>
      <c r="M123" s="506">
        <v>3.56E-2</v>
      </c>
      <c r="N123" s="506">
        <v>0.75319999999999998</v>
      </c>
      <c r="O123" s="506">
        <v>0.89280000000000004</v>
      </c>
      <c r="P123" s="505">
        <v>22</v>
      </c>
      <c r="Q123" s="505">
        <v>19</v>
      </c>
      <c r="R123" s="506">
        <v>0.88800000000000001</v>
      </c>
      <c r="S123" s="506"/>
      <c r="T123" s="506"/>
      <c r="U123" s="506"/>
      <c r="V123" s="505">
        <v>7</v>
      </c>
      <c r="W123" s="505">
        <v>4</v>
      </c>
      <c r="X123" s="506">
        <v>0.52600000000000002</v>
      </c>
      <c r="Y123" s="506"/>
      <c r="Z123" s="506"/>
      <c r="AA123" s="506"/>
      <c r="AB123" s="505">
        <v>144</v>
      </c>
      <c r="AC123" s="505">
        <v>119</v>
      </c>
      <c r="AD123" s="506">
        <v>0.82299999999999995</v>
      </c>
      <c r="AE123" s="506">
        <v>3.1800000000000002E-2</v>
      </c>
      <c r="AF123" s="506">
        <v>0.76070000000000004</v>
      </c>
      <c r="AG123" s="506">
        <v>0.88529999999999998</v>
      </c>
      <c r="AH123" s="505">
        <v>0</v>
      </c>
      <c r="AI123" s="505">
        <v>0</v>
      </c>
      <c r="AJ123" s="506"/>
      <c r="AK123" s="506"/>
      <c r="AL123" s="506"/>
      <c r="AM123" s="506"/>
    </row>
    <row r="124" spans="2:39" x14ac:dyDescent="0.3">
      <c r="B124" s="504" t="s">
        <v>46</v>
      </c>
      <c r="C124" s="504" t="s">
        <v>49</v>
      </c>
      <c r="D124" s="504" t="s">
        <v>327</v>
      </c>
      <c r="E124" s="504" t="s">
        <v>323</v>
      </c>
      <c r="F124" s="504" t="s">
        <v>328</v>
      </c>
      <c r="G124" s="505">
        <v>31</v>
      </c>
      <c r="H124" s="505">
        <v>26346</v>
      </c>
      <c r="I124" s="506">
        <v>0.17333000000000001</v>
      </c>
      <c r="J124" s="505">
        <v>13</v>
      </c>
      <c r="K124" s="505">
        <v>13</v>
      </c>
      <c r="L124" s="506">
        <v>1</v>
      </c>
      <c r="M124" s="506"/>
      <c r="N124" s="506"/>
      <c r="O124" s="506"/>
      <c r="P124" s="505">
        <v>10</v>
      </c>
      <c r="Q124" s="505">
        <v>8</v>
      </c>
      <c r="R124" s="506">
        <v>0.78600000000000003</v>
      </c>
      <c r="S124" s="506"/>
      <c r="T124" s="506"/>
      <c r="U124" s="506"/>
      <c r="V124" s="505">
        <v>1</v>
      </c>
      <c r="W124" s="505">
        <v>1</v>
      </c>
      <c r="X124" s="506">
        <v>1</v>
      </c>
      <c r="Y124" s="506"/>
      <c r="Z124" s="506"/>
      <c r="AA124" s="506"/>
      <c r="AB124" s="505">
        <v>24</v>
      </c>
      <c r="AC124" s="505">
        <v>22</v>
      </c>
      <c r="AD124" s="506">
        <v>0.90600000000000003</v>
      </c>
      <c r="AE124" s="506"/>
      <c r="AF124" s="506"/>
      <c r="AG124" s="506"/>
      <c r="AH124" s="505">
        <v>0</v>
      </c>
      <c r="AI124" s="505">
        <v>0</v>
      </c>
      <c r="AJ124" s="506"/>
      <c r="AK124" s="506"/>
      <c r="AL124" s="506"/>
      <c r="AM124" s="506"/>
    </row>
    <row r="125" spans="2:39" x14ac:dyDescent="0.3">
      <c r="B125" s="504" t="s">
        <v>46</v>
      </c>
      <c r="C125" s="504" t="s">
        <v>49</v>
      </c>
      <c r="D125" s="504" t="s">
        <v>327</v>
      </c>
      <c r="E125" s="504" t="s">
        <v>322</v>
      </c>
      <c r="F125" s="504" t="s">
        <v>329</v>
      </c>
      <c r="G125" s="505">
        <v>31</v>
      </c>
      <c r="H125" s="505">
        <v>26346</v>
      </c>
      <c r="I125" s="506">
        <v>0.17333000000000001</v>
      </c>
      <c r="J125" s="505">
        <v>0</v>
      </c>
      <c r="K125" s="505">
        <v>0</v>
      </c>
      <c r="L125" s="506"/>
      <c r="M125" s="506"/>
      <c r="N125" s="506"/>
      <c r="O125" s="506"/>
      <c r="P125" s="505">
        <v>0</v>
      </c>
      <c r="Q125" s="505">
        <v>0</v>
      </c>
      <c r="R125" s="506"/>
      <c r="S125" s="506"/>
      <c r="T125" s="506"/>
      <c r="U125" s="506"/>
      <c r="V125" s="505">
        <v>0</v>
      </c>
      <c r="W125" s="505">
        <v>0</v>
      </c>
      <c r="X125" s="506"/>
      <c r="Y125" s="506"/>
      <c r="Z125" s="506"/>
      <c r="AA125" s="506"/>
      <c r="AB125" s="505">
        <v>0</v>
      </c>
      <c r="AC125" s="505">
        <v>0</v>
      </c>
      <c r="AD125" s="506"/>
      <c r="AE125" s="506"/>
      <c r="AF125" s="506"/>
      <c r="AG125" s="506"/>
      <c r="AH125" s="505">
        <v>0</v>
      </c>
      <c r="AI125" s="505">
        <v>0</v>
      </c>
      <c r="AJ125" s="506"/>
      <c r="AK125" s="506"/>
      <c r="AL125" s="506"/>
      <c r="AM125" s="506"/>
    </row>
    <row r="126" spans="2:39" x14ac:dyDescent="0.3">
      <c r="B126" s="504" t="s">
        <v>46</v>
      </c>
      <c r="C126" s="504" t="s">
        <v>49</v>
      </c>
      <c r="D126" s="504" t="s">
        <v>327</v>
      </c>
      <c r="E126" s="504" t="s">
        <v>322</v>
      </c>
      <c r="F126" s="504" t="s">
        <v>328</v>
      </c>
      <c r="G126" s="505">
        <v>31</v>
      </c>
      <c r="H126" s="505">
        <v>26346</v>
      </c>
      <c r="I126" s="506">
        <v>0.17333000000000001</v>
      </c>
      <c r="J126" s="505">
        <v>0</v>
      </c>
      <c r="K126" s="505">
        <v>0</v>
      </c>
      <c r="L126" s="506"/>
      <c r="M126" s="506"/>
      <c r="N126" s="506"/>
      <c r="O126" s="506"/>
      <c r="P126" s="505">
        <v>0</v>
      </c>
      <c r="Q126" s="505">
        <v>0</v>
      </c>
      <c r="R126" s="506"/>
      <c r="S126" s="506"/>
      <c r="T126" s="506"/>
      <c r="U126" s="506"/>
      <c r="V126" s="505">
        <v>0</v>
      </c>
      <c r="W126" s="505">
        <v>0</v>
      </c>
      <c r="X126" s="506"/>
      <c r="Y126" s="506"/>
      <c r="Z126" s="506"/>
      <c r="AA126" s="506"/>
      <c r="AB126" s="505">
        <v>0</v>
      </c>
      <c r="AC126" s="505">
        <v>0</v>
      </c>
      <c r="AD126" s="506"/>
      <c r="AE126" s="506"/>
      <c r="AF126" s="506"/>
      <c r="AG126" s="506"/>
      <c r="AH126" s="505">
        <v>0</v>
      </c>
      <c r="AI126" s="505">
        <v>0</v>
      </c>
      <c r="AJ126" s="506"/>
      <c r="AK126" s="506"/>
      <c r="AL126" s="506"/>
      <c r="AM126" s="506"/>
    </row>
    <row r="127" spans="2:39" x14ac:dyDescent="0.3">
      <c r="B127" s="504" t="s">
        <v>46</v>
      </c>
      <c r="C127" s="504" t="s">
        <v>49</v>
      </c>
      <c r="D127" s="504" t="s">
        <v>327</v>
      </c>
      <c r="E127" s="504" t="s">
        <v>321</v>
      </c>
      <c r="F127" s="504" t="s">
        <v>329</v>
      </c>
      <c r="G127" s="505">
        <v>31</v>
      </c>
      <c r="H127" s="505">
        <v>26346</v>
      </c>
      <c r="I127" s="506">
        <v>0.17333000000000001</v>
      </c>
      <c r="J127" s="505">
        <v>26</v>
      </c>
      <c r="K127" s="505">
        <v>22</v>
      </c>
      <c r="L127" s="506">
        <v>0.69199999999999995</v>
      </c>
      <c r="M127" s="506"/>
      <c r="N127" s="506"/>
      <c r="O127" s="506"/>
      <c r="P127" s="505">
        <v>2</v>
      </c>
      <c r="Q127" s="505">
        <v>2</v>
      </c>
      <c r="R127" s="506">
        <v>1</v>
      </c>
      <c r="S127" s="506"/>
      <c r="T127" s="506"/>
      <c r="U127" s="506"/>
      <c r="V127" s="505">
        <v>0</v>
      </c>
      <c r="W127" s="505">
        <v>0</v>
      </c>
      <c r="X127" s="506"/>
      <c r="Y127" s="506"/>
      <c r="Z127" s="506"/>
      <c r="AA127" s="506"/>
      <c r="AB127" s="505">
        <v>28</v>
      </c>
      <c r="AC127" s="505">
        <v>24</v>
      </c>
      <c r="AD127" s="506">
        <v>0.7</v>
      </c>
      <c r="AE127" s="506"/>
      <c r="AF127" s="506"/>
      <c r="AG127" s="506"/>
      <c r="AH127" s="505">
        <v>0</v>
      </c>
      <c r="AI127" s="505">
        <v>0</v>
      </c>
      <c r="AJ127" s="506"/>
      <c r="AK127" s="506"/>
      <c r="AL127" s="506"/>
      <c r="AM127" s="506"/>
    </row>
    <row r="128" spans="2:39" x14ac:dyDescent="0.3">
      <c r="B128" s="504" t="s">
        <v>46</v>
      </c>
      <c r="C128" s="504" t="s">
        <v>49</v>
      </c>
      <c r="D128" s="504" t="s">
        <v>327</v>
      </c>
      <c r="E128" s="504" t="s">
        <v>321</v>
      </c>
      <c r="F128" s="504" t="s">
        <v>328</v>
      </c>
      <c r="G128" s="505">
        <v>31</v>
      </c>
      <c r="H128" s="505">
        <v>26346</v>
      </c>
      <c r="I128" s="506">
        <v>0.17333000000000001</v>
      </c>
      <c r="J128" s="505">
        <v>2</v>
      </c>
      <c r="K128" s="505">
        <v>2</v>
      </c>
      <c r="L128" s="506">
        <v>1</v>
      </c>
      <c r="M128" s="506"/>
      <c r="N128" s="506"/>
      <c r="O128" s="506"/>
      <c r="P128" s="505">
        <v>5</v>
      </c>
      <c r="Q128" s="505">
        <v>5</v>
      </c>
      <c r="R128" s="506">
        <v>1</v>
      </c>
      <c r="S128" s="506"/>
      <c r="T128" s="506"/>
      <c r="U128" s="506"/>
      <c r="V128" s="505">
        <v>0</v>
      </c>
      <c r="W128" s="505">
        <v>0</v>
      </c>
      <c r="X128" s="506"/>
      <c r="Y128" s="506"/>
      <c r="Z128" s="506"/>
      <c r="AA128" s="506"/>
      <c r="AB128" s="505">
        <v>7</v>
      </c>
      <c r="AC128" s="505">
        <v>7</v>
      </c>
      <c r="AD128" s="506">
        <v>1</v>
      </c>
      <c r="AE128" s="506"/>
      <c r="AF128" s="506"/>
      <c r="AG128" s="506"/>
      <c r="AH128" s="505">
        <v>0</v>
      </c>
      <c r="AI128" s="505">
        <v>0</v>
      </c>
      <c r="AJ128" s="506"/>
      <c r="AK128" s="506"/>
      <c r="AL128" s="506"/>
      <c r="AM128" s="506"/>
    </row>
    <row r="129" spans="2:39" ht="15.6" x14ac:dyDescent="0.3">
      <c r="B129" s="507" t="s">
        <v>46</v>
      </c>
      <c r="C129" s="507" t="s">
        <v>49</v>
      </c>
      <c r="D129" s="507" t="s">
        <v>327</v>
      </c>
      <c r="E129" s="508" t="s">
        <v>313</v>
      </c>
      <c r="F129" s="509" t="s">
        <v>315</v>
      </c>
      <c r="G129" s="510">
        <v>31</v>
      </c>
      <c r="H129" s="510">
        <v>26346</v>
      </c>
      <c r="I129" s="511">
        <v>0.17333000000000001</v>
      </c>
      <c r="J129" s="510">
        <v>1697</v>
      </c>
      <c r="K129" s="510">
        <v>1417</v>
      </c>
      <c r="L129" s="511">
        <v>0.85</v>
      </c>
      <c r="M129" s="511">
        <v>8.6999999999999994E-3</v>
      </c>
      <c r="N129" s="511">
        <v>0.83289999999999997</v>
      </c>
      <c r="O129" s="511">
        <v>0.86709999999999998</v>
      </c>
      <c r="P129" s="510">
        <v>255</v>
      </c>
      <c r="Q129" s="510">
        <v>221</v>
      </c>
      <c r="R129" s="511">
        <v>0.92</v>
      </c>
      <c r="S129" s="511">
        <v>1.7000000000000001E-2</v>
      </c>
      <c r="T129" s="511">
        <v>0.88670000000000004</v>
      </c>
      <c r="U129" s="511">
        <v>0.95330000000000004</v>
      </c>
      <c r="V129" s="510">
        <v>44</v>
      </c>
      <c r="W129" s="510">
        <v>27</v>
      </c>
      <c r="X129" s="511">
        <v>0.59</v>
      </c>
      <c r="Y129" s="511">
        <v>7.4099999999999999E-2</v>
      </c>
      <c r="Z129" s="511">
        <v>0.44479999999999997</v>
      </c>
      <c r="AA129" s="511">
        <v>0.73519999999999996</v>
      </c>
      <c r="AB129" s="510">
        <v>2002</v>
      </c>
      <c r="AC129" s="510">
        <v>1671</v>
      </c>
      <c r="AD129" s="511">
        <v>0.85199999999999998</v>
      </c>
      <c r="AE129" s="511">
        <v>7.9000000000000008E-3</v>
      </c>
      <c r="AF129" s="511">
        <v>0.83650000000000002</v>
      </c>
      <c r="AG129" s="511">
        <v>0.86750000000000005</v>
      </c>
      <c r="AH129" s="510">
        <v>6</v>
      </c>
      <c r="AI129" s="510">
        <v>6</v>
      </c>
      <c r="AJ129" s="511">
        <v>1</v>
      </c>
      <c r="AK129" s="511"/>
      <c r="AL129" s="511"/>
      <c r="AM129" s="511"/>
    </row>
    <row r="130" spans="2:39" ht="15.6" x14ac:dyDescent="0.3">
      <c r="B130" s="507" t="s">
        <v>46</v>
      </c>
      <c r="C130" s="507" t="s">
        <v>49</v>
      </c>
      <c r="D130" s="507" t="s">
        <v>327</v>
      </c>
      <c r="E130" s="508" t="s">
        <v>313</v>
      </c>
      <c r="F130" s="509" t="s">
        <v>314</v>
      </c>
      <c r="G130" s="510">
        <v>31</v>
      </c>
      <c r="H130" s="510">
        <v>26346</v>
      </c>
      <c r="I130" s="511">
        <v>0.17333000000000001</v>
      </c>
      <c r="J130" s="510">
        <v>115</v>
      </c>
      <c r="K130" s="510">
        <v>111</v>
      </c>
      <c r="L130" s="511">
        <v>0.96699999999999997</v>
      </c>
      <c r="M130" s="511">
        <v>1.67E-2</v>
      </c>
      <c r="N130" s="511">
        <v>0.93430000000000002</v>
      </c>
      <c r="O130" s="511">
        <v>0.99970000000000003</v>
      </c>
      <c r="P130" s="510">
        <v>63</v>
      </c>
      <c r="Q130" s="510">
        <v>57</v>
      </c>
      <c r="R130" s="511">
        <v>0.89700000000000002</v>
      </c>
      <c r="S130" s="511">
        <v>3.8300000000000001E-2</v>
      </c>
      <c r="T130" s="511">
        <v>0.82189999999999996</v>
      </c>
      <c r="U130" s="511">
        <v>0.97209999999999996</v>
      </c>
      <c r="V130" s="510">
        <v>3</v>
      </c>
      <c r="W130" s="510">
        <v>3</v>
      </c>
      <c r="X130" s="511">
        <v>1</v>
      </c>
      <c r="Y130" s="511"/>
      <c r="Z130" s="511"/>
      <c r="AA130" s="511"/>
      <c r="AB130" s="510">
        <v>190</v>
      </c>
      <c r="AC130" s="510">
        <v>179</v>
      </c>
      <c r="AD130" s="511">
        <v>0.95199999999999996</v>
      </c>
      <c r="AE130" s="511">
        <v>1.55E-2</v>
      </c>
      <c r="AF130" s="511">
        <v>0.92159999999999997</v>
      </c>
      <c r="AG130" s="511">
        <v>0.98240000000000005</v>
      </c>
      <c r="AH130" s="510">
        <v>9</v>
      </c>
      <c r="AI130" s="510">
        <v>8</v>
      </c>
      <c r="AJ130" s="511">
        <v>0.94099999999999995</v>
      </c>
      <c r="AK130" s="511"/>
      <c r="AL130" s="511"/>
      <c r="AM130" s="511"/>
    </row>
    <row r="131" spans="2:39" ht="15.6" x14ac:dyDescent="0.3">
      <c r="B131" s="507" t="s">
        <v>46</v>
      </c>
      <c r="C131" s="507" t="s">
        <v>49</v>
      </c>
      <c r="D131" s="507" t="s">
        <v>327</v>
      </c>
      <c r="E131" s="509" t="s">
        <v>320</v>
      </c>
      <c r="F131" s="508" t="s">
        <v>312</v>
      </c>
      <c r="G131" s="510">
        <v>31</v>
      </c>
      <c r="H131" s="510">
        <v>26346</v>
      </c>
      <c r="I131" s="511">
        <v>0.17333000000000001</v>
      </c>
      <c r="J131" s="510">
        <v>0</v>
      </c>
      <c r="K131" s="510">
        <v>0</v>
      </c>
      <c r="L131" s="511"/>
      <c r="M131" s="511"/>
      <c r="N131" s="511"/>
      <c r="O131" s="511"/>
      <c r="P131" s="510">
        <v>0</v>
      </c>
      <c r="Q131" s="510">
        <v>0</v>
      </c>
      <c r="R131" s="511"/>
      <c r="S131" s="511"/>
      <c r="T131" s="511"/>
      <c r="U131" s="511"/>
      <c r="V131" s="510">
        <v>0</v>
      </c>
      <c r="W131" s="510">
        <v>0</v>
      </c>
      <c r="X131" s="511"/>
      <c r="Y131" s="511"/>
      <c r="Z131" s="511"/>
      <c r="AA131" s="511"/>
      <c r="AB131" s="510">
        <v>16</v>
      </c>
      <c r="AC131" s="510">
        <v>15</v>
      </c>
      <c r="AD131" s="511">
        <v>0.95799999999999996</v>
      </c>
      <c r="AE131" s="511"/>
      <c r="AF131" s="511"/>
      <c r="AG131" s="511"/>
      <c r="AH131" s="510">
        <v>16</v>
      </c>
      <c r="AI131" s="510">
        <v>15</v>
      </c>
      <c r="AJ131" s="511">
        <v>0.95799999999999996</v>
      </c>
      <c r="AK131" s="511"/>
      <c r="AL131" s="511"/>
      <c r="AM131" s="511"/>
    </row>
    <row r="132" spans="2:39" ht="15.6" x14ac:dyDescent="0.3">
      <c r="B132" s="507" t="s">
        <v>46</v>
      </c>
      <c r="C132" s="507" t="s">
        <v>49</v>
      </c>
      <c r="D132" s="507" t="s">
        <v>327</v>
      </c>
      <c r="E132" s="509" t="s">
        <v>319</v>
      </c>
      <c r="F132" s="508" t="s">
        <v>312</v>
      </c>
      <c r="G132" s="510">
        <v>31</v>
      </c>
      <c r="H132" s="510">
        <v>26346</v>
      </c>
      <c r="I132" s="511">
        <v>0.17333000000000001</v>
      </c>
      <c r="J132" s="510">
        <v>0</v>
      </c>
      <c r="K132" s="510">
        <v>0</v>
      </c>
      <c r="L132" s="511"/>
      <c r="M132" s="511"/>
      <c r="N132" s="511"/>
      <c r="O132" s="511"/>
      <c r="P132" s="510">
        <v>3</v>
      </c>
      <c r="Q132" s="510">
        <v>1</v>
      </c>
      <c r="R132" s="511">
        <v>0.33300000000000002</v>
      </c>
      <c r="S132" s="511"/>
      <c r="T132" s="511"/>
      <c r="U132" s="511"/>
      <c r="V132" s="510">
        <v>2</v>
      </c>
      <c r="W132" s="510">
        <v>2</v>
      </c>
      <c r="X132" s="511">
        <v>1</v>
      </c>
      <c r="Y132" s="511"/>
      <c r="Z132" s="511"/>
      <c r="AA132" s="511"/>
      <c r="AB132" s="510">
        <v>5</v>
      </c>
      <c r="AC132" s="510">
        <v>3</v>
      </c>
      <c r="AD132" s="511">
        <v>0.6</v>
      </c>
      <c r="AE132" s="511"/>
      <c r="AF132" s="511"/>
      <c r="AG132" s="511"/>
      <c r="AH132" s="510">
        <v>0</v>
      </c>
      <c r="AI132" s="510">
        <v>0</v>
      </c>
      <c r="AJ132" s="511"/>
      <c r="AK132" s="511"/>
      <c r="AL132" s="511"/>
      <c r="AM132" s="511"/>
    </row>
    <row r="133" spans="2:39" ht="15.6" x14ac:dyDescent="0.3">
      <c r="B133" s="507" t="s">
        <v>46</v>
      </c>
      <c r="C133" s="507" t="s">
        <v>49</v>
      </c>
      <c r="D133" s="507" t="s">
        <v>327</v>
      </c>
      <c r="E133" s="509" t="s">
        <v>318</v>
      </c>
      <c r="F133" s="508" t="s">
        <v>312</v>
      </c>
      <c r="G133" s="510">
        <v>31</v>
      </c>
      <c r="H133" s="510">
        <v>26346</v>
      </c>
      <c r="I133" s="511">
        <v>0.17333000000000001</v>
      </c>
      <c r="J133" s="510">
        <v>128</v>
      </c>
      <c r="K133" s="510">
        <v>109</v>
      </c>
      <c r="L133" s="511">
        <v>0.82399999999999995</v>
      </c>
      <c r="M133" s="511">
        <v>3.3700000000000001E-2</v>
      </c>
      <c r="N133" s="511">
        <v>0.75790000000000002</v>
      </c>
      <c r="O133" s="511">
        <v>0.8901</v>
      </c>
      <c r="P133" s="510">
        <v>32</v>
      </c>
      <c r="Q133" s="510">
        <v>27</v>
      </c>
      <c r="R133" s="511">
        <v>0.872</v>
      </c>
      <c r="S133" s="511">
        <v>5.91E-2</v>
      </c>
      <c r="T133" s="511">
        <v>0.75619999999999998</v>
      </c>
      <c r="U133" s="511">
        <v>0.98780000000000001</v>
      </c>
      <c r="V133" s="510">
        <v>8</v>
      </c>
      <c r="W133" s="510">
        <v>5</v>
      </c>
      <c r="X133" s="511">
        <v>0.55000000000000004</v>
      </c>
      <c r="Y133" s="511"/>
      <c r="Z133" s="511"/>
      <c r="AA133" s="511"/>
      <c r="AB133" s="510">
        <v>168</v>
      </c>
      <c r="AC133" s="510">
        <v>141</v>
      </c>
      <c r="AD133" s="511">
        <v>0.82399999999999995</v>
      </c>
      <c r="AE133" s="511">
        <v>2.9399999999999999E-2</v>
      </c>
      <c r="AF133" s="511">
        <v>0.76639999999999997</v>
      </c>
      <c r="AG133" s="511">
        <v>0.88160000000000005</v>
      </c>
      <c r="AH133" s="510">
        <v>0</v>
      </c>
      <c r="AI133" s="510">
        <v>0</v>
      </c>
      <c r="AJ133" s="511"/>
      <c r="AK133" s="511"/>
      <c r="AL133" s="511"/>
      <c r="AM133" s="511"/>
    </row>
    <row r="134" spans="2:39" ht="15.6" x14ac:dyDescent="0.3">
      <c r="B134" s="507" t="s">
        <v>46</v>
      </c>
      <c r="C134" s="507" t="s">
        <v>49</v>
      </c>
      <c r="D134" s="507" t="s">
        <v>327</v>
      </c>
      <c r="E134" s="509" t="s">
        <v>317</v>
      </c>
      <c r="F134" s="508" t="s">
        <v>312</v>
      </c>
      <c r="G134" s="510">
        <v>31</v>
      </c>
      <c r="H134" s="510">
        <v>26346</v>
      </c>
      <c r="I134" s="511">
        <v>0.17333000000000001</v>
      </c>
      <c r="J134" s="510">
        <v>0</v>
      </c>
      <c r="K134" s="510">
        <v>0</v>
      </c>
      <c r="L134" s="511"/>
      <c r="M134" s="511"/>
      <c r="N134" s="511"/>
      <c r="O134" s="511"/>
      <c r="P134" s="510">
        <v>0</v>
      </c>
      <c r="Q134" s="510">
        <v>0</v>
      </c>
      <c r="R134" s="511"/>
      <c r="S134" s="511"/>
      <c r="T134" s="511"/>
      <c r="U134" s="511"/>
      <c r="V134" s="510">
        <v>0</v>
      </c>
      <c r="W134" s="510">
        <v>0</v>
      </c>
      <c r="X134" s="511"/>
      <c r="Y134" s="511"/>
      <c r="Z134" s="511"/>
      <c r="AA134" s="511"/>
      <c r="AB134" s="510">
        <v>0</v>
      </c>
      <c r="AC134" s="510">
        <v>0</v>
      </c>
      <c r="AD134" s="511"/>
      <c r="AE134" s="511"/>
      <c r="AF134" s="511"/>
      <c r="AG134" s="511"/>
      <c r="AH134" s="510">
        <v>0</v>
      </c>
      <c r="AI134" s="510">
        <v>0</v>
      </c>
      <c r="AJ134" s="511"/>
      <c r="AK134" s="511"/>
      <c r="AL134" s="511"/>
      <c r="AM134" s="511"/>
    </row>
    <row r="135" spans="2:39" ht="15.6" x14ac:dyDescent="0.3">
      <c r="B135" s="507" t="s">
        <v>46</v>
      </c>
      <c r="C135" s="507" t="s">
        <v>49</v>
      </c>
      <c r="D135" s="507" t="s">
        <v>327</v>
      </c>
      <c r="E135" s="509" t="s">
        <v>316</v>
      </c>
      <c r="F135" s="508" t="s">
        <v>312</v>
      </c>
      <c r="G135" s="510">
        <v>31</v>
      </c>
      <c r="H135" s="510">
        <v>26346</v>
      </c>
      <c r="I135" s="511">
        <v>0.17333000000000001</v>
      </c>
      <c r="J135" s="510">
        <v>28</v>
      </c>
      <c r="K135" s="510">
        <v>24</v>
      </c>
      <c r="L135" s="511">
        <v>0.7</v>
      </c>
      <c r="M135" s="511"/>
      <c r="N135" s="511"/>
      <c r="O135" s="511"/>
      <c r="P135" s="510">
        <v>7</v>
      </c>
      <c r="Q135" s="510">
        <v>7</v>
      </c>
      <c r="R135" s="511">
        <v>1</v>
      </c>
      <c r="S135" s="511"/>
      <c r="T135" s="511"/>
      <c r="U135" s="511"/>
      <c r="V135" s="510">
        <v>0</v>
      </c>
      <c r="W135" s="510">
        <v>0</v>
      </c>
      <c r="X135" s="511"/>
      <c r="Y135" s="511"/>
      <c r="Z135" s="511"/>
      <c r="AA135" s="511"/>
      <c r="AB135" s="510">
        <v>35</v>
      </c>
      <c r="AC135" s="510">
        <v>31</v>
      </c>
      <c r="AD135" s="511">
        <v>0.72399999999999998</v>
      </c>
      <c r="AE135" s="511">
        <v>7.5600000000000001E-2</v>
      </c>
      <c r="AF135" s="511">
        <v>0.57579999999999998</v>
      </c>
      <c r="AG135" s="511">
        <v>0.87219999999999998</v>
      </c>
      <c r="AH135" s="510">
        <v>0</v>
      </c>
      <c r="AI135" s="510">
        <v>0</v>
      </c>
      <c r="AJ135" s="511"/>
      <c r="AK135" s="511"/>
      <c r="AL135" s="511"/>
      <c r="AM135" s="511"/>
    </row>
    <row r="136" spans="2:39" ht="15.6" x14ac:dyDescent="0.3">
      <c r="B136" s="512" t="s">
        <v>46</v>
      </c>
      <c r="C136" s="512" t="s">
        <v>49</v>
      </c>
      <c r="D136" s="513" t="s">
        <v>52</v>
      </c>
      <c r="E136" s="514" t="s">
        <v>313</v>
      </c>
      <c r="F136" s="514" t="s">
        <v>312</v>
      </c>
      <c r="G136" s="515">
        <v>31</v>
      </c>
      <c r="H136" s="515">
        <v>26346</v>
      </c>
      <c r="I136" s="516">
        <v>0.17333000000000001</v>
      </c>
      <c r="J136" s="515">
        <v>1812</v>
      </c>
      <c r="K136" s="515">
        <v>1528</v>
      </c>
      <c r="L136" s="516">
        <v>0.85099999999999998</v>
      </c>
      <c r="M136" s="516">
        <v>8.3999999999999995E-3</v>
      </c>
      <c r="N136" s="516">
        <v>0.83450000000000002</v>
      </c>
      <c r="O136" s="516">
        <v>0.86750000000000005</v>
      </c>
      <c r="P136" s="515">
        <v>318</v>
      </c>
      <c r="Q136" s="515">
        <v>278</v>
      </c>
      <c r="R136" s="516">
        <v>0.91900000000000004</v>
      </c>
      <c r="S136" s="516">
        <v>1.5299999999999999E-2</v>
      </c>
      <c r="T136" s="516">
        <v>0.88900000000000001</v>
      </c>
      <c r="U136" s="516">
        <v>0.94899999999999995</v>
      </c>
      <c r="V136" s="515">
        <v>47</v>
      </c>
      <c r="W136" s="515">
        <v>30</v>
      </c>
      <c r="X136" s="516">
        <v>0.59699999999999998</v>
      </c>
      <c r="Y136" s="516">
        <v>7.1499999999999994E-2</v>
      </c>
      <c r="Z136" s="516">
        <v>0.45689999999999997</v>
      </c>
      <c r="AA136" s="516">
        <v>0.73709999999999998</v>
      </c>
      <c r="AB136" s="515">
        <v>2193</v>
      </c>
      <c r="AC136" s="515">
        <v>1851</v>
      </c>
      <c r="AD136" s="516">
        <v>0.85299999999999998</v>
      </c>
      <c r="AE136" s="516">
        <v>7.6E-3</v>
      </c>
      <c r="AF136" s="516">
        <v>0.83809999999999996</v>
      </c>
      <c r="AG136" s="516">
        <v>0.8679</v>
      </c>
      <c r="AH136" s="515">
        <v>16</v>
      </c>
      <c r="AI136" s="515">
        <v>15</v>
      </c>
      <c r="AJ136" s="516">
        <v>0.95799999999999996</v>
      </c>
      <c r="AK136" s="516"/>
      <c r="AL136" s="516"/>
      <c r="AM136" s="516"/>
    </row>
    <row r="137" spans="2:39" ht="15.6" x14ac:dyDescent="0.3">
      <c r="B137" s="512" t="s">
        <v>46</v>
      </c>
      <c r="C137" s="512" t="s">
        <v>49</v>
      </c>
      <c r="D137" s="514" t="s">
        <v>54</v>
      </c>
      <c r="E137" s="514" t="s">
        <v>313</v>
      </c>
      <c r="F137" s="513" t="s">
        <v>315</v>
      </c>
      <c r="G137" s="515">
        <v>31</v>
      </c>
      <c r="H137" s="515">
        <v>26346</v>
      </c>
      <c r="I137" s="516">
        <v>0.17333000000000001</v>
      </c>
      <c r="J137" s="515">
        <v>6945</v>
      </c>
      <c r="K137" s="515">
        <v>6442</v>
      </c>
      <c r="L137" s="516">
        <v>0.94399999999999995</v>
      </c>
      <c r="M137" s="516">
        <v>2.8E-3</v>
      </c>
      <c r="N137" s="516">
        <v>0.9385</v>
      </c>
      <c r="O137" s="516">
        <v>0.94950000000000001</v>
      </c>
      <c r="P137" s="515">
        <v>826</v>
      </c>
      <c r="Q137" s="515">
        <v>777</v>
      </c>
      <c r="R137" s="516">
        <v>0.95299999999999996</v>
      </c>
      <c r="S137" s="516">
        <v>7.4000000000000003E-3</v>
      </c>
      <c r="T137" s="516">
        <v>0.9385</v>
      </c>
      <c r="U137" s="516">
        <v>0.96750000000000003</v>
      </c>
      <c r="V137" s="515">
        <v>132</v>
      </c>
      <c r="W137" s="515">
        <v>107</v>
      </c>
      <c r="X137" s="516">
        <v>0.76300000000000001</v>
      </c>
      <c r="Y137" s="516">
        <v>3.6999999999999998E-2</v>
      </c>
      <c r="Z137" s="516">
        <v>0.6905</v>
      </c>
      <c r="AA137" s="516">
        <v>0.83550000000000002</v>
      </c>
      <c r="AB137" s="515">
        <v>8064</v>
      </c>
      <c r="AC137" s="515">
        <v>7485</v>
      </c>
      <c r="AD137" s="516">
        <v>0.94399999999999995</v>
      </c>
      <c r="AE137" s="516">
        <v>2.5999999999999999E-3</v>
      </c>
      <c r="AF137" s="516">
        <v>0.93889999999999996</v>
      </c>
      <c r="AG137" s="516">
        <v>0.94910000000000005</v>
      </c>
      <c r="AH137" s="515">
        <v>161</v>
      </c>
      <c r="AI137" s="515">
        <v>159</v>
      </c>
      <c r="AJ137" s="516">
        <v>0.99299999999999999</v>
      </c>
      <c r="AK137" s="516">
        <v>6.6E-3</v>
      </c>
      <c r="AL137" s="516">
        <v>0.98009999999999997</v>
      </c>
      <c r="AM137" s="516">
        <v>1</v>
      </c>
    </row>
    <row r="138" spans="2:39" ht="15.6" x14ac:dyDescent="0.3">
      <c r="B138" s="512" t="s">
        <v>46</v>
      </c>
      <c r="C138" s="512" t="s">
        <v>49</v>
      </c>
      <c r="D138" s="514" t="s">
        <v>54</v>
      </c>
      <c r="E138" s="514" t="s">
        <v>313</v>
      </c>
      <c r="F138" s="513" t="s">
        <v>314</v>
      </c>
      <c r="G138" s="515">
        <v>31</v>
      </c>
      <c r="H138" s="515">
        <v>26346</v>
      </c>
      <c r="I138" s="516">
        <v>0.17333000000000001</v>
      </c>
      <c r="J138" s="515">
        <v>3487</v>
      </c>
      <c r="K138" s="515">
        <v>3437</v>
      </c>
      <c r="L138" s="516">
        <v>0.98599999999999999</v>
      </c>
      <c r="M138" s="516">
        <v>2E-3</v>
      </c>
      <c r="N138" s="516">
        <v>0.98209999999999997</v>
      </c>
      <c r="O138" s="516">
        <v>0.9899</v>
      </c>
      <c r="P138" s="515">
        <v>1337</v>
      </c>
      <c r="Q138" s="515">
        <v>1321</v>
      </c>
      <c r="R138" s="516">
        <v>0.98899999999999999</v>
      </c>
      <c r="S138" s="516">
        <v>2.8999999999999998E-3</v>
      </c>
      <c r="T138" s="516">
        <v>0.98329999999999995</v>
      </c>
      <c r="U138" s="516">
        <v>0.99470000000000003</v>
      </c>
      <c r="V138" s="515">
        <v>90</v>
      </c>
      <c r="W138" s="515">
        <v>88</v>
      </c>
      <c r="X138" s="516">
        <v>0.99199999999999999</v>
      </c>
      <c r="Y138" s="516">
        <v>9.4000000000000004E-3</v>
      </c>
      <c r="Z138" s="516">
        <v>0.97360000000000002</v>
      </c>
      <c r="AA138" s="516">
        <v>1</v>
      </c>
      <c r="AB138" s="515">
        <v>5065</v>
      </c>
      <c r="AC138" s="515">
        <v>4995</v>
      </c>
      <c r="AD138" s="516">
        <v>0.98699999999999999</v>
      </c>
      <c r="AE138" s="516">
        <v>1.6000000000000001E-3</v>
      </c>
      <c r="AF138" s="516">
        <v>0.9839</v>
      </c>
      <c r="AG138" s="516">
        <v>0.99009999999999998</v>
      </c>
      <c r="AH138" s="515">
        <v>151</v>
      </c>
      <c r="AI138" s="515">
        <v>149</v>
      </c>
      <c r="AJ138" s="516">
        <v>0.996</v>
      </c>
      <c r="AK138" s="516">
        <v>5.1000000000000004E-3</v>
      </c>
      <c r="AL138" s="516">
        <v>0.98599999999999999</v>
      </c>
      <c r="AM138" s="516">
        <v>1</v>
      </c>
    </row>
    <row r="139" spans="2:39" ht="15.6" x14ac:dyDescent="0.3">
      <c r="B139" s="512" t="s">
        <v>46</v>
      </c>
      <c r="C139" s="512" t="s">
        <v>49</v>
      </c>
      <c r="D139" s="514" t="s">
        <v>54</v>
      </c>
      <c r="E139" s="513" t="s">
        <v>320</v>
      </c>
      <c r="F139" s="514" t="s">
        <v>312</v>
      </c>
      <c r="G139" s="515">
        <v>31</v>
      </c>
      <c r="H139" s="515">
        <v>26346</v>
      </c>
      <c r="I139" s="516">
        <v>0.17333000000000001</v>
      </c>
      <c r="J139" s="515">
        <v>0</v>
      </c>
      <c r="K139" s="515">
        <v>0</v>
      </c>
      <c r="L139" s="516"/>
      <c r="M139" s="516"/>
      <c r="N139" s="516"/>
      <c r="O139" s="516"/>
      <c r="P139" s="515">
        <v>0</v>
      </c>
      <c r="Q139" s="515">
        <v>0</v>
      </c>
      <c r="R139" s="516"/>
      <c r="S139" s="516"/>
      <c r="T139" s="516"/>
      <c r="U139" s="516"/>
      <c r="V139" s="515">
        <v>0</v>
      </c>
      <c r="W139" s="515">
        <v>0</v>
      </c>
      <c r="X139" s="516"/>
      <c r="Y139" s="516"/>
      <c r="Z139" s="516"/>
      <c r="AA139" s="516"/>
      <c r="AB139" s="515">
        <v>356</v>
      </c>
      <c r="AC139" s="515">
        <v>352</v>
      </c>
      <c r="AD139" s="516">
        <v>0.99399999999999999</v>
      </c>
      <c r="AE139" s="516">
        <v>4.1000000000000003E-3</v>
      </c>
      <c r="AF139" s="516">
        <v>0.98599999999999999</v>
      </c>
      <c r="AG139" s="516">
        <v>1</v>
      </c>
      <c r="AH139" s="515">
        <v>356</v>
      </c>
      <c r="AI139" s="515">
        <v>352</v>
      </c>
      <c r="AJ139" s="516">
        <v>0.99399999999999999</v>
      </c>
      <c r="AK139" s="516">
        <v>4.1000000000000003E-3</v>
      </c>
      <c r="AL139" s="516">
        <v>0.98599999999999999</v>
      </c>
      <c r="AM139" s="516">
        <v>1</v>
      </c>
    </row>
    <row r="140" spans="2:39" ht="15.6" x14ac:dyDescent="0.3">
      <c r="B140" s="512" t="s">
        <v>46</v>
      </c>
      <c r="C140" s="512" t="s">
        <v>49</v>
      </c>
      <c r="D140" s="514" t="s">
        <v>54</v>
      </c>
      <c r="E140" s="513" t="s">
        <v>319</v>
      </c>
      <c r="F140" s="514" t="s">
        <v>312</v>
      </c>
      <c r="G140" s="515">
        <v>31</v>
      </c>
      <c r="H140" s="515">
        <v>26346</v>
      </c>
      <c r="I140" s="516">
        <v>0.17333000000000001</v>
      </c>
      <c r="J140" s="515">
        <v>4</v>
      </c>
      <c r="K140" s="515">
        <v>4</v>
      </c>
      <c r="L140" s="516">
        <v>1</v>
      </c>
      <c r="M140" s="516"/>
      <c r="N140" s="516"/>
      <c r="O140" s="516"/>
      <c r="P140" s="515">
        <v>125</v>
      </c>
      <c r="Q140" s="515">
        <v>123</v>
      </c>
      <c r="R140" s="516">
        <v>0.996</v>
      </c>
      <c r="S140" s="516">
        <v>5.5999999999999999E-3</v>
      </c>
      <c r="T140" s="516">
        <v>0.98499999999999999</v>
      </c>
      <c r="U140" s="516">
        <v>1</v>
      </c>
      <c r="V140" s="515">
        <v>54</v>
      </c>
      <c r="W140" s="515">
        <v>53</v>
      </c>
      <c r="X140" s="516">
        <v>0.99399999999999999</v>
      </c>
      <c r="Y140" s="516">
        <v>1.0500000000000001E-2</v>
      </c>
      <c r="Z140" s="516">
        <v>0.97340000000000004</v>
      </c>
      <c r="AA140" s="516">
        <v>1</v>
      </c>
      <c r="AB140" s="515">
        <v>183</v>
      </c>
      <c r="AC140" s="515">
        <v>180</v>
      </c>
      <c r="AD140" s="516">
        <v>0.995</v>
      </c>
      <c r="AE140" s="516">
        <v>5.1999999999999998E-3</v>
      </c>
      <c r="AF140" s="516">
        <v>0.98480000000000001</v>
      </c>
      <c r="AG140" s="516">
        <v>1</v>
      </c>
      <c r="AH140" s="515">
        <v>0</v>
      </c>
      <c r="AI140" s="515">
        <v>0</v>
      </c>
      <c r="AJ140" s="516"/>
      <c r="AK140" s="516"/>
      <c r="AL140" s="516"/>
      <c r="AM140" s="516"/>
    </row>
    <row r="141" spans="2:39" ht="15.6" x14ac:dyDescent="0.3">
      <c r="B141" s="512" t="s">
        <v>46</v>
      </c>
      <c r="C141" s="512" t="s">
        <v>49</v>
      </c>
      <c r="D141" s="514" t="s">
        <v>54</v>
      </c>
      <c r="E141" s="513" t="s">
        <v>318</v>
      </c>
      <c r="F141" s="514" t="s">
        <v>312</v>
      </c>
      <c r="G141" s="515">
        <v>31</v>
      </c>
      <c r="H141" s="515">
        <v>26346</v>
      </c>
      <c r="I141" s="516">
        <v>0.17333000000000001</v>
      </c>
      <c r="J141" s="515">
        <v>1352</v>
      </c>
      <c r="K141" s="515">
        <v>1293</v>
      </c>
      <c r="L141" s="516">
        <v>0.95299999999999996</v>
      </c>
      <c r="M141" s="516">
        <v>5.7999999999999996E-3</v>
      </c>
      <c r="N141" s="516">
        <v>0.94159999999999999</v>
      </c>
      <c r="O141" s="516">
        <v>0.96440000000000003</v>
      </c>
      <c r="P141" s="515">
        <v>312</v>
      </c>
      <c r="Q141" s="515">
        <v>300</v>
      </c>
      <c r="R141" s="516">
        <v>0.97299999999999998</v>
      </c>
      <c r="S141" s="516">
        <v>9.1999999999999998E-3</v>
      </c>
      <c r="T141" s="516">
        <v>0.95499999999999996</v>
      </c>
      <c r="U141" s="516">
        <v>0.99099999999999999</v>
      </c>
      <c r="V141" s="515">
        <v>60</v>
      </c>
      <c r="W141" s="515">
        <v>53</v>
      </c>
      <c r="X141" s="516">
        <v>0.91400000000000003</v>
      </c>
      <c r="Y141" s="516">
        <v>3.6200000000000003E-2</v>
      </c>
      <c r="Z141" s="516">
        <v>0.84299999999999997</v>
      </c>
      <c r="AA141" s="516">
        <v>0.98499999999999999</v>
      </c>
      <c r="AB141" s="515">
        <v>1724</v>
      </c>
      <c r="AC141" s="515">
        <v>1646</v>
      </c>
      <c r="AD141" s="516">
        <v>0.95399999999999996</v>
      </c>
      <c r="AE141" s="516">
        <v>5.0000000000000001E-3</v>
      </c>
      <c r="AF141" s="516">
        <v>0.94420000000000004</v>
      </c>
      <c r="AG141" s="516">
        <v>0.96379999999999999</v>
      </c>
      <c r="AH141" s="515">
        <v>0</v>
      </c>
      <c r="AI141" s="515">
        <v>0</v>
      </c>
      <c r="AJ141" s="516"/>
      <c r="AK141" s="516"/>
      <c r="AL141" s="516"/>
      <c r="AM141" s="516"/>
    </row>
    <row r="142" spans="2:39" ht="15.6" x14ac:dyDescent="0.3">
      <c r="B142" s="512" t="s">
        <v>46</v>
      </c>
      <c r="C142" s="512" t="s">
        <v>49</v>
      </c>
      <c r="D142" s="514" t="s">
        <v>54</v>
      </c>
      <c r="E142" s="513" t="s">
        <v>317</v>
      </c>
      <c r="F142" s="514" t="s">
        <v>312</v>
      </c>
      <c r="G142" s="515">
        <v>31</v>
      </c>
      <c r="H142" s="515">
        <v>26346</v>
      </c>
      <c r="I142" s="516">
        <v>0.17333000000000001</v>
      </c>
      <c r="J142" s="515">
        <v>0</v>
      </c>
      <c r="K142" s="515">
        <v>0</v>
      </c>
      <c r="L142" s="516"/>
      <c r="M142" s="516"/>
      <c r="N142" s="516"/>
      <c r="O142" s="516"/>
      <c r="P142" s="515">
        <v>0</v>
      </c>
      <c r="Q142" s="515">
        <v>0</v>
      </c>
      <c r="R142" s="516"/>
      <c r="S142" s="516"/>
      <c r="T142" s="516"/>
      <c r="U142" s="516"/>
      <c r="V142" s="515">
        <v>0</v>
      </c>
      <c r="W142" s="515">
        <v>0</v>
      </c>
      <c r="X142" s="516"/>
      <c r="Y142" s="516"/>
      <c r="Z142" s="516"/>
      <c r="AA142" s="516"/>
      <c r="AB142" s="515">
        <v>0</v>
      </c>
      <c r="AC142" s="515">
        <v>0</v>
      </c>
      <c r="AD142" s="516"/>
      <c r="AE142" s="516"/>
      <c r="AF142" s="516"/>
      <c r="AG142" s="516"/>
      <c r="AH142" s="515">
        <v>0</v>
      </c>
      <c r="AI142" s="515">
        <v>0</v>
      </c>
      <c r="AJ142" s="516"/>
      <c r="AK142" s="516"/>
      <c r="AL142" s="516"/>
      <c r="AM142" s="516"/>
    </row>
    <row r="143" spans="2:39" ht="15.6" x14ac:dyDescent="0.3">
      <c r="B143" s="512" t="s">
        <v>46</v>
      </c>
      <c r="C143" s="512" t="s">
        <v>49</v>
      </c>
      <c r="D143" s="514" t="s">
        <v>54</v>
      </c>
      <c r="E143" s="513" t="s">
        <v>316</v>
      </c>
      <c r="F143" s="514" t="s">
        <v>312</v>
      </c>
      <c r="G143" s="515">
        <v>31</v>
      </c>
      <c r="H143" s="515">
        <v>26346</v>
      </c>
      <c r="I143" s="516">
        <v>0.17333000000000001</v>
      </c>
      <c r="J143" s="515">
        <v>986</v>
      </c>
      <c r="K143" s="515">
        <v>943</v>
      </c>
      <c r="L143" s="516">
        <v>0.95</v>
      </c>
      <c r="M143" s="516">
        <v>6.8999999999999999E-3</v>
      </c>
      <c r="N143" s="516">
        <v>0.9365</v>
      </c>
      <c r="O143" s="516">
        <v>0.96350000000000002</v>
      </c>
      <c r="P143" s="515">
        <v>333</v>
      </c>
      <c r="Q143" s="515">
        <v>330</v>
      </c>
      <c r="R143" s="516">
        <v>0.99</v>
      </c>
      <c r="S143" s="516">
        <v>5.4999999999999997E-3</v>
      </c>
      <c r="T143" s="516">
        <v>0.97919999999999996</v>
      </c>
      <c r="U143" s="516">
        <v>1</v>
      </c>
      <c r="V143" s="515">
        <v>25</v>
      </c>
      <c r="W143" s="515">
        <v>25</v>
      </c>
      <c r="X143" s="516">
        <v>1</v>
      </c>
      <c r="Y143" s="516"/>
      <c r="Z143" s="516"/>
      <c r="AA143" s="516"/>
      <c r="AB143" s="515">
        <v>1344</v>
      </c>
      <c r="AC143" s="515">
        <v>1298</v>
      </c>
      <c r="AD143" s="516">
        <v>0.95499999999999996</v>
      </c>
      <c r="AE143" s="516">
        <v>5.7000000000000002E-3</v>
      </c>
      <c r="AF143" s="516">
        <v>0.94379999999999997</v>
      </c>
      <c r="AG143" s="516">
        <v>0.96619999999999995</v>
      </c>
      <c r="AH143" s="515">
        <v>0</v>
      </c>
      <c r="AI143" s="515">
        <v>0</v>
      </c>
      <c r="AJ143" s="516"/>
      <c r="AK143" s="516"/>
      <c r="AL143" s="516"/>
      <c r="AM143" s="516"/>
    </row>
    <row r="144" spans="2:39" ht="15.6" x14ac:dyDescent="0.3">
      <c r="B144" s="478" t="s">
        <v>46</v>
      </c>
      <c r="C144" s="479" t="s">
        <v>53</v>
      </c>
      <c r="D144" s="517" t="s">
        <v>54</v>
      </c>
      <c r="E144" s="517" t="s">
        <v>313</v>
      </c>
      <c r="F144" s="517" t="s">
        <v>312</v>
      </c>
      <c r="G144" s="518">
        <v>31</v>
      </c>
      <c r="H144" s="518">
        <v>26346</v>
      </c>
      <c r="I144" s="480">
        <v>0.17333000000000001</v>
      </c>
      <c r="J144" s="518">
        <v>10432</v>
      </c>
      <c r="K144" s="518">
        <v>9879</v>
      </c>
      <c r="L144" s="480">
        <v>0.95499999999999996</v>
      </c>
      <c r="M144" s="480">
        <v>2E-3</v>
      </c>
      <c r="N144" s="480">
        <v>0.95109999999999995</v>
      </c>
      <c r="O144" s="480">
        <v>0.95889999999999997</v>
      </c>
      <c r="P144" s="518">
        <v>2163</v>
      </c>
      <c r="Q144" s="518">
        <v>2098</v>
      </c>
      <c r="R144" s="480">
        <v>0.98099999999999998</v>
      </c>
      <c r="S144" s="480">
        <v>2.8999999999999998E-3</v>
      </c>
      <c r="T144" s="480">
        <v>0.97529999999999994</v>
      </c>
      <c r="U144" s="480">
        <v>0.98670000000000002</v>
      </c>
      <c r="V144" s="518">
        <v>222</v>
      </c>
      <c r="W144" s="518">
        <v>195</v>
      </c>
      <c r="X144" s="480">
        <v>0.85399999999999998</v>
      </c>
      <c r="Y144" s="480">
        <v>2.3699999999999999E-2</v>
      </c>
      <c r="Z144" s="480">
        <v>0.8075</v>
      </c>
      <c r="AA144" s="480">
        <v>0.90049999999999997</v>
      </c>
      <c r="AB144" s="518">
        <v>13173</v>
      </c>
      <c r="AC144" s="518">
        <v>12524</v>
      </c>
      <c r="AD144" s="480">
        <v>0.95599999999999996</v>
      </c>
      <c r="AE144" s="480">
        <v>1.8E-3</v>
      </c>
      <c r="AF144" s="480">
        <v>0.95250000000000001</v>
      </c>
      <c r="AG144" s="480">
        <v>0.95950000000000002</v>
      </c>
      <c r="AH144" s="518">
        <v>356</v>
      </c>
      <c r="AI144" s="518">
        <v>352</v>
      </c>
      <c r="AJ144" s="480">
        <v>0.99399999999999999</v>
      </c>
      <c r="AK144" s="480">
        <v>4.1000000000000003E-3</v>
      </c>
      <c r="AL144" s="480">
        <v>0.98599999999999999</v>
      </c>
      <c r="AM144" s="480">
        <v>1</v>
      </c>
    </row>
    <row r="145" spans="2:39" x14ac:dyDescent="0.3">
      <c r="B145" s="504" t="s">
        <v>46</v>
      </c>
      <c r="C145" s="519" t="s">
        <v>50</v>
      </c>
      <c r="D145" s="504" t="s">
        <v>82</v>
      </c>
      <c r="E145" s="504" t="s">
        <v>326</v>
      </c>
      <c r="F145" s="504" t="s">
        <v>329</v>
      </c>
      <c r="G145" s="505">
        <v>15</v>
      </c>
      <c r="H145" s="505">
        <v>8630</v>
      </c>
      <c r="I145" s="506">
        <v>4.8890000000000003E-2</v>
      </c>
      <c r="J145" s="505">
        <v>0</v>
      </c>
      <c r="K145" s="505">
        <v>0</v>
      </c>
      <c r="L145" s="506"/>
      <c r="M145" s="506"/>
      <c r="N145" s="506"/>
      <c r="O145" s="506"/>
      <c r="P145" s="505">
        <v>0</v>
      </c>
      <c r="Q145" s="505">
        <v>0</v>
      </c>
      <c r="R145" s="506"/>
      <c r="S145" s="506"/>
      <c r="T145" s="506"/>
      <c r="U145" s="506"/>
      <c r="V145" s="505">
        <v>0</v>
      </c>
      <c r="W145" s="505">
        <v>0</v>
      </c>
      <c r="X145" s="506"/>
      <c r="Y145" s="506"/>
      <c r="Z145" s="506"/>
      <c r="AA145" s="506"/>
      <c r="AB145" s="505">
        <v>79</v>
      </c>
      <c r="AC145" s="505">
        <v>79</v>
      </c>
      <c r="AD145" s="506">
        <v>1</v>
      </c>
      <c r="AE145" s="506">
        <v>0</v>
      </c>
      <c r="AF145" s="506">
        <v>1</v>
      </c>
      <c r="AG145" s="506">
        <v>1</v>
      </c>
      <c r="AH145" s="505">
        <v>79</v>
      </c>
      <c r="AI145" s="505">
        <v>79</v>
      </c>
      <c r="AJ145" s="506">
        <v>1</v>
      </c>
      <c r="AK145" s="506">
        <v>0</v>
      </c>
      <c r="AL145" s="506">
        <v>1</v>
      </c>
      <c r="AM145" s="506">
        <v>1</v>
      </c>
    </row>
    <row r="146" spans="2:39" x14ac:dyDescent="0.3">
      <c r="B146" s="504" t="s">
        <v>46</v>
      </c>
      <c r="C146" s="519" t="s">
        <v>50</v>
      </c>
      <c r="D146" s="504" t="s">
        <v>82</v>
      </c>
      <c r="E146" s="504" t="s">
        <v>326</v>
      </c>
      <c r="F146" s="504" t="s">
        <v>328</v>
      </c>
      <c r="G146" s="505">
        <v>15</v>
      </c>
      <c r="H146" s="505">
        <v>8630</v>
      </c>
      <c r="I146" s="506">
        <v>4.8890000000000003E-2</v>
      </c>
      <c r="J146" s="505">
        <v>0</v>
      </c>
      <c r="K146" s="505">
        <v>0</v>
      </c>
      <c r="L146" s="506"/>
      <c r="M146" s="506"/>
      <c r="N146" s="506"/>
      <c r="O146" s="506"/>
      <c r="P146" s="505">
        <v>0</v>
      </c>
      <c r="Q146" s="505">
        <v>0</v>
      </c>
      <c r="R146" s="506"/>
      <c r="S146" s="506"/>
      <c r="T146" s="506"/>
      <c r="U146" s="506"/>
      <c r="V146" s="505">
        <v>0</v>
      </c>
      <c r="W146" s="505">
        <v>0</v>
      </c>
      <c r="X146" s="506"/>
      <c r="Y146" s="506"/>
      <c r="Z146" s="506"/>
      <c r="AA146" s="506"/>
      <c r="AB146" s="505">
        <v>65</v>
      </c>
      <c r="AC146" s="505">
        <v>63</v>
      </c>
      <c r="AD146" s="506">
        <v>0.97099999999999997</v>
      </c>
      <c r="AE146" s="506">
        <v>2.0799999999999999E-2</v>
      </c>
      <c r="AF146" s="506">
        <v>0.93020000000000003</v>
      </c>
      <c r="AG146" s="506">
        <v>1</v>
      </c>
      <c r="AH146" s="505">
        <v>65</v>
      </c>
      <c r="AI146" s="505">
        <v>63</v>
      </c>
      <c r="AJ146" s="506">
        <v>0.97099999999999997</v>
      </c>
      <c r="AK146" s="506">
        <v>2.0799999999999999E-2</v>
      </c>
      <c r="AL146" s="506">
        <v>0.93020000000000003</v>
      </c>
      <c r="AM146" s="506">
        <v>1</v>
      </c>
    </row>
    <row r="147" spans="2:39" x14ac:dyDescent="0.3">
      <c r="B147" s="504" t="s">
        <v>46</v>
      </c>
      <c r="C147" s="519" t="s">
        <v>50</v>
      </c>
      <c r="D147" s="504" t="s">
        <v>82</v>
      </c>
      <c r="E147" s="504" t="s">
        <v>324</v>
      </c>
      <c r="F147" s="504" t="s">
        <v>329</v>
      </c>
      <c r="G147" s="505">
        <v>15</v>
      </c>
      <c r="H147" s="505">
        <v>8630</v>
      </c>
      <c r="I147" s="506">
        <v>4.8890000000000003E-2</v>
      </c>
      <c r="J147" s="505">
        <v>1</v>
      </c>
      <c r="K147" s="505">
        <v>1</v>
      </c>
      <c r="L147" s="506">
        <v>1</v>
      </c>
      <c r="M147" s="506"/>
      <c r="N147" s="506"/>
      <c r="O147" s="506"/>
      <c r="P147" s="505">
        <v>18</v>
      </c>
      <c r="Q147" s="505">
        <v>18</v>
      </c>
      <c r="R147" s="506">
        <v>1</v>
      </c>
      <c r="S147" s="506"/>
      <c r="T147" s="506"/>
      <c r="U147" s="506"/>
      <c r="V147" s="505">
        <v>17</v>
      </c>
      <c r="W147" s="505">
        <v>17</v>
      </c>
      <c r="X147" s="506">
        <v>1</v>
      </c>
      <c r="Y147" s="506"/>
      <c r="Z147" s="506"/>
      <c r="AA147" s="506"/>
      <c r="AB147" s="505">
        <v>36</v>
      </c>
      <c r="AC147" s="505">
        <v>36</v>
      </c>
      <c r="AD147" s="506">
        <v>1</v>
      </c>
      <c r="AE147" s="506">
        <v>0</v>
      </c>
      <c r="AF147" s="506">
        <v>1</v>
      </c>
      <c r="AG147" s="506">
        <v>1</v>
      </c>
      <c r="AH147" s="505">
        <v>0</v>
      </c>
      <c r="AI147" s="505">
        <v>0</v>
      </c>
      <c r="AJ147" s="506"/>
      <c r="AK147" s="506"/>
      <c r="AL147" s="506"/>
      <c r="AM147" s="506"/>
    </row>
    <row r="148" spans="2:39" x14ac:dyDescent="0.3">
      <c r="B148" s="504" t="s">
        <v>46</v>
      </c>
      <c r="C148" s="519" t="s">
        <v>50</v>
      </c>
      <c r="D148" s="504" t="s">
        <v>82</v>
      </c>
      <c r="E148" s="504" t="s">
        <v>324</v>
      </c>
      <c r="F148" s="504" t="s">
        <v>328</v>
      </c>
      <c r="G148" s="505">
        <v>15</v>
      </c>
      <c r="H148" s="505">
        <v>8630</v>
      </c>
      <c r="I148" s="506">
        <v>4.8890000000000003E-2</v>
      </c>
      <c r="J148" s="505">
        <v>7</v>
      </c>
      <c r="K148" s="505">
        <v>7</v>
      </c>
      <c r="L148" s="506">
        <v>1</v>
      </c>
      <c r="M148" s="506"/>
      <c r="N148" s="506"/>
      <c r="O148" s="506"/>
      <c r="P148" s="505">
        <v>26</v>
      </c>
      <c r="Q148" s="505">
        <v>26</v>
      </c>
      <c r="R148" s="506">
        <v>1</v>
      </c>
      <c r="S148" s="506"/>
      <c r="T148" s="506"/>
      <c r="U148" s="506"/>
      <c r="V148" s="505">
        <v>18</v>
      </c>
      <c r="W148" s="505">
        <v>18</v>
      </c>
      <c r="X148" s="506">
        <v>1</v>
      </c>
      <c r="Y148" s="506"/>
      <c r="Z148" s="506"/>
      <c r="AA148" s="506"/>
      <c r="AB148" s="505">
        <v>51</v>
      </c>
      <c r="AC148" s="505">
        <v>51</v>
      </c>
      <c r="AD148" s="506">
        <v>1</v>
      </c>
      <c r="AE148" s="506">
        <v>0</v>
      </c>
      <c r="AF148" s="506">
        <v>1</v>
      </c>
      <c r="AG148" s="506">
        <v>1</v>
      </c>
      <c r="AH148" s="505">
        <v>0</v>
      </c>
      <c r="AI148" s="505">
        <v>0</v>
      </c>
      <c r="AJ148" s="506"/>
      <c r="AK148" s="506"/>
      <c r="AL148" s="506"/>
      <c r="AM148" s="506"/>
    </row>
    <row r="149" spans="2:39" x14ac:dyDescent="0.3">
      <c r="B149" s="504" t="s">
        <v>46</v>
      </c>
      <c r="C149" s="519" t="s">
        <v>50</v>
      </c>
      <c r="D149" s="504" t="s">
        <v>82</v>
      </c>
      <c r="E149" s="504" t="s">
        <v>323</v>
      </c>
      <c r="F149" s="504" t="s">
        <v>329</v>
      </c>
      <c r="G149" s="505">
        <v>15</v>
      </c>
      <c r="H149" s="505">
        <v>8630</v>
      </c>
      <c r="I149" s="506">
        <v>4.8890000000000003E-2</v>
      </c>
      <c r="J149" s="505">
        <v>243</v>
      </c>
      <c r="K149" s="505">
        <v>240</v>
      </c>
      <c r="L149" s="506">
        <v>0.98899999999999999</v>
      </c>
      <c r="M149" s="506">
        <v>6.7000000000000002E-3</v>
      </c>
      <c r="N149" s="506">
        <v>0.97589999999999999</v>
      </c>
      <c r="O149" s="506">
        <v>1</v>
      </c>
      <c r="P149" s="505">
        <v>68</v>
      </c>
      <c r="Q149" s="505">
        <v>67</v>
      </c>
      <c r="R149" s="506">
        <v>0.99</v>
      </c>
      <c r="S149" s="506">
        <v>1.21E-2</v>
      </c>
      <c r="T149" s="506">
        <v>0.96630000000000005</v>
      </c>
      <c r="U149" s="506">
        <v>1</v>
      </c>
      <c r="V149" s="505">
        <v>11</v>
      </c>
      <c r="W149" s="505">
        <v>8</v>
      </c>
      <c r="X149" s="506">
        <v>0.6</v>
      </c>
      <c r="Y149" s="506"/>
      <c r="Z149" s="506"/>
      <c r="AA149" s="506"/>
      <c r="AB149" s="505">
        <v>322</v>
      </c>
      <c r="AC149" s="505">
        <v>315</v>
      </c>
      <c r="AD149" s="506">
        <v>0.98799999999999999</v>
      </c>
      <c r="AE149" s="506">
        <v>6.1000000000000004E-3</v>
      </c>
      <c r="AF149" s="506">
        <v>0.97599999999999998</v>
      </c>
      <c r="AG149" s="506">
        <v>1</v>
      </c>
      <c r="AH149" s="505">
        <v>0</v>
      </c>
      <c r="AI149" s="505">
        <v>0</v>
      </c>
      <c r="AJ149" s="506"/>
      <c r="AK149" s="506"/>
      <c r="AL149" s="506"/>
      <c r="AM149" s="506"/>
    </row>
    <row r="150" spans="2:39" x14ac:dyDescent="0.3">
      <c r="B150" s="504" t="s">
        <v>46</v>
      </c>
      <c r="C150" s="519" t="s">
        <v>50</v>
      </c>
      <c r="D150" s="504" t="s">
        <v>82</v>
      </c>
      <c r="E150" s="504" t="s">
        <v>323</v>
      </c>
      <c r="F150" s="504" t="s">
        <v>328</v>
      </c>
      <c r="G150" s="505">
        <v>15</v>
      </c>
      <c r="H150" s="505">
        <v>8630</v>
      </c>
      <c r="I150" s="506">
        <v>4.8890000000000003E-2</v>
      </c>
      <c r="J150" s="505">
        <v>160</v>
      </c>
      <c r="K150" s="505">
        <v>160</v>
      </c>
      <c r="L150" s="506">
        <v>1</v>
      </c>
      <c r="M150" s="506">
        <v>0</v>
      </c>
      <c r="N150" s="506">
        <v>1</v>
      </c>
      <c r="O150" s="506">
        <v>1</v>
      </c>
      <c r="P150" s="505">
        <v>99</v>
      </c>
      <c r="Q150" s="505">
        <v>99</v>
      </c>
      <c r="R150" s="506">
        <v>1</v>
      </c>
      <c r="S150" s="506">
        <v>0</v>
      </c>
      <c r="T150" s="506">
        <v>1</v>
      </c>
      <c r="U150" s="506">
        <v>1</v>
      </c>
      <c r="V150" s="505">
        <v>11</v>
      </c>
      <c r="W150" s="505">
        <v>11</v>
      </c>
      <c r="X150" s="506">
        <v>1</v>
      </c>
      <c r="Y150" s="506"/>
      <c r="Z150" s="506"/>
      <c r="AA150" s="506"/>
      <c r="AB150" s="505">
        <v>270</v>
      </c>
      <c r="AC150" s="505">
        <v>270</v>
      </c>
      <c r="AD150" s="506">
        <v>1</v>
      </c>
      <c r="AE150" s="506">
        <v>0</v>
      </c>
      <c r="AF150" s="506">
        <v>1</v>
      </c>
      <c r="AG150" s="506">
        <v>1</v>
      </c>
      <c r="AH150" s="505">
        <v>0</v>
      </c>
      <c r="AI150" s="505">
        <v>0</v>
      </c>
      <c r="AJ150" s="506"/>
      <c r="AK150" s="506"/>
      <c r="AL150" s="506"/>
      <c r="AM150" s="506"/>
    </row>
    <row r="151" spans="2:39" x14ac:dyDescent="0.3">
      <c r="B151" s="504" t="s">
        <v>46</v>
      </c>
      <c r="C151" s="519" t="s">
        <v>50</v>
      </c>
      <c r="D151" s="504" t="s">
        <v>82</v>
      </c>
      <c r="E151" s="504" t="s">
        <v>322</v>
      </c>
      <c r="F151" s="504" t="s">
        <v>329</v>
      </c>
      <c r="G151" s="505">
        <v>15</v>
      </c>
      <c r="H151" s="505">
        <v>8630</v>
      </c>
      <c r="I151" s="506">
        <v>4.8890000000000003E-2</v>
      </c>
      <c r="J151" s="505">
        <v>0</v>
      </c>
      <c r="K151" s="505">
        <v>0</v>
      </c>
      <c r="L151" s="506"/>
      <c r="M151" s="506"/>
      <c r="N151" s="506"/>
      <c r="O151" s="506"/>
      <c r="P151" s="505">
        <v>0</v>
      </c>
      <c r="Q151" s="505">
        <v>0</v>
      </c>
      <c r="R151" s="506"/>
      <c r="S151" s="506"/>
      <c r="T151" s="506"/>
      <c r="U151" s="506"/>
      <c r="V151" s="505">
        <v>0</v>
      </c>
      <c r="W151" s="505">
        <v>0</v>
      </c>
      <c r="X151" s="506"/>
      <c r="Y151" s="506"/>
      <c r="Z151" s="506"/>
      <c r="AA151" s="506"/>
      <c r="AB151" s="505">
        <v>0</v>
      </c>
      <c r="AC151" s="505">
        <v>0</v>
      </c>
      <c r="AD151" s="506"/>
      <c r="AE151" s="506"/>
      <c r="AF151" s="506"/>
      <c r="AG151" s="506"/>
      <c r="AH151" s="505">
        <v>0</v>
      </c>
      <c r="AI151" s="505">
        <v>0</v>
      </c>
      <c r="AJ151" s="506"/>
      <c r="AK151" s="506"/>
      <c r="AL151" s="506"/>
      <c r="AM151" s="506"/>
    </row>
    <row r="152" spans="2:39" x14ac:dyDescent="0.3">
      <c r="B152" s="504" t="s">
        <v>46</v>
      </c>
      <c r="C152" s="519" t="s">
        <v>50</v>
      </c>
      <c r="D152" s="504" t="s">
        <v>82</v>
      </c>
      <c r="E152" s="504" t="s">
        <v>322</v>
      </c>
      <c r="F152" s="504" t="s">
        <v>328</v>
      </c>
      <c r="G152" s="505">
        <v>15</v>
      </c>
      <c r="H152" s="505">
        <v>8630</v>
      </c>
      <c r="I152" s="506">
        <v>4.8890000000000003E-2</v>
      </c>
      <c r="J152" s="505">
        <v>0</v>
      </c>
      <c r="K152" s="505">
        <v>0</v>
      </c>
      <c r="L152" s="506"/>
      <c r="M152" s="506"/>
      <c r="N152" s="506"/>
      <c r="O152" s="506"/>
      <c r="P152" s="505">
        <v>0</v>
      </c>
      <c r="Q152" s="505">
        <v>0</v>
      </c>
      <c r="R152" s="506"/>
      <c r="S152" s="506"/>
      <c r="T152" s="506"/>
      <c r="U152" s="506"/>
      <c r="V152" s="505">
        <v>0</v>
      </c>
      <c r="W152" s="505">
        <v>0</v>
      </c>
      <c r="X152" s="506"/>
      <c r="Y152" s="506"/>
      <c r="Z152" s="506"/>
      <c r="AA152" s="506"/>
      <c r="AB152" s="505">
        <v>0</v>
      </c>
      <c r="AC152" s="505">
        <v>0</v>
      </c>
      <c r="AD152" s="506"/>
      <c r="AE152" s="506"/>
      <c r="AF152" s="506"/>
      <c r="AG152" s="506"/>
      <c r="AH152" s="505">
        <v>0</v>
      </c>
      <c r="AI152" s="505">
        <v>0</v>
      </c>
      <c r="AJ152" s="506"/>
      <c r="AK152" s="506"/>
      <c r="AL152" s="506"/>
      <c r="AM152" s="506"/>
    </row>
    <row r="153" spans="2:39" x14ac:dyDescent="0.3">
      <c r="B153" s="504" t="s">
        <v>46</v>
      </c>
      <c r="C153" s="519" t="s">
        <v>50</v>
      </c>
      <c r="D153" s="504" t="s">
        <v>82</v>
      </c>
      <c r="E153" s="504" t="s">
        <v>321</v>
      </c>
      <c r="F153" s="504" t="s">
        <v>329</v>
      </c>
      <c r="G153" s="505">
        <v>15</v>
      </c>
      <c r="H153" s="505">
        <v>8630</v>
      </c>
      <c r="I153" s="506">
        <v>4.8890000000000003E-2</v>
      </c>
      <c r="J153" s="505">
        <v>235</v>
      </c>
      <c r="K153" s="505">
        <v>232</v>
      </c>
      <c r="L153" s="506">
        <v>0.99</v>
      </c>
      <c r="M153" s="506">
        <v>6.4999999999999997E-3</v>
      </c>
      <c r="N153" s="506">
        <v>0.97729999999999995</v>
      </c>
      <c r="O153" s="506">
        <v>1</v>
      </c>
      <c r="P153" s="505">
        <v>20</v>
      </c>
      <c r="Q153" s="505">
        <v>20</v>
      </c>
      <c r="R153" s="506">
        <v>1</v>
      </c>
      <c r="S153" s="506"/>
      <c r="T153" s="506"/>
      <c r="U153" s="506"/>
      <c r="V153" s="505">
        <v>4</v>
      </c>
      <c r="W153" s="505">
        <v>4</v>
      </c>
      <c r="X153" s="506">
        <v>1</v>
      </c>
      <c r="Y153" s="506"/>
      <c r="Z153" s="506"/>
      <c r="AA153" s="506"/>
      <c r="AB153" s="505">
        <v>259</v>
      </c>
      <c r="AC153" s="505">
        <v>256</v>
      </c>
      <c r="AD153" s="506">
        <v>0.99</v>
      </c>
      <c r="AE153" s="506">
        <v>6.1999999999999998E-3</v>
      </c>
      <c r="AF153" s="506">
        <v>0.9778</v>
      </c>
      <c r="AG153" s="506">
        <v>1</v>
      </c>
      <c r="AH153" s="505">
        <v>0</v>
      </c>
      <c r="AI153" s="505">
        <v>0</v>
      </c>
      <c r="AJ153" s="506"/>
      <c r="AK153" s="506"/>
      <c r="AL153" s="506"/>
      <c r="AM153" s="506"/>
    </row>
    <row r="154" spans="2:39" x14ac:dyDescent="0.3">
      <c r="B154" s="504" t="s">
        <v>46</v>
      </c>
      <c r="C154" s="519" t="s">
        <v>50</v>
      </c>
      <c r="D154" s="504" t="s">
        <v>82</v>
      </c>
      <c r="E154" s="504" t="s">
        <v>321</v>
      </c>
      <c r="F154" s="504" t="s">
        <v>328</v>
      </c>
      <c r="G154" s="505">
        <v>15</v>
      </c>
      <c r="H154" s="505">
        <v>8630</v>
      </c>
      <c r="I154" s="506">
        <v>4.8890000000000003E-2</v>
      </c>
      <c r="J154" s="505">
        <v>64</v>
      </c>
      <c r="K154" s="505">
        <v>63</v>
      </c>
      <c r="L154" s="506">
        <v>0.98599999999999999</v>
      </c>
      <c r="M154" s="506">
        <v>1.47E-2</v>
      </c>
      <c r="N154" s="506">
        <v>0.95720000000000005</v>
      </c>
      <c r="O154" s="506">
        <v>1</v>
      </c>
      <c r="P154" s="505">
        <v>131</v>
      </c>
      <c r="Q154" s="505">
        <v>131</v>
      </c>
      <c r="R154" s="506">
        <v>1</v>
      </c>
      <c r="S154" s="506">
        <v>0</v>
      </c>
      <c r="T154" s="506">
        <v>1</v>
      </c>
      <c r="U154" s="506">
        <v>1</v>
      </c>
      <c r="V154" s="505">
        <v>7</v>
      </c>
      <c r="W154" s="505">
        <v>6</v>
      </c>
      <c r="X154" s="506">
        <v>0.93300000000000005</v>
      </c>
      <c r="Y154" s="506"/>
      <c r="Z154" s="506"/>
      <c r="AA154" s="506"/>
      <c r="AB154" s="505">
        <v>202</v>
      </c>
      <c r="AC154" s="505">
        <v>200</v>
      </c>
      <c r="AD154" s="506">
        <v>0.997</v>
      </c>
      <c r="AE154" s="506">
        <v>3.8E-3</v>
      </c>
      <c r="AF154" s="506">
        <v>0.98960000000000004</v>
      </c>
      <c r="AG154" s="506">
        <v>1</v>
      </c>
      <c r="AH154" s="505">
        <v>0</v>
      </c>
      <c r="AI154" s="505">
        <v>0</v>
      </c>
      <c r="AJ154" s="506"/>
      <c r="AK154" s="506"/>
      <c r="AL154" s="506"/>
      <c r="AM154" s="506"/>
    </row>
    <row r="155" spans="2:39" ht="15.6" x14ac:dyDescent="0.3">
      <c r="B155" s="507" t="s">
        <v>46</v>
      </c>
      <c r="C155" s="520" t="s">
        <v>50</v>
      </c>
      <c r="D155" s="507" t="s">
        <v>82</v>
      </c>
      <c r="E155" s="508" t="s">
        <v>313</v>
      </c>
      <c r="F155" s="509" t="s">
        <v>315</v>
      </c>
      <c r="G155" s="510">
        <v>15</v>
      </c>
      <c r="H155" s="510">
        <v>8630</v>
      </c>
      <c r="I155" s="511">
        <v>4.8890000000000003E-2</v>
      </c>
      <c r="J155" s="510">
        <v>1852</v>
      </c>
      <c r="K155" s="510">
        <v>1826</v>
      </c>
      <c r="L155" s="511">
        <v>0.98499999999999999</v>
      </c>
      <c r="M155" s="511">
        <v>2.8E-3</v>
      </c>
      <c r="N155" s="511">
        <v>0.97950000000000004</v>
      </c>
      <c r="O155" s="511">
        <v>0.99050000000000005</v>
      </c>
      <c r="P155" s="510">
        <v>260</v>
      </c>
      <c r="Q155" s="510">
        <v>258</v>
      </c>
      <c r="R155" s="511">
        <v>0.98799999999999999</v>
      </c>
      <c r="S155" s="511">
        <v>6.7999999999999996E-3</v>
      </c>
      <c r="T155" s="511">
        <v>0.97470000000000001</v>
      </c>
      <c r="U155" s="511">
        <v>1</v>
      </c>
      <c r="V155" s="510">
        <v>48</v>
      </c>
      <c r="W155" s="510">
        <v>43</v>
      </c>
      <c r="X155" s="511">
        <v>0.89400000000000002</v>
      </c>
      <c r="Y155" s="511">
        <v>4.4400000000000002E-2</v>
      </c>
      <c r="Z155" s="511">
        <v>0.80700000000000005</v>
      </c>
      <c r="AA155" s="511">
        <v>0.98099999999999998</v>
      </c>
      <c r="AB155" s="510">
        <v>2239</v>
      </c>
      <c r="AC155" s="510">
        <v>2206</v>
      </c>
      <c r="AD155" s="511">
        <v>0.98499999999999999</v>
      </c>
      <c r="AE155" s="511">
        <v>2.5999999999999999E-3</v>
      </c>
      <c r="AF155" s="511">
        <v>0.97989999999999999</v>
      </c>
      <c r="AG155" s="511">
        <v>0.99009999999999998</v>
      </c>
      <c r="AH155" s="510">
        <v>79</v>
      </c>
      <c r="AI155" s="510">
        <v>79</v>
      </c>
      <c r="AJ155" s="511">
        <v>1</v>
      </c>
      <c r="AK155" s="511">
        <v>0</v>
      </c>
      <c r="AL155" s="511">
        <v>1</v>
      </c>
      <c r="AM155" s="511">
        <v>1</v>
      </c>
    </row>
    <row r="156" spans="2:39" ht="15.6" x14ac:dyDescent="0.3">
      <c r="B156" s="507" t="s">
        <v>46</v>
      </c>
      <c r="C156" s="520" t="s">
        <v>50</v>
      </c>
      <c r="D156" s="507" t="s">
        <v>82</v>
      </c>
      <c r="E156" s="508" t="s">
        <v>313</v>
      </c>
      <c r="F156" s="509" t="s">
        <v>314</v>
      </c>
      <c r="G156" s="510">
        <v>15</v>
      </c>
      <c r="H156" s="510">
        <v>8630</v>
      </c>
      <c r="I156" s="511">
        <v>4.8890000000000003E-2</v>
      </c>
      <c r="J156" s="510">
        <v>831</v>
      </c>
      <c r="K156" s="510">
        <v>826</v>
      </c>
      <c r="L156" s="511">
        <v>0.99299999999999999</v>
      </c>
      <c r="M156" s="511">
        <v>2.8999999999999998E-3</v>
      </c>
      <c r="N156" s="511">
        <v>0.98729999999999996</v>
      </c>
      <c r="O156" s="511">
        <v>0.99870000000000003</v>
      </c>
      <c r="P156" s="510">
        <v>795</v>
      </c>
      <c r="Q156" s="510">
        <v>794</v>
      </c>
      <c r="R156" s="511">
        <v>0.997</v>
      </c>
      <c r="S156" s="511">
        <v>1.9E-3</v>
      </c>
      <c r="T156" s="511">
        <v>0.99329999999999996</v>
      </c>
      <c r="U156" s="511">
        <v>1</v>
      </c>
      <c r="V156" s="510">
        <v>50</v>
      </c>
      <c r="W156" s="510">
        <v>49</v>
      </c>
      <c r="X156" s="511">
        <v>0.99099999999999999</v>
      </c>
      <c r="Y156" s="511">
        <v>1.34E-2</v>
      </c>
      <c r="Z156" s="511">
        <v>0.9647</v>
      </c>
      <c r="AA156" s="511">
        <v>1</v>
      </c>
      <c r="AB156" s="510">
        <v>1741</v>
      </c>
      <c r="AC156" s="510">
        <v>1732</v>
      </c>
      <c r="AD156" s="511">
        <v>0.995</v>
      </c>
      <c r="AE156" s="511">
        <v>1.6999999999999999E-3</v>
      </c>
      <c r="AF156" s="511">
        <v>0.99170000000000003</v>
      </c>
      <c r="AG156" s="511">
        <v>0.99829999999999997</v>
      </c>
      <c r="AH156" s="510">
        <v>65</v>
      </c>
      <c r="AI156" s="510">
        <v>63</v>
      </c>
      <c r="AJ156" s="511">
        <v>0.97099999999999997</v>
      </c>
      <c r="AK156" s="511">
        <v>2.0799999999999999E-2</v>
      </c>
      <c r="AL156" s="511">
        <v>0.93020000000000003</v>
      </c>
      <c r="AM156" s="511">
        <v>1</v>
      </c>
    </row>
    <row r="157" spans="2:39" ht="15.6" x14ac:dyDescent="0.3">
      <c r="B157" s="507" t="s">
        <v>46</v>
      </c>
      <c r="C157" s="520" t="s">
        <v>50</v>
      </c>
      <c r="D157" s="507" t="s">
        <v>82</v>
      </c>
      <c r="E157" s="509" t="s">
        <v>320</v>
      </c>
      <c r="F157" s="508" t="s">
        <v>312</v>
      </c>
      <c r="G157" s="510">
        <v>15</v>
      </c>
      <c r="H157" s="510">
        <v>8630</v>
      </c>
      <c r="I157" s="511">
        <v>4.8890000000000003E-2</v>
      </c>
      <c r="J157" s="510">
        <v>0</v>
      </c>
      <c r="K157" s="510">
        <v>0</v>
      </c>
      <c r="L157" s="511"/>
      <c r="M157" s="511"/>
      <c r="N157" s="511"/>
      <c r="O157" s="511"/>
      <c r="P157" s="510">
        <v>0</v>
      </c>
      <c r="Q157" s="510">
        <v>0</v>
      </c>
      <c r="R157" s="511"/>
      <c r="S157" s="511"/>
      <c r="T157" s="511"/>
      <c r="U157" s="511"/>
      <c r="V157" s="510">
        <v>0</v>
      </c>
      <c r="W157" s="510">
        <v>0</v>
      </c>
      <c r="X157" s="511"/>
      <c r="Y157" s="511"/>
      <c r="Z157" s="511"/>
      <c r="AA157" s="511"/>
      <c r="AB157" s="510">
        <v>167</v>
      </c>
      <c r="AC157" s="510">
        <v>165</v>
      </c>
      <c r="AD157" s="511">
        <v>0.98899999999999999</v>
      </c>
      <c r="AE157" s="511">
        <v>8.0999999999999996E-3</v>
      </c>
      <c r="AF157" s="511">
        <v>0.97309999999999997</v>
      </c>
      <c r="AG157" s="511">
        <v>1</v>
      </c>
      <c r="AH157" s="510">
        <v>167</v>
      </c>
      <c r="AI157" s="510">
        <v>165</v>
      </c>
      <c r="AJ157" s="511">
        <v>0.98899999999999999</v>
      </c>
      <c r="AK157" s="511">
        <v>8.0999999999999996E-3</v>
      </c>
      <c r="AL157" s="511">
        <v>0.97309999999999997</v>
      </c>
      <c r="AM157" s="511">
        <v>1</v>
      </c>
    </row>
    <row r="158" spans="2:39" ht="15.6" x14ac:dyDescent="0.3">
      <c r="B158" s="507" t="s">
        <v>46</v>
      </c>
      <c r="C158" s="520" t="s">
        <v>50</v>
      </c>
      <c r="D158" s="507" t="s">
        <v>82</v>
      </c>
      <c r="E158" s="509" t="s">
        <v>319</v>
      </c>
      <c r="F158" s="508" t="s">
        <v>312</v>
      </c>
      <c r="G158" s="510">
        <v>15</v>
      </c>
      <c r="H158" s="510">
        <v>8630</v>
      </c>
      <c r="I158" s="511">
        <v>4.8890000000000003E-2</v>
      </c>
      <c r="J158" s="510">
        <v>8</v>
      </c>
      <c r="K158" s="510">
        <v>8</v>
      </c>
      <c r="L158" s="511">
        <v>1</v>
      </c>
      <c r="M158" s="511"/>
      <c r="N158" s="511"/>
      <c r="O158" s="511"/>
      <c r="P158" s="510">
        <v>44</v>
      </c>
      <c r="Q158" s="510">
        <v>44</v>
      </c>
      <c r="R158" s="511">
        <v>1</v>
      </c>
      <c r="S158" s="511">
        <v>0</v>
      </c>
      <c r="T158" s="511">
        <v>1</v>
      </c>
      <c r="U158" s="511">
        <v>1</v>
      </c>
      <c r="V158" s="510">
        <v>35</v>
      </c>
      <c r="W158" s="510">
        <v>35</v>
      </c>
      <c r="X158" s="511">
        <v>1</v>
      </c>
      <c r="Y158" s="511">
        <v>0</v>
      </c>
      <c r="Z158" s="511">
        <v>1</v>
      </c>
      <c r="AA158" s="511">
        <v>1</v>
      </c>
      <c r="AB158" s="510">
        <v>87</v>
      </c>
      <c r="AC158" s="510">
        <v>87</v>
      </c>
      <c r="AD158" s="511">
        <v>1</v>
      </c>
      <c r="AE158" s="511">
        <v>0</v>
      </c>
      <c r="AF158" s="511">
        <v>1</v>
      </c>
      <c r="AG158" s="511">
        <v>1</v>
      </c>
      <c r="AH158" s="510">
        <v>0</v>
      </c>
      <c r="AI158" s="510">
        <v>0</v>
      </c>
      <c r="AJ158" s="511"/>
      <c r="AK158" s="511"/>
      <c r="AL158" s="511"/>
      <c r="AM158" s="511"/>
    </row>
    <row r="159" spans="2:39" ht="15.6" x14ac:dyDescent="0.3">
      <c r="B159" s="507" t="s">
        <v>46</v>
      </c>
      <c r="C159" s="520" t="s">
        <v>50</v>
      </c>
      <c r="D159" s="507" t="s">
        <v>82</v>
      </c>
      <c r="E159" s="509" t="s">
        <v>318</v>
      </c>
      <c r="F159" s="508" t="s">
        <v>312</v>
      </c>
      <c r="G159" s="510">
        <v>15</v>
      </c>
      <c r="H159" s="510">
        <v>8630</v>
      </c>
      <c r="I159" s="511">
        <v>4.8890000000000003E-2</v>
      </c>
      <c r="J159" s="510">
        <v>403</v>
      </c>
      <c r="K159" s="510">
        <v>400</v>
      </c>
      <c r="L159" s="511">
        <v>0.99199999999999999</v>
      </c>
      <c r="M159" s="511">
        <v>4.4000000000000003E-3</v>
      </c>
      <c r="N159" s="511">
        <v>0.98340000000000005</v>
      </c>
      <c r="O159" s="511">
        <v>1</v>
      </c>
      <c r="P159" s="510">
        <v>167</v>
      </c>
      <c r="Q159" s="510">
        <v>166</v>
      </c>
      <c r="R159" s="511">
        <v>0.997</v>
      </c>
      <c r="S159" s="511">
        <v>4.1999999999999997E-3</v>
      </c>
      <c r="T159" s="511">
        <v>0.98880000000000001</v>
      </c>
      <c r="U159" s="511">
        <v>1</v>
      </c>
      <c r="V159" s="510">
        <v>22</v>
      </c>
      <c r="W159" s="510">
        <v>19</v>
      </c>
      <c r="X159" s="511">
        <v>0.8</v>
      </c>
      <c r="Y159" s="511"/>
      <c r="Z159" s="511"/>
      <c r="AA159" s="511"/>
      <c r="AB159" s="510">
        <v>592</v>
      </c>
      <c r="AC159" s="510">
        <v>585</v>
      </c>
      <c r="AD159" s="511">
        <v>0.99199999999999999</v>
      </c>
      <c r="AE159" s="511">
        <v>3.7000000000000002E-3</v>
      </c>
      <c r="AF159" s="511">
        <v>0.98470000000000002</v>
      </c>
      <c r="AG159" s="511">
        <v>0.99929999999999997</v>
      </c>
      <c r="AH159" s="510">
        <v>0</v>
      </c>
      <c r="AI159" s="510">
        <v>0</v>
      </c>
      <c r="AJ159" s="511"/>
      <c r="AK159" s="511"/>
      <c r="AL159" s="511"/>
      <c r="AM159" s="511"/>
    </row>
    <row r="160" spans="2:39" ht="15.6" x14ac:dyDescent="0.3">
      <c r="B160" s="507" t="s">
        <v>46</v>
      </c>
      <c r="C160" s="520" t="s">
        <v>50</v>
      </c>
      <c r="D160" s="507" t="s">
        <v>82</v>
      </c>
      <c r="E160" s="509" t="s">
        <v>317</v>
      </c>
      <c r="F160" s="508" t="s">
        <v>312</v>
      </c>
      <c r="G160" s="510">
        <v>15</v>
      </c>
      <c r="H160" s="510">
        <v>8630</v>
      </c>
      <c r="I160" s="511">
        <v>4.8890000000000003E-2</v>
      </c>
      <c r="J160" s="510">
        <v>0</v>
      </c>
      <c r="K160" s="510">
        <v>0</v>
      </c>
      <c r="L160" s="511"/>
      <c r="M160" s="511"/>
      <c r="N160" s="511"/>
      <c r="O160" s="511"/>
      <c r="P160" s="510">
        <v>0</v>
      </c>
      <c r="Q160" s="510">
        <v>0</v>
      </c>
      <c r="R160" s="511"/>
      <c r="S160" s="511"/>
      <c r="T160" s="511"/>
      <c r="U160" s="511"/>
      <c r="V160" s="510">
        <v>0</v>
      </c>
      <c r="W160" s="510">
        <v>0</v>
      </c>
      <c r="X160" s="511"/>
      <c r="Y160" s="511"/>
      <c r="Z160" s="511"/>
      <c r="AA160" s="511"/>
      <c r="AB160" s="510">
        <v>0</v>
      </c>
      <c r="AC160" s="510">
        <v>0</v>
      </c>
      <c r="AD160" s="511"/>
      <c r="AE160" s="511"/>
      <c r="AF160" s="511"/>
      <c r="AG160" s="511"/>
      <c r="AH160" s="510">
        <v>0</v>
      </c>
      <c r="AI160" s="510">
        <v>0</v>
      </c>
      <c r="AJ160" s="511"/>
      <c r="AK160" s="511"/>
      <c r="AL160" s="511"/>
      <c r="AM160" s="511"/>
    </row>
    <row r="161" spans="2:39" ht="15.6" x14ac:dyDescent="0.3">
      <c r="B161" s="507" t="s">
        <v>46</v>
      </c>
      <c r="C161" s="520" t="s">
        <v>50</v>
      </c>
      <c r="D161" s="507" t="s">
        <v>82</v>
      </c>
      <c r="E161" s="509" t="s">
        <v>316</v>
      </c>
      <c r="F161" s="508" t="s">
        <v>312</v>
      </c>
      <c r="G161" s="510">
        <v>15</v>
      </c>
      <c r="H161" s="510">
        <v>8630</v>
      </c>
      <c r="I161" s="511">
        <v>4.8890000000000003E-2</v>
      </c>
      <c r="J161" s="510">
        <v>299</v>
      </c>
      <c r="K161" s="510">
        <v>295</v>
      </c>
      <c r="L161" s="511">
        <v>0.99</v>
      </c>
      <c r="M161" s="511">
        <v>5.7999999999999996E-3</v>
      </c>
      <c r="N161" s="511">
        <v>0.97860000000000003</v>
      </c>
      <c r="O161" s="511">
        <v>1</v>
      </c>
      <c r="P161" s="510">
        <v>151</v>
      </c>
      <c r="Q161" s="510">
        <v>151</v>
      </c>
      <c r="R161" s="511">
        <v>1</v>
      </c>
      <c r="S161" s="511">
        <v>0</v>
      </c>
      <c r="T161" s="511">
        <v>1</v>
      </c>
      <c r="U161" s="511">
        <v>1</v>
      </c>
      <c r="V161" s="510">
        <v>11</v>
      </c>
      <c r="W161" s="510">
        <v>10</v>
      </c>
      <c r="X161" s="511">
        <v>0.94699999999999995</v>
      </c>
      <c r="Y161" s="511"/>
      <c r="Z161" s="511"/>
      <c r="AA161" s="511"/>
      <c r="AB161" s="510">
        <v>461</v>
      </c>
      <c r="AC161" s="510">
        <v>456</v>
      </c>
      <c r="AD161" s="511">
        <v>0.99199999999999999</v>
      </c>
      <c r="AE161" s="511">
        <v>4.1000000000000003E-3</v>
      </c>
      <c r="AF161" s="511">
        <v>0.98399999999999999</v>
      </c>
      <c r="AG161" s="511">
        <v>1</v>
      </c>
      <c r="AH161" s="510">
        <v>0</v>
      </c>
      <c r="AI161" s="510">
        <v>0</v>
      </c>
      <c r="AJ161" s="511"/>
      <c r="AK161" s="511"/>
      <c r="AL161" s="511"/>
      <c r="AM161" s="511"/>
    </row>
    <row r="162" spans="2:39" ht="15.6" x14ac:dyDescent="0.3">
      <c r="B162" s="512" t="s">
        <v>46</v>
      </c>
      <c r="C162" s="521" t="s">
        <v>50</v>
      </c>
      <c r="D162" s="513" t="s">
        <v>45</v>
      </c>
      <c r="E162" s="514" t="s">
        <v>313</v>
      </c>
      <c r="F162" s="514" t="s">
        <v>312</v>
      </c>
      <c r="G162" s="515">
        <v>15</v>
      </c>
      <c r="H162" s="515">
        <v>8630</v>
      </c>
      <c r="I162" s="516">
        <v>4.8890000000000003E-2</v>
      </c>
      <c r="J162" s="515">
        <v>2683</v>
      </c>
      <c r="K162" s="515">
        <v>2652</v>
      </c>
      <c r="L162" s="516">
        <v>0.98599999999999999</v>
      </c>
      <c r="M162" s="516">
        <v>2.3E-3</v>
      </c>
      <c r="N162" s="516">
        <v>0.98150000000000004</v>
      </c>
      <c r="O162" s="516">
        <v>0.99050000000000005</v>
      </c>
      <c r="P162" s="515">
        <v>1055</v>
      </c>
      <c r="Q162" s="515">
        <v>1052</v>
      </c>
      <c r="R162" s="516">
        <v>0.997</v>
      </c>
      <c r="S162" s="516">
        <v>1.6999999999999999E-3</v>
      </c>
      <c r="T162" s="516">
        <v>0.99370000000000003</v>
      </c>
      <c r="U162" s="516">
        <v>1</v>
      </c>
      <c r="V162" s="515">
        <v>98</v>
      </c>
      <c r="W162" s="515">
        <v>92</v>
      </c>
      <c r="X162" s="516">
        <v>0.94</v>
      </c>
      <c r="Y162" s="516">
        <v>2.4E-2</v>
      </c>
      <c r="Z162" s="516">
        <v>0.89300000000000002</v>
      </c>
      <c r="AA162" s="516">
        <v>0.98699999999999999</v>
      </c>
      <c r="AB162" s="515">
        <v>4003</v>
      </c>
      <c r="AC162" s="515">
        <v>3961</v>
      </c>
      <c r="AD162" s="516">
        <v>0.98799999999999999</v>
      </c>
      <c r="AE162" s="516">
        <v>1.6999999999999999E-3</v>
      </c>
      <c r="AF162" s="516">
        <v>0.98470000000000002</v>
      </c>
      <c r="AG162" s="516">
        <v>0.99129999999999996</v>
      </c>
      <c r="AH162" s="515">
        <v>167</v>
      </c>
      <c r="AI162" s="515">
        <v>165</v>
      </c>
      <c r="AJ162" s="516">
        <v>0.98899999999999999</v>
      </c>
      <c r="AK162" s="516">
        <v>8.0999999999999996E-3</v>
      </c>
      <c r="AL162" s="516">
        <v>0.97309999999999997</v>
      </c>
      <c r="AM162" s="516">
        <v>1</v>
      </c>
    </row>
    <row r="163" spans="2:39" x14ac:dyDescent="0.3">
      <c r="B163" s="504" t="s">
        <v>46</v>
      </c>
      <c r="C163" s="519" t="s">
        <v>50</v>
      </c>
      <c r="D163" s="504" t="s">
        <v>327</v>
      </c>
      <c r="E163" s="504" t="s">
        <v>326</v>
      </c>
      <c r="F163" s="504" t="s">
        <v>329</v>
      </c>
      <c r="G163" s="505">
        <v>15</v>
      </c>
      <c r="H163" s="505">
        <v>8630</v>
      </c>
      <c r="I163" s="506">
        <v>4.8890000000000003E-2</v>
      </c>
      <c r="J163" s="505">
        <v>0</v>
      </c>
      <c r="K163" s="505">
        <v>0</v>
      </c>
      <c r="L163" s="506"/>
      <c r="M163" s="506"/>
      <c r="N163" s="506"/>
      <c r="O163" s="506"/>
      <c r="P163" s="505">
        <v>0</v>
      </c>
      <c r="Q163" s="505">
        <v>0</v>
      </c>
      <c r="R163" s="506"/>
      <c r="S163" s="506"/>
      <c r="T163" s="506"/>
      <c r="U163" s="506"/>
      <c r="V163" s="505">
        <v>0</v>
      </c>
      <c r="W163" s="505">
        <v>0</v>
      </c>
      <c r="X163" s="506"/>
      <c r="Y163" s="506"/>
      <c r="Z163" s="506"/>
      <c r="AA163" s="506"/>
      <c r="AB163" s="505">
        <v>6</v>
      </c>
      <c r="AC163" s="505">
        <v>6</v>
      </c>
      <c r="AD163" s="506">
        <v>1</v>
      </c>
      <c r="AE163" s="506"/>
      <c r="AF163" s="506"/>
      <c r="AG163" s="506"/>
      <c r="AH163" s="505">
        <v>6</v>
      </c>
      <c r="AI163" s="505">
        <v>6</v>
      </c>
      <c r="AJ163" s="506">
        <v>1</v>
      </c>
      <c r="AK163" s="506"/>
      <c r="AL163" s="506"/>
      <c r="AM163" s="506"/>
    </row>
    <row r="164" spans="2:39" x14ac:dyDescent="0.3">
      <c r="B164" s="504" t="s">
        <v>46</v>
      </c>
      <c r="C164" s="519" t="s">
        <v>50</v>
      </c>
      <c r="D164" s="504" t="s">
        <v>327</v>
      </c>
      <c r="E164" s="504" t="s">
        <v>326</v>
      </c>
      <c r="F164" s="504" t="s">
        <v>328</v>
      </c>
      <c r="G164" s="505">
        <v>15</v>
      </c>
      <c r="H164" s="505">
        <v>8630</v>
      </c>
      <c r="I164" s="506">
        <v>4.8890000000000003E-2</v>
      </c>
      <c r="J164" s="505">
        <v>0</v>
      </c>
      <c r="K164" s="505">
        <v>0</v>
      </c>
      <c r="L164" s="506"/>
      <c r="M164" s="506"/>
      <c r="N164" s="506"/>
      <c r="O164" s="506"/>
      <c r="P164" s="505">
        <v>0</v>
      </c>
      <c r="Q164" s="505">
        <v>0</v>
      </c>
      <c r="R164" s="506"/>
      <c r="S164" s="506"/>
      <c r="T164" s="506"/>
      <c r="U164" s="506"/>
      <c r="V164" s="505">
        <v>0</v>
      </c>
      <c r="W164" s="505">
        <v>0</v>
      </c>
      <c r="X164" s="506"/>
      <c r="Y164" s="506"/>
      <c r="Z164" s="506"/>
      <c r="AA164" s="506"/>
      <c r="AB164" s="505">
        <v>3</v>
      </c>
      <c r="AC164" s="505">
        <v>3</v>
      </c>
      <c r="AD164" s="506">
        <v>1</v>
      </c>
      <c r="AE164" s="506"/>
      <c r="AF164" s="506"/>
      <c r="AG164" s="506"/>
      <c r="AH164" s="505">
        <v>3</v>
      </c>
      <c r="AI164" s="505">
        <v>3</v>
      </c>
      <c r="AJ164" s="506">
        <v>1</v>
      </c>
      <c r="AK164" s="506"/>
      <c r="AL164" s="506"/>
      <c r="AM164" s="506"/>
    </row>
    <row r="165" spans="2:39" x14ac:dyDescent="0.3">
      <c r="B165" s="504" t="s">
        <v>46</v>
      </c>
      <c r="C165" s="519" t="s">
        <v>50</v>
      </c>
      <c r="D165" s="504" t="s">
        <v>327</v>
      </c>
      <c r="E165" s="504" t="s">
        <v>324</v>
      </c>
      <c r="F165" s="504" t="s">
        <v>329</v>
      </c>
      <c r="G165" s="505">
        <v>15</v>
      </c>
      <c r="H165" s="505">
        <v>8630</v>
      </c>
      <c r="I165" s="506">
        <v>4.8890000000000003E-2</v>
      </c>
      <c r="J165" s="505">
        <v>0</v>
      </c>
      <c r="K165" s="505">
        <v>0</v>
      </c>
      <c r="L165" s="506"/>
      <c r="M165" s="506"/>
      <c r="N165" s="506"/>
      <c r="O165" s="506"/>
      <c r="P165" s="505">
        <v>2</v>
      </c>
      <c r="Q165" s="505">
        <v>2</v>
      </c>
      <c r="R165" s="506">
        <v>1</v>
      </c>
      <c r="S165" s="506"/>
      <c r="T165" s="506"/>
      <c r="U165" s="506"/>
      <c r="V165" s="505">
        <v>0</v>
      </c>
      <c r="W165" s="505">
        <v>0</v>
      </c>
      <c r="X165" s="506"/>
      <c r="Y165" s="506"/>
      <c r="Z165" s="506"/>
      <c r="AA165" s="506"/>
      <c r="AB165" s="505">
        <v>2</v>
      </c>
      <c r="AC165" s="505">
        <v>2</v>
      </c>
      <c r="AD165" s="506">
        <v>1</v>
      </c>
      <c r="AE165" s="506"/>
      <c r="AF165" s="506"/>
      <c r="AG165" s="506"/>
      <c r="AH165" s="505">
        <v>0</v>
      </c>
      <c r="AI165" s="505">
        <v>0</v>
      </c>
      <c r="AJ165" s="506"/>
      <c r="AK165" s="506"/>
      <c r="AL165" s="506"/>
      <c r="AM165" s="506"/>
    </row>
    <row r="166" spans="2:39" x14ac:dyDescent="0.3">
      <c r="B166" s="504" t="s">
        <v>46</v>
      </c>
      <c r="C166" s="519" t="s">
        <v>50</v>
      </c>
      <c r="D166" s="504" t="s">
        <v>327</v>
      </c>
      <c r="E166" s="504" t="s">
        <v>324</v>
      </c>
      <c r="F166" s="504" t="s">
        <v>328</v>
      </c>
      <c r="G166" s="505">
        <v>15</v>
      </c>
      <c r="H166" s="505">
        <v>8630</v>
      </c>
      <c r="I166" s="506">
        <v>4.8890000000000003E-2</v>
      </c>
      <c r="J166" s="505">
        <v>1</v>
      </c>
      <c r="K166" s="505">
        <v>1</v>
      </c>
      <c r="L166" s="506">
        <v>1</v>
      </c>
      <c r="M166" s="506"/>
      <c r="N166" s="506"/>
      <c r="O166" s="506"/>
      <c r="P166" s="505">
        <v>0</v>
      </c>
      <c r="Q166" s="505">
        <v>0</v>
      </c>
      <c r="R166" s="506"/>
      <c r="S166" s="506"/>
      <c r="T166" s="506"/>
      <c r="U166" s="506"/>
      <c r="V166" s="505">
        <v>1</v>
      </c>
      <c r="W166" s="505">
        <v>0</v>
      </c>
      <c r="X166" s="506">
        <v>0</v>
      </c>
      <c r="Y166" s="506"/>
      <c r="Z166" s="506"/>
      <c r="AA166" s="506"/>
      <c r="AB166" s="505">
        <v>2</v>
      </c>
      <c r="AC166" s="505">
        <v>1</v>
      </c>
      <c r="AD166" s="506">
        <v>0.5</v>
      </c>
      <c r="AE166" s="506"/>
      <c r="AF166" s="506"/>
      <c r="AG166" s="506"/>
      <c r="AH166" s="505">
        <v>0</v>
      </c>
      <c r="AI166" s="505">
        <v>0</v>
      </c>
      <c r="AJ166" s="506"/>
      <c r="AK166" s="506"/>
      <c r="AL166" s="506"/>
      <c r="AM166" s="506"/>
    </row>
    <row r="167" spans="2:39" x14ac:dyDescent="0.3">
      <c r="B167" s="504" t="s">
        <v>46</v>
      </c>
      <c r="C167" s="519" t="s">
        <v>50</v>
      </c>
      <c r="D167" s="504" t="s">
        <v>327</v>
      </c>
      <c r="E167" s="504" t="s">
        <v>323</v>
      </c>
      <c r="F167" s="504" t="s">
        <v>329</v>
      </c>
      <c r="G167" s="505">
        <v>15</v>
      </c>
      <c r="H167" s="505">
        <v>8630</v>
      </c>
      <c r="I167" s="506">
        <v>4.8890000000000003E-2</v>
      </c>
      <c r="J167" s="505">
        <v>22</v>
      </c>
      <c r="K167" s="505">
        <v>16</v>
      </c>
      <c r="L167" s="506">
        <v>0.67500000000000004</v>
      </c>
      <c r="M167" s="506"/>
      <c r="N167" s="506"/>
      <c r="O167" s="506"/>
      <c r="P167" s="505">
        <v>5</v>
      </c>
      <c r="Q167" s="505">
        <v>5</v>
      </c>
      <c r="R167" s="506">
        <v>1</v>
      </c>
      <c r="S167" s="506"/>
      <c r="T167" s="506"/>
      <c r="U167" s="506"/>
      <c r="V167" s="505">
        <v>1</v>
      </c>
      <c r="W167" s="505">
        <v>1</v>
      </c>
      <c r="X167" s="506">
        <v>1</v>
      </c>
      <c r="Y167" s="506"/>
      <c r="Z167" s="506"/>
      <c r="AA167" s="506"/>
      <c r="AB167" s="505">
        <v>28</v>
      </c>
      <c r="AC167" s="505">
        <v>22</v>
      </c>
      <c r="AD167" s="506">
        <v>0.68600000000000005</v>
      </c>
      <c r="AE167" s="506"/>
      <c r="AF167" s="506"/>
      <c r="AG167" s="506"/>
      <c r="AH167" s="505">
        <v>0</v>
      </c>
      <c r="AI167" s="505">
        <v>0</v>
      </c>
      <c r="AJ167" s="506"/>
      <c r="AK167" s="506"/>
      <c r="AL167" s="506"/>
      <c r="AM167" s="506"/>
    </row>
    <row r="168" spans="2:39" x14ac:dyDescent="0.3">
      <c r="B168" s="504" t="s">
        <v>46</v>
      </c>
      <c r="C168" s="519" t="s">
        <v>50</v>
      </c>
      <c r="D168" s="504" t="s">
        <v>327</v>
      </c>
      <c r="E168" s="504" t="s">
        <v>323</v>
      </c>
      <c r="F168" s="504" t="s">
        <v>328</v>
      </c>
      <c r="G168" s="505">
        <v>15</v>
      </c>
      <c r="H168" s="505">
        <v>8630</v>
      </c>
      <c r="I168" s="506">
        <v>4.8890000000000003E-2</v>
      </c>
      <c r="J168" s="505">
        <v>6</v>
      </c>
      <c r="K168" s="505">
        <v>6</v>
      </c>
      <c r="L168" s="506">
        <v>1</v>
      </c>
      <c r="M168" s="506"/>
      <c r="N168" s="506"/>
      <c r="O168" s="506"/>
      <c r="P168" s="505">
        <v>2</v>
      </c>
      <c r="Q168" s="505">
        <v>2</v>
      </c>
      <c r="R168" s="506">
        <v>1</v>
      </c>
      <c r="S168" s="506"/>
      <c r="T168" s="506"/>
      <c r="U168" s="506"/>
      <c r="V168" s="505">
        <v>0</v>
      </c>
      <c r="W168" s="505">
        <v>0</v>
      </c>
      <c r="X168" s="506"/>
      <c r="Y168" s="506"/>
      <c r="Z168" s="506"/>
      <c r="AA168" s="506"/>
      <c r="AB168" s="505">
        <v>8</v>
      </c>
      <c r="AC168" s="505">
        <v>8</v>
      </c>
      <c r="AD168" s="506">
        <v>1</v>
      </c>
      <c r="AE168" s="506"/>
      <c r="AF168" s="506"/>
      <c r="AG168" s="506"/>
      <c r="AH168" s="505">
        <v>0</v>
      </c>
      <c r="AI168" s="505">
        <v>0</v>
      </c>
      <c r="AJ168" s="506"/>
      <c r="AK168" s="506"/>
      <c r="AL168" s="506"/>
      <c r="AM168" s="506"/>
    </row>
    <row r="169" spans="2:39" x14ac:dyDescent="0.3">
      <c r="B169" s="504" t="s">
        <v>46</v>
      </c>
      <c r="C169" s="519" t="s">
        <v>50</v>
      </c>
      <c r="D169" s="504" t="s">
        <v>327</v>
      </c>
      <c r="E169" s="504" t="s">
        <v>322</v>
      </c>
      <c r="F169" s="504" t="s">
        <v>329</v>
      </c>
      <c r="G169" s="505">
        <v>15</v>
      </c>
      <c r="H169" s="505">
        <v>8630</v>
      </c>
      <c r="I169" s="506">
        <v>4.8890000000000003E-2</v>
      </c>
      <c r="J169" s="505">
        <v>0</v>
      </c>
      <c r="K169" s="505">
        <v>0</v>
      </c>
      <c r="L169" s="506"/>
      <c r="M169" s="506"/>
      <c r="N169" s="506"/>
      <c r="O169" s="506"/>
      <c r="P169" s="505">
        <v>0</v>
      </c>
      <c r="Q169" s="505">
        <v>0</v>
      </c>
      <c r="R169" s="506"/>
      <c r="S169" s="506"/>
      <c r="T169" s="506"/>
      <c r="U169" s="506"/>
      <c r="V169" s="505">
        <v>0</v>
      </c>
      <c r="W169" s="505">
        <v>0</v>
      </c>
      <c r="X169" s="506"/>
      <c r="Y169" s="506"/>
      <c r="Z169" s="506"/>
      <c r="AA169" s="506"/>
      <c r="AB169" s="505">
        <v>0</v>
      </c>
      <c r="AC169" s="505">
        <v>0</v>
      </c>
      <c r="AD169" s="506"/>
      <c r="AE169" s="506"/>
      <c r="AF169" s="506"/>
      <c r="AG169" s="506"/>
      <c r="AH169" s="505">
        <v>0</v>
      </c>
      <c r="AI169" s="505">
        <v>0</v>
      </c>
      <c r="AJ169" s="506"/>
      <c r="AK169" s="506"/>
      <c r="AL169" s="506"/>
      <c r="AM169" s="506"/>
    </row>
    <row r="170" spans="2:39" x14ac:dyDescent="0.3">
      <c r="B170" s="504" t="s">
        <v>46</v>
      </c>
      <c r="C170" s="519" t="s">
        <v>50</v>
      </c>
      <c r="D170" s="504" t="s">
        <v>327</v>
      </c>
      <c r="E170" s="504" t="s">
        <v>322</v>
      </c>
      <c r="F170" s="504" t="s">
        <v>328</v>
      </c>
      <c r="G170" s="505">
        <v>15</v>
      </c>
      <c r="H170" s="505">
        <v>8630</v>
      </c>
      <c r="I170" s="506">
        <v>4.8890000000000003E-2</v>
      </c>
      <c r="J170" s="505">
        <v>0</v>
      </c>
      <c r="K170" s="505">
        <v>0</v>
      </c>
      <c r="L170" s="506"/>
      <c r="M170" s="506"/>
      <c r="N170" s="506"/>
      <c r="O170" s="506"/>
      <c r="P170" s="505">
        <v>0</v>
      </c>
      <c r="Q170" s="505">
        <v>0</v>
      </c>
      <c r="R170" s="506"/>
      <c r="S170" s="506"/>
      <c r="T170" s="506"/>
      <c r="U170" s="506"/>
      <c r="V170" s="505">
        <v>0</v>
      </c>
      <c r="W170" s="505">
        <v>0</v>
      </c>
      <c r="X170" s="506"/>
      <c r="Y170" s="506"/>
      <c r="Z170" s="506"/>
      <c r="AA170" s="506"/>
      <c r="AB170" s="505">
        <v>0</v>
      </c>
      <c r="AC170" s="505">
        <v>0</v>
      </c>
      <c r="AD170" s="506"/>
      <c r="AE170" s="506"/>
      <c r="AF170" s="506"/>
      <c r="AG170" s="506"/>
      <c r="AH170" s="505">
        <v>0</v>
      </c>
      <c r="AI170" s="505">
        <v>0</v>
      </c>
      <c r="AJ170" s="506"/>
      <c r="AK170" s="506"/>
      <c r="AL170" s="506"/>
      <c r="AM170" s="506"/>
    </row>
    <row r="171" spans="2:39" x14ac:dyDescent="0.3">
      <c r="B171" s="504" t="s">
        <v>46</v>
      </c>
      <c r="C171" s="519" t="s">
        <v>50</v>
      </c>
      <c r="D171" s="504" t="s">
        <v>327</v>
      </c>
      <c r="E171" s="504" t="s">
        <v>321</v>
      </c>
      <c r="F171" s="504" t="s">
        <v>329</v>
      </c>
      <c r="G171" s="505">
        <v>15</v>
      </c>
      <c r="H171" s="505">
        <v>8630</v>
      </c>
      <c r="I171" s="506">
        <v>4.8890000000000003E-2</v>
      </c>
      <c r="J171" s="505">
        <v>6</v>
      </c>
      <c r="K171" s="505">
        <v>6</v>
      </c>
      <c r="L171" s="506">
        <v>1</v>
      </c>
      <c r="M171" s="506"/>
      <c r="N171" s="506"/>
      <c r="O171" s="506"/>
      <c r="P171" s="505">
        <v>0</v>
      </c>
      <c r="Q171" s="505">
        <v>0</v>
      </c>
      <c r="R171" s="506"/>
      <c r="S171" s="506"/>
      <c r="T171" s="506"/>
      <c r="U171" s="506"/>
      <c r="V171" s="505">
        <v>0</v>
      </c>
      <c r="W171" s="505">
        <v>0</v>
      </c>
      <c r="X171" s="506"/>
      <c r="Y171" s="506"/>
      <c r="Z171" s="506"/>
      <c r="AA171" s="506"/>
      <c r="AB171" s="505">
        <v>6</v>
      </c>
      <c r="AC171" s="505">
        <v>6</v>
      </c>
      <c r="AD171" s="506">
        <v>1</v>
      </c>
      <c r="AE171" s="506"/>
      <c r="AF171" s="506"/>
      <c r="AG171" s="506"/>
      <c r="AH171" s="505">
        <v>0</v>
      </c>
      <c r="AI171" s="505">
        <v>0</v>
      </c>
      <c r="AJ171" s="506"/>
      <c r="AK171" s="506"/>
      <c r="AL171" s="506"/>
      <c r="AM171" s="506"/>
    </row>
    <row r="172" spans="2:39" x14ac:dyDescent="0.3">
      <c r="B172" s="504" t="s">
        <v>46</v>
      </c>
      <c r="C172" s="519" t="s">
        <v>50</v>
      </c>
      <c r="D172" s="504" t="s">
        <v>327</v>
      </c>
      <c r="E172" s="504" t="s">
        <v>321</v>
      </c>
      <c r="F172" s="504" t="s">
        <v>328</v>
      </c>
      <c r="G172" s="505">
        <v>15</v>
      </c>
      <c r="H172" s="505">
        <v>8630</v>
      </c>
      <c r="I172" s="506">
        <v>4.8890000000000003E-2</v>
      </c>
      <c r="J172" s="505">
        <v>0</v>
      </c>
      <c r="K172" s="505">
        <v>0</v>
      </c>
      <c r="L172" s="506"/>
      <c r="M172" s="506"/>
      <c r="N172" s="506"/>
      <c r="O172" s="506"/>
      <c r="P172" s="505">
        <v>3</v>
      </c>
      <c r="Q172" s="505">
        <v>3</v>
      </c>
      <c r="R172" s="506">
        <v>1</v>
      </c>
      <c r="S172" s="506"/>
      <c r="T172" s="506"/>
      <c r="U172" s="506"/>
      <c r="V172" s="505">
        <v>0</v>
      </c>
      <c r="W172" s="505">
        <v>0</v>
      </c>
      <c r="X172" s="506"/>
      <c r="Y172" s="506"/>
      <c r="Z172" s="506"/>
      <c r="AA172" s="506"/>
      <c r="AB172" s="505">
        <v>3</v>
      </c>
      <c r="AC172" s="505">
        <v>3</v>
      </c>
      <c r="AD172" s="506">
        <v>1</v>
      </c>
      <c r="AE172" s="506"/>
      <c r="AF172" s="506"/>
      <c r="AG172" s="506"/>
      <c r="AH172" s="505">
        <v>0</v>
      </c>
      <c r="AI172" s="505">
        <v>0</v>
      </c>
      <c r="AJ172" s="506"/>
      <c r="AK172" s="506"/>
      <c r="AL172" s="506"/>
      <c r="AM172" s="506"/>
    </row>
    <row r="173" spans="2:39" ht="15.6" x14ac:dyDescent="0.3">
      <c r="B173" s="507" t="s">
        <v>46</v>
      </c>
      <c r="C173" s="520" t="s">
        <v>50</v>
      </c>
      <c r="D173" s="507" t="s">
        <v>327</v>
      </c>
      <c r="E173" s="508" t="s">
        <v>313</v>
      </c>
      <c r="F173" s="509" t="s">
        <v>315</v>
      </c>
      <c r="G173" s="510">
        <v>15</v>
      </c>
      <c r="H173" s="510">
        <v>8630</v>
      </c>
      <c r="I173" s="511">
        <v>4.8890000000000003E-2</v>
      </c>
      <c r="J173" s="510">
        <v>222</v>
      </c>
      <c r="K173" s="510">
        <v>193</v>
      </c>
      <c r="L173" s="511">
        <v>0.85599999999999998</v>
      </c>
      <c r="M173" s="511">
        <v>2.3599999999999999E-2</v>
      </c>
      <c r="N173" s="511">
        <v>0.80969999999999998</v>
      </c>
      <c r="O173" s="511">
        <v>0.90229999999999999</v>
      </c>
      <c r="P173" s="510">
        <v>20</v>
      </c>
      <c r="Q173" s="510">
        <v>18</v>
      </c>
      <c r="R173" s="511">
        <v>0.92500000000000004</v>
      </c>
      <c r="S173" s="511"/>
      <c r="T173" s="511"/>
      <c r="U173" s="511"/>
      <c r="V173" s="510">
        <v>3</v>
      </c>
      <c r="W173" s="510">
        <v>3</v>
      </c>
      <c r="X173" s="511">
        <v>1</v>
      </c>
      <c r="Y173" s="511"/>
      <c r="Z173" s="511"/>
      <c r="AA173" s="511"/>
      <c r="AB173" s="510">
        <v>251</v>
      </c>
      <c r="AC173" s="510">
        <v>220</v>
      </c>
      <c r="AD173" s="511">
        <v>0.85699999999999998</v>
      </c>
      <c r="AE173" s="511">
        <v>2.2100000000000002E-2</v>
      </c>
      <c r="AF173" s="511">
        <v>0.81369999999999998</v>
      </c>
      <c r="AG173" s="511">
        <v>0.90029999999999999</v>
      </c>
      <c r="AH173" s="510">
        <v>6</v>
      </c>
      <c r="AI173" s="510">
        <v>6</v>
      </c>
      <c r="AJ173" s="511">
        <v>1</v>
      </c>
      <c r="AK173" s="511"/>
      <c r="AL173" s="511"/>
      <c r="AM173" s="511"/>
    </row>
    <row r="174" spans="2:39" ht="15.6" x14ac:dyDescent="0.3">
      <c r="B174" s="507" t="s">
        <v>46</v>
      </c>
      <c r="C174" s="520" t="s">
        <v>50</v>
      </c>
      <c r="D174" s="507" t="s">
        <v>327</v>
      </c>
      <c r="E174" s="508" t="s">
        <v>313</v>
      </c>
      <c r="F174" s="509" t="s">
        <v>314</v>
      </c>
      <c r="G174" s="510">
        <v>15</v>
      </c>
      <c r="H174" s="510">
        <v>8630</v>
      </c>
      <c r="I174" s="511">
        <v>4.8890000000000003E-2</v>
      </c>
      <c r="J174" s="510">
        <v>24</v>
      </c>
      <c r="K174" s="510">
        <v>24</v>
      </c>
      <c r="L174" s="511">
        <v>1</v>
      </c>
      <c r="M174" s="511"/>
      <c r="N174" s="511"/>
      <c r="O174" s="511"/>
      <c r="P174" s="510">
        <v>32</v>
      </c>
      <c r="Q174" s="510">
        <v>32</v>
      </c>
      <c r="R174" s="511">
        <v>1</v>
      </c>
      <c r="S174" s="511">
        <v>0</v>
      </c>
      <c r="T174" s="511">
        <v>1</v>
      </c>
      <c r="U174" s="511">
        <v>1</v>
      </c>
      <c r="V174" s="510">
        <v>1</v>
      </c>
      <c r="W174" s="510">
        <v>0</v>
      </c>
      <c r="X174" s="511">
        <v>0</v>
      </c>
      <c r="Y174" s="511"/>
      <c r="Z174" s="511"/>
      <c r="AA174" s="511"/>
      <c r="AB174" s="510">
        <v>60</v>
      </c>
      <c r="AC174" s="510">
        <v>59</v>
      </c>
      <c r="AD174" s="511">
        <v>0.995</v>
      </c>
      <c r="AE174" s="511">
        <v>9.1000000000000004E-3</v>
      </c>
      <c r="AF174" s="511">
        <v>0.97719999999999996</v>
      </c>
      <c r="AG174" s="511">
        <v>1</v>
      </c>
      <c r="AH174" s="510">
        <v>3</v>
      </c>
      <c r="AI174" s="510">
        <v>3</v>
      </c>
      <c r="AJ174" s="511">
        <v>1</v>
      </c>
      <c r="AK174" s="511"/>
      <c r="AL174" s="511"/>
      <c r="AM174" s="511"/>
    </row>
    <row r="175" spans="2:39" ht="15.6" x14ac:dyDescent="0.3">
      <c r="B175" s="507" t="s">
        <v>46</v>
      </c>
      <c r="C175" s="520" t="s">
        <v>50</v>
      </c>
      <c r="D175" s="507" t="s">
        <v>327</v>
      </c>
      <c r="E175" s="509" t="s">
        <v>320</v>
      </c>
      <c r="F175" s="508" t="s">
        <v>312</v>
      </c>
      <c r="G175" s="510">
        <v>15</v>
      </c>
      <c r="H175" s="510">
        <v>8630</v>
      </c>
      <c r="I175" s="511">
        <v>4.8890000000000003E-2</v>
      </c>
      <c r="J175" s="510">
        <v>0</v>
      </c>
      <c r="K175" s="510">
        <v>0</v>
      </c>
      <c r="L175" s="511"/>
      <c r="M175" s="511"/>
      <c r="N175" s="511"/>
      <c r="O175" s="511"/>
      <c r="P175" s="510">
        <v>0</v>
      </c>
      <c r="Q175" s="510">
        <v>0</v>
      </c>
      <c r="R175" s="511"/>
      <c r="S175" s="511"/>
      <c r="T175" s="511"/>
      <c r="U175" s="511"/>
      <c r="V175" s="510">
        <v>0</v>
      </c>
      <c r="W175" s="510">
        <v>0</v>
      </c>
      <c r="X175" s="511"/>
      <c r="Y175" s="511"/>
      <c r="Z175" s="511"/>
      <c r="AA175" s="511"/>
      <c r="AB175" s="510">
        <v>10</v>
      </c>
      <c r="AC175" s="510">
        <v>10</v>
      </c>
      <c r="AD175" s="511">
        <v>1</v>
      </c>
      <c r="AE175" s="511"/>
      <c r="AF175" s="511"/>
      <c r="AG175" s="511"/>
      <c r="AH175" s="510">
        <v>10</v>
      </c>
      <c r="AI175" s="510">
        <v>10</v>
      </c>
      <c r="AJ175" s="511">
        <v>1</v>
      </c>
      <c r="AK175" s="511"/>
      <c r="AL175" s="511"/>
      <c r="AM175" s="511"/>
    </row>
    <row r="176" spans="2:39" ht="15.6" x14ac:dyDescent="0.3">
      <c r="B176" s="507" t="s">
        <v>46</v>
      </c>
      <c r="C176" s="520" t="s">
        <v>50</v>
      </c>
      <c r="D176" s="507" t="s">
        <v>327</v>
      </c>
      <c r="E176" s="509" t="s">
        <v>319</v>
      </c>
      <c r="F176" s="508" t="s">
        <v>312</v>
      </c>
      <c r="G176" s="510">
        <v>15</v>
      </c>
      <c r="H176" s="510">
        <v>8630</v>
      </c>
      <c r="I176" s="511">
        <v>4.8890000000000003E-2</v>
      </c>
      <c r="J176" s="510">
        <v>1</v>
      </c>
      <c r="K176" s="510">
        <v>1</v>
      </c>
      <c r="L176" s="511">
        <v>1</v>
      </c>
      <c r="M176" s="511"/>
      <c r="N176" s="511"/>
      <c r="O176" s="511"/>
      <c r="P176" s="510">
        <v>2</v>
      </c>
      <c r="Q176" s="510">
        <v>2</v>
      </c>
      <c r="R176" s="511">
        <v>1</v>
      </c>
      <c r="S176" s="511"/>
      <c r="T176" s="511"/>
      <c r="U176" s="511"/>
      <c r="V176" s="510">
        <v>1</v>
      </c>
      <c r="W176" s="510">
        <v>0</v>
      </c>
      <c r="X176" s="511">
        <v>0</v>
      </c>
      <c r="Y176" s="511"/>
      <c r="Z176" s="511"/>
      <c r="AA176" s="511"/>
      <c r="AB176" s="510">
        <v>4</v>
      </c>
      <c r="AC176" s="510">
        <v>3</v>
      </c>
      <c r="AD176" s="511">
        <v>0.75</v>
      </c>
      <c r="AE176" s="511"/>
      <c r="AF176" s="511"/>
      <c r="AG176" s="511"/>
      <c r="AH176" s="510">
        <v>0</v>
      </c>
      <c r="AI176" s="510">
        <v>0</v>
      </c>
      <c r="AJ176" s="511"/>
      <c r="AK176" s="511"/>
      <c r="AL176" s="511"/>
      <c r="AM176" s="511"/>
    </row>
    <row r="177" spans="2:39" ht="15.6" x14ac:dyDescent="0.3">
      <c r="B177" s="507" t="s">
        <v>46</v>
      </c>
      <c r="C177" s="520" t="s">
        <v>50</v>
      </c>
      <c r="D177" s="507" t="s">
        <v>327</v>
      </c>
      <c r="E177" s="509" t="s">
        <v>318</v>
      </c>
      <c r="F177" s="508" t="s">
        <v>312</v>
      </c>
      <c r="G177" s="510">
        <v>15</v>
      </c>
      <c r="H177" s="510">
        <v>8630</v>
      </c>
      <c r="I177" s="511">
        <v>4.8890000000000003E-2</v>
      </c>
      <c r="J177" s="510">
        <v>28</v>
      </c>
      <c r="K177" s="510">
        <v>22</v>
      </c>
      <c r="L177" s="511">
        <v>0.69799999999999995</v>
      </c>
      <c r="M177" s="511"/>
      <c r="N177" s="511"/>
      <c r="O177" s="511"/>
      <c r="P177" s="510">
        <v>7</v>
      </c>
      <c r="Q177" s="510">
        <v>7</v>
      </c>
      <c r="R177" s="511">
        <v>1</v>
      </c>
      <c r="S177" s="511"/>
      <c r="T177" s="511"/>
      <c r="U177" s="511"/>
      <c r="V177" s="510">
        <v>1</v>
      </c>
      <c r="W177" s="510">
        <v>1</v>
      </c>
      <c r="X177" s="511">
        <v>1</v>
      </c>
      <c r="Y177" s="511"/>
      <c r="Z177" s="511"/>
      <c r="AA177" s="511"/>
      <c r="AB177" s="510">
        <v>36</v>
      </c>
      <c r="AC177" s="510">
        <v>30</v>
      </c>
      <c r="AD177" s="511">
        <v>0.71</v>
      </c>
      <c r="AE177" s="511">
        <v>7.5600000000000001E-2</v>
      </c>
      <c r="AF177" s="511">
        <v>0.56179999999999997</v>
      </c>
      <c r="AG177" s="511">
        <v>0.85819999999999996</v>
      </c>
      <c r="AH177" s="510">
        <v>0</v>
      </c>
      <c r="AI177" s="510">
        <v>0</v>
      </c>
      <c r="AJ177" s="511"/>
      <c r="AK177" s="511"/>
      <c r="AL177" s="511"/>
      <c r="AM177" s="511"/>
    </row>
    <row r="178" spans="2:39" ht="15.6" x14ac:dyDescent="0.3">
      <c r="B178" s="507" t="s">
        <v>46</v>
      </c>
      <c r="C178" s="520" t="s">
        <v>50</v>
      </c>
      <c r="D178" s="507" t="s">
        <v>327</v>
      </c>
      <c r="E178" s="509" t="s">
        <v>317</v>
      </c>
      <c r="F178" s="508" t="s">
        <v>312</v>
      </c>
      <c r="G178" s="510">
        <v>15</v>
      </c>
      <c r="H178" s="510">
        <v>8630</v>
      </c>
      <c r="I178" s="511">
        <v>4.8890000000000003E-2</v>
      </c>
      <c r="J178" s="510">
        <v>0</v>
      </c>
      <c r="K178" s="510">
        <v>0</v>
      </c>
      <c r="L178" s="511"/>
      <c r="M178" s="511"/>
      <c r="N178" s="511"/>
      <c r="O178" s="511"/>
      <c r="P178" s="510">
        <v>0</v>
      </c>
      <c r="Q178" s="510">
        <v>0</v>
      </c>
      <c r="R178" s="511"/>
      <c r="S178" s="511"/>
      <c r="T178" s="511"/>
      <c r="U178" s="511"/>
      <c r="V178" s="510">
        <v>0</v>
      </c>
      <c r="W178" s="510">
        <v>0</v>
      </c>
      <c r="X178" s="511"/>
      <c r="Y178" s="511"/>
      <c r="Z178" s="511"/>
      <c r="AA178" s="511"/>
      <c r="AB178" s="510">
        <v>0</v>
      </c>
      <c r="AC178" s="510">
        <v>0</v>
      </c>
      <c r="AD178" s="511"/>
      <c r="AE178" s="511"/>
      <c r="AF178" s="511"/>
      <c r="AG178" s="511"/>
      <c r="AH178" s="510">
        <v>0</v>
      </c>
      <c r="AI178" s="510">
        <v>0</v>
      </c>
      <c r="AJ178" s="511"/>
      <c r="AK178" s="511"/>
      <c r="AL178" s="511"/>
      <c r="AM178" s="511"/>
    </row>
    <row r="179" spans="2:39" ht="15.6" x14ac:dyDescent="0.3">
      <c r="B179" s="507" t="s">
        <v>46</v>
      </c>
      <c r="C179" s="520" t="s">
        <v>50</v>
      </c>
      <c r="D179" s="507" t="s">
        <v>327</v>
      </c>
      <c r="E179" s="509" t="s">
        <v>316</v>
      </c>
      <c r="F179" s="508" t="s">
        <v>312</v>
      </c>
      <c r="G179" s="510">
        <v>15</v>
      </c>
      <c r="H179" s="510">
        <v>8630</v>
      </c>
      <c r="I179" s="511">
        <v>4.8890000000000003E-2</v>
      </c>
      <c r="J179" s="510">
        <v>6</v>
      </c>
      <c r="K179" s="510">
        <v>6</v>
      </c>
      <c r="L179" s="511">
        <v>1</v>
      </c>
      <c r="M179" s="511"/>
      <c r="N179" s="511"/>
      <c r="O179" s="511"/>
      <c r="P179" s="510">
        <v>3</v>
      </c>
      <c r="Q179" s="510">
        <v>3</v>
      </c>
      <c r="R179" s="511">
        <v>1</v>
      </c>
      <c r="S179" s="511"/>
      <c r="T179" s="511"/>
      <c r="U179" s="511"/>
      <c r="V179" s="510">
        <v>0</v>
      </c>
      <c r="W179" s="510">
        <v>0</v>
      </c>
      <c r="X179" s="511"/>
      <c r="Y179" s="511"/>
      <c r="Z179" s="511"/>
      <c r="AA179" s="511"/>
      <c r="AB179" s="510">
        <v>9</v>
      </c>
      <c r="AC179" s="510">
        <v>9</v>
      </c>
      <c r="AD179" s="511">
        <v>1</v>
      </c>
      <c r="AE179" s="511"/>
      <c r="AF179" s="511"/>
      <c r="AG179" s="511"/>
      <c r="AH179" s="510">
        <v>0</v>
      </c>
      <c r="AI179" s="510">
        <v>0</v>
      </c>
      <c r="AJ179" s="511"/>
      <c r="AK179" s="511"/>
      <c r="AL179" s="511"/>
      <c r="AM179" s="511"/>
    </row>
    <row r="180" spans="2:39" ht="15.6" x14ac:dyDescent="0.3">
      <c r="B180" s="512" t="s">
        <v>46</v>
      </c>
      <c r="C180" s="521" t="s">
        <v>50</v>
      </c>
      <c r="D180" s="513" t="s">
        <v>52</v>
      </c>
      <c r="E180" s="514" t="s">
        <v>313</v>
      </c>
      <c r="F180" s="514" t="s">
        <v>312</v>
      </c>
      <c r="G180" s="515">
        <v>15</v>
      </c>
      <c r="H180" s="515">
        <v>8630</v>
      </c>
      <c r="I180" s="516">
        <v>4.8890000000000003E-2</v>
      </c>
      <c r="J180" s="515">
        <v>246</v>
      </c>
      <c r="K180" s="515">
        <v>217</v>
      </c>
      <c r="L180" s="516">
        <v>0.85799999999999998</v>
      </c>
      <c r="M180" s="516">
        <v>2.23E-2</v>
      </c>
      <c r="N180" s="516">
        <v>0.81430000000000002</v>
      </c>
      <c r="O180" s="516">
        <v>0.90169999999999995</v>
      </c>
      <c r="P180" s="515">
        <v>52</v>
      </c>
      <c r="Q180" s="515">
        <v>50</v>
      </c>
      <c r="R180" s="516">
        <v>0.98299999999999998</v>
      </c>
      <c r="S180" s="516">
        <v>1.7899999999999999E-2</v>
      </c>
      <c r="T180" s="516">
        <v>0.94789999999999996</v>
      </c>
      <c r="U180" s="516">
        <v>1</v>
      </c>
      <c r="V180" s="515">
        <v>4</v>
      </c>
      <c r="W180" s="515">
        <v>3</v>
      </c>
      <c r="X180" s="516">
        <v>0.83299999999999996</v>
      </c>
      <c r="Y180" s="516"/>
      <c r="Z180" s="516"/>
      <c r="AA180" s="516"/>
      <c r="AB180" s="515">
        <v>312</v>
      </c>
      <c r="AC180" s="515">
        <v>280</v>
      </c>
      <c r="AD180" s="516">
        <v>0.86199999999999999</v>
      </c>
      <c r="AE180" s="516">
        <v>1.95E-2</v>
      </c>
      <c r="AF180" s="516">
        <v>0.82379999999999998</v>
      </c>
      <c r="AG180" s="516">
        <v>0.9002</v>
      </c>
      <c r="AH180" s="515">
        <v>10</v>
      </c>
      <c r="AI180" s="515">
        <v>10</v>
      </c>
      <c r="AJ180" s="516">
        <v>1</v>
      </c>
      <c r="AK180" s="516"/>
      <c r="AL180" s="516"/>
      <c r="AM180" s="516"/>
    </row>
    <row r="181" spans="2:39" ht="15.6" x14ac:dyDescent="0.3">
      <c r="B181" s="512" t="s">
        <v>46</v>
      </c>
      <c r="C181" s="521" t="s">
        <v>50</v>
      </c>
      <c r="D181" s="514" t="s">
        <v>54</v>
      </c>
      <c r="E181" s="514" t="s">
        <v>313</v>
      </c>
      <c r="F181" s="513" t="s">
        <v>315</v>
      </c>
      <c r="G181" s="515">
        <v>15</v>
      </c>
      <c r="H181" s="515">
        <v>8630</v>
      </c>
      <c r="I181" s="516">
        <v>4.8890000000000003E-2</v>
      </c>
      <c r="J181" s="515">
        <v>2074</v>
      </c>
      <c r="K181" s="515">
        <v>2019</v>
      </c>
      <c r="L181" s="516">
        <v>0.98099999999999998</v>
      </c>
      <c r="M181" s="516">
        <v>3.0000000000000001E-3</v>
      </c>
      <c r="N181" s="516">
        <v>0.97509999999999997</v>
      </c>
      <c r="O181" s="516">
        <v>0.9869</v>
      </c>
      <c r="P181" s="515">
        <v>280</v>
      </c>
      <c r="Q181" s="515">
        <v>276</v>
      </c>
      <c r="R181" s="516">
        <v>0.98699999999999999</v>
      </c>
      <c r="S181" s="516">
        <v>6.7999999999999996E-3</v>
      </c>
      <c r="T181" s="516">
        <v>0.97370000000000001</v>
      </c>
      <c r="U181" s="516">
        <v>1</v>
      </c>
      <c r="V181" s="515">
        <v>51</v>
      </c>
      <c r="W181" s="515">
        <v>46</v>
      </c>
      <c r="X181" s="516">
        <v>0.89800000000000002</v>
      </c>
      <c r="Y181" s="516">
        <v>4.24E-2</v>
      </c>
      <c r="Z181" s="516">
        <v>0.81489999999999996</v>
      </c>
      <c r="AA181" s="516">
        <v>0.98109999999999997</v>
      </c>
      <c r="AB181" s="515">
        <v>2490</v>
      </c>
      <c r="AC181" s="515">
        <v>2426</v>
      </c>
      <c r="AD181" s="516">
        <v>0.98199999999999998</v>
      </c>
      <c r="AE181" s="516">
        <v>2.7000000000000001E-3</v>
      </c>
      <c r="AF181" s="516">
        <v>0.97670000000000001</v>
      </c>
      <c r="AG181" s="516">
        <v>0.98729999999999996</v>
      </c>
      <c r="AH181" s="515">
        <v>85</v>
      </c>
      <c r="AI181" s="515">
        <v>85</v>
      </c>
      <c r="AJ181" s="516">
        <v>1</v>
      </c>
      <c r="AK181" s="516">
        <v>0</v>
      </c>
      <c r="AL181" s="516">
        <v>1</v>
      </c>
      <c r="AM181" s="516">
        <v>1</v>
      </c>
    </row>
    <row r="182" spans="2:39" ht="15.6" x14ac:dyDescent="0.3">
      <c r="B182" s="512" t="s">
        <v>46</v>
      </c>
      <c r="C182" s="521" t="s">
        <v>50</v>
      </c>
      <c r="D182" s="514" t="s">
        <v>54</v>
      </c>
      <c r="E182" s="514" t="s">
        <v>313</v>
      </c>
      <c r="F182" s="513" t="s">
        <v>314</v>
      </c>
      <c r="G182" s="515">
        <v>15</v>
      </c>
      <c r="H182" s="515">
        <v>8630</v>
      </c>
      <c r="I182" s="516">
        <v>4.8890000000000003E-2</v>
      </c>
      <c r="J182" s="515">
        <v>855</v>
      </c>
      <c r="K182" s="515">
        <v>850</v>
      </c>
      <c r="L182" s="516">
        <v>0.99299999999999999</v>
      </c>
      <c r="M182" s="516">
        <v>2.8999999999999998E-3</v>
      </c>
      <c r="N182" s="516">
        <v>0.98729999999999996</v>
      </c>
      <c r="O182" s="516">
        <v>0.99870000000000003</v>
      </c>
      <c r="P182" s="515">
        <v>827</v>
      </c>
      <c r="Q182" s="515">
        <v>826</v>
      </c>
      <c r="R182" s="516">
        <v>0.997</v>
      </c>
      <c r="S182" s="516">
        <v>1.9E-3</v>
      </c>
      <c r="T182" s="516">
        <v>0.99329999999999996</v>
      </c>
      <c r="U182" s="516">
        <v>1</v>
      </c>
      <c r="V182" s="515">
        <v>51</v>
      </c>
      <c r="W182" s="515">
        <v>49</v>
      </c>
      <c r="X182" s="516">
        <v>0.98299999999999998</v>
      </c>
      <c r="Y182" s="516">
        <v>1.8100000000000002E-2</v>
      </c>
      <c r="Z182" s="516">
        <v>0.94750000000000001</v>
      </c>
      <c r="AA182" s="516">
        <v>1</v>
      </c>
      <c r="AB182" s="515">
        <v>1801</v>
      </c>
      <c r="AC182" s="515">
        <v>1791</v>
      </c>
      <c r="AD182" s="516">
        <v>0.995</v>
      </c>
      <c r="AE182" s="516">
        <v>1.6999999999999999E-3</v>
      </c>
      <c r="AF182" s="516">
        <v>0.99170000000000003</v>
      </c>
      <c r="AG182" s="516">
        <v>0.99829999999999997</v>
      </c>
      <c r="AH182" s="515">
        <v>68</v>
      </c>
      <c r="AI182" s="515">
        <v>66</v>
      </c>
      <c r="AJ182" s="516">
        <v>0.97099999999999997</v>
      </c>
      <c r="AK182" s="516">
        <v>2.0299999999999999E-2</v>
      </c>
      <c r="AL182" s="516">
        <v>0.93120000000000003</v>
      </c>
      <c r="AM182" s="516">
        <v>1</v>
      </c>
    </row>
    <row r="183" spans="2:39" ht="15.6" x14ac:dyDescent="0.3">
      <c r="B183" s="512" t="s">
        <v>46</v>
      </c>
      <c r="C183" s="521" t="s">
        <v>50</v>
      </c>
      <c r="D183" s="514" t="s">
        <v>54</v>
      </c>
      <c r="E183" s="513" t="s">
        <v>320</v>
      </c>
      <c r="F183" s="514" t="s">
        <v>312</v>
      </c>
      <c r="G183" s="515">
        <v>15</v>
      </c>
      <c r="H183" s="515">
        <v>8630</v>
      </c>
      <c r="I183" s="516">
        <v>4.8890000000000003E-2</v>
      </c>
      <c r="J183" s="515">
        <v>0</v>
      </c>
      <c r="K183" s="515">
        <v>0</v>
      </c>
      <c r="L183" s="516"/>
      <c r="M183" s="516"/>
      <c r="N183" s="516"/>
      <c r="O183" s="516"/>
      <c r="P183" s="515">
        <v>0</v>
      </c>
      <c r="Q183" s="515">
        <v>0</v>
      </c>
      <c r="R183" s="516"/>
      <c r="S183" s="516"/>
      <c r="T183" s="516"/>
      <c r="U183" s="516"/>
      <c r="V183" s="515">
        <v>0</v>
      </c>
      <c r="W183" s="515">
        <v>0</v>
      </c>
      <c r="X183" s="516"/>
      <c r="Y183" s="516"/>
      <c r="Z183" s="516"/>
      <c r="AA183" s="516"/>
      <c r="AB183" s="515">
        <v>177</v>
      </c>
      <c r="AC183" s="515">
        <v>175</v>
      </c>
      <c r="AD183" s="516">
        <v>0.98899999999999999</v>
      </c>
      <c r="AE183" s="516">
        <v>7.7999999999999996E-3</v>
      </c>
      <c r="AF183" s="516">
        <v>0.97370000000000001</v>
      </c>
      <c r="AG183" s="516">
        <v>1</v>
      </c>
      <c r="AH183" s="515">
        <v>177</v>
      </c>
      <c r="AI183" s="515">
        <v>175</v>
      </c>
      <c r="AJ183" s="516">
        <v>0.98899999999999999</v>
      </c>
      <c r="AK183" s="516">
        <v>7.7999999999999996E-3</v>
      </c>
      <c r="AL183" s="516">
        <v>0.97370000000000001</v>
      </c>
      <c r="AM183" s="516">
        <v>1</v>
      </c>
    </row>
    <row r="184" spans="2:39" ht="15.6" x14ac:dyDescent="0.3">
      <c r="B184" s="512" t="s">
        <v>46</v>
      </c>
      <c r="C184" s="521" t="s">
        <v>50</v>
      </c>
      <c r="D184" s="514" t="s">
        <v>54</v>
      </c>
      <c r="E184" s="513" t="s">
        <v>319</v>
      </c>
      <c r="F184" s="514" t="s">
        <v>312</v>
      </c>
      <c r="G184" s="515">
        <v>15</v>
      </c>
      <c r="H184" s="515">
        <v>8630</v>
      </c>
      <c r="I184" s="516">
        <v>4.8890000000000003E-2</v>
      </c>
      <c r="J184" s="515">
        <v>9</v>
      </c>
      <c r="K184" s="515">
        <v>9</v>
      </c>
      <c r="L184" s="516">
        <v>1</v>
      </c>
      <c r="M184" s="516"/>
      <c r="N184" s="516"/>
      <c r="O184" s="516"/>
      <c r="P184" s="515">
        <v>46</v>
      </c>
      <c r="Q184" s="515">
        <v>46</v>
      </c>
      <c r="R184" s="516">
        <v>1</v>
      </c>
      <c r="S184" s="516">
        <v>0</v>
      </c>
      <c r="T184" s="516">
        <v>1</v>
      </c>
      <c r="U184" s="516">
        <v>1</v>
      </c>
      <c r="V184" s="515">
        <v>36</v>
      </c>
      <c r="W184" s="515">
        <v>35</v>
      </c>
      <c r="X184" s="516">
        <v>0.98899999999999999</v>
      </c>
      <c r="Y184" s="516">
        <v>1.7399999999999999E-2</v>
      </c>
      <c r="Z184" s="516">
        <v>0.95489999999999997</v>
      </c>
      <c r="AA184" s="516">
        <v>1</v>
      </c>
      <c r="AB184" s="515">
        <v>91</v>
      </c>
      <c r="AC184" s="515">
        <v>90</v>
      </c>
      <c r="AD184" s="516">
        <v>0.996</v>
      </c>
      <c r="AE184" s="516">
        <v>6.6E-3</v>
      </c>
      <c r="AF184" s="516">
        <v>0.98309999999999997</v>
      </c>
      <c r="AG184" s="516">
        <v>1</v>
      </c>
      <c r="AH184" s="515">
        <v>0</v>
      </c>
      <c r="AI184" s="515">
        <v>0</v>
      </c>
      <c r="AJ184" s="516"/>
      <c r="AK184" s="516"/>
      <c r="AL184" s="516"/>
      <c r="AM184" s="516"/>
    </row>
    <row r="185" spans="2:39" ht="15.6" x14ac:dyDescent="0.3">
      <c r="B185" s="512" t="s">
        <v>46</v>
      </c>
      <c r="C185" s="521" t="s">
        <v>50</v>
      </c>
      <c r="D185" s="514" t="s">
        <v>54</v>
      </c>
      <c r="E185" s="513" t="s">
        <v>318</v>
      </c>
      <c r="F185" s="514" t="s">
        <v>312</v>
      </c>
      <c r="G185" s="515">
        <v>15</v>
      </c>
      <c r="H185" s="515">
        <v>8630</v>
      </c>
      <c r="I185" s="516">
        <v>4.8890000000000003E-2</v>
      </c>
      <c r="J185" s="515">
        <v>431</v>
      </c>
      <c r="K185" s="515">
        <v>422</v>
      </c>
      <c r="L185" s="516">
        <v>0.98399999999999999</v>
      </c>
      <c r="M185" s="516">
        <v>6.0000000000000001E-3</v>
      </c>
      <c r="N185" s="516">
        <v>0.97219999999999995</v>
      </c>
      <c r="O185" s="516">
        <v>0.99580000000000002</v>
      </c>
      <c r="P185" s="515">
        <v>174</v>
      </c>
      <c r="Q185" s="515">
        <v>173</v>
      </c>
      <c r="R185" s="516">
        <v>0.997</v>
      </c>
      <c r="S185" s="516">
        <v>4.1000000000000003E-3</v>
      </c>
      <c r="T185" s="516">
        <v>0.98899999999999999</v>
      </c>
      <c r="U185" s="516">
        <v>1</v>
      </c>
      <c r="V185" s="515">
        <v>23</v>
      </c>
      <c r="W185" s="515">
        <v>20</v>
      </c>
      <c r="X185" s="516">
        <v>0.80400000000000005</v>
      </c>
      <c r="Y185" s="516"/>
      <c r="Z185" s="516"/>
      <c r="AA185" s="516"/>
      <c r="AB185" s="515">
        <v>628</v>
      </c>
      <c r="AC185" s="515">
        <v>615</v>
      </c>
      <c r="AD185" s="516">
        <v>0.98499999999999999</v>
      </c>
      <c r="AE185" s="516">
        <v>4.8999999999999998E-3</v>
      </c>
      <c r="AF185" s="516">
        <v>0.97540000000000004</v>
      </c>
      <c r="AG185" s="516">
        <v>0.99460000000000004</v>
      </c>
      <c r="AH185" s="515">
        <v>0</v>
      </c>
      <c r="AI185" s="515">
        <v>0</v>
      </c>
      <c r="AJ185" s="516"/>
      <c r="AK185" s="516"/>
      <c r="AL185" s="516"/>
      <c r="AM185" s="516"/>
    </row>
    <row r="186" spans="2:39" ht="15.6" x14ac:dyDescent="0.3">
      <c r="B186" s="512" t="s">
        <v>46</v>
      </c>
      <c r="C186" s="521" t="s">
        <v>50</v>
      </c>
      <c r="D186" s="514" t="s">
        <v>54</v>
      </c>
      <c r="E186" s="513" t="s">
        <v>317</v>
      </c>
      <c r="F186" s="514" t="s">
        <v>312</v>
      </c>
      <c r="G186" s="515">
        <v>15</v>
      </c>
      <c r="H186" s="515">
        <v>8630</v>
      </c>
      <c r="I186" s="516">
        <v>4.8890000000000003E-2</v>
      </c>
      <c r="J186" s="515">
        <v>0</v>
      </c>
      <c r="K186" s="515">
        <v>0</v>
      </c>
      <c r="L186" s="516"/>
      <c r="M186" s="516"/>
      <c r="N186" s="516"/>
      <c r="O186" s="516"/>
      <c r="P186" s="515">
        <v>0</v>
      </c>
      <c r="Q186" s="515">
        <v>0</v>
      </c>
      <c r="R186" s="516"/>
      <c r="S186" s="516"/>
      <c r="T186" s="516"/>
      <c r="U186" s="516"/>
      <c r="V186" s="515">
        <v>0</v>
      </c>
      <c r="W186" s="515">
        <v>0</v>
      </c>
      <c r="X186" s="516"/>
      <c r="Y186" s="516"/>
      <c r="Z186" s="516"/>
      <c r="AA186" s="516"/>
      <c r="AB186" s="515">
        <v>0</v>
      </c>
      <c r="AC186" s="515">
        <v>0</v>
      </c>
      <c r="AD186" s="516"/>
      <c r="AE186" s="516"/>
      <c r="AF186" s="516"/>
      <c r="AG186" s="516"/>
      <c r="AH186" s="515">
        <v>0</v>
      </c>
      <c r="AI186" s="515">
        <v>0</v>
      </c>
      <c r="AJ186" s="516"/>
      <c r="AK186" s="516"/>
      <c r="AL186" s="516"/>
      <c r="AM186" s="516"/>
    </row>
    <row r="187" spans="2:39" ht="15.6" x14ac:dyDescent="0.3">
      <c r="B187" s="512" t="s">
        <v>46</v>
      </c>
      <c r="C187" s="521" t="s">
        <v>50</v>
      </c>
      <c r="D187" s="514" t="s">
        <v>54</v>
      </c>
      <c r="E187" s="513" t="s">
        <v>316</v>
      </c>
      <c r="F187" s="514" t="s">
        <v>312</v>
      </c>
      <c r="G187" s="515">
        <v>15</v>
      </c>
      <c r="H187" s="515">
        <v>8630</v>
      </c>
      <c r="I187" s="516">
        <v>4.8890000000000003E-2</v>
      </c>
      <c r="J187" s="515">
        <v>305</v>
      </c>
      <c r="K187" s="515">
        <v>301</v>
      </c>
      <c r="L187" s="516">
        <v>0.99</v>
      </c>
      <c r="M187" s="516">
        <v>5.7000000000000002E-3</v>
      </c>
      <c r="N187" s="516">
        <v>0.9788</v>
      </c>
      <c r="O187" s="516">
        <v>1</v>
      </c>
      <c r="P187" s="515">
        <v>154</v>
      </c>
      <c r="Q187" s="515">
        <v>154</v>
      </c>
      <c r="R187" s="516">
        <v>1</v>
      </c>
      <c r="S187" s="516">
        <v>0</v>
      </c>
      <c r="T187" s="516">
        <v>1</v>
      </c>
      <c r="U187" s="516">
        <v>1</v>
      </c>
      <c r="V187" s="515">
        <v>11</v>
      </c>
      <c r="W187" s="515">
        <v>10</v>
      </c>
      <c r="X187" s="516">
        <v>0.94699999999999995</v>
      </c>
      <c r="Y187" s="516"/>
      <c r="Z187" s="516"/>
      <c r="AA187" s="516"/>
      <c r="AB187" s="515">
        <v>470</v>
      </c>
      <c r="AC187" s="515">
        <v>465</v>
      </c>
      <c r="AD187" s="516">
        <v>0.99199999999999999</v>
      </c>
      <c r="AE187" s="516">
        <v>4.1000000000000003E-3</v>
      </c>
      <c r="AF187" s="516">
        <v>0.98399999999999999</v>
      </c>
      <c r="AG187" s="516">
        <v>1</v>
      </c>
      <c r="AH187" s="515">
        <v>0</v>
      </c>
      <c r="AI187" s="515">
        <v>0</v>
      </c>
      <c r="AJ187" s="516"/>
      <c r="AK187" s="516"/>
      <c r="AL187" s="516"/>
      <c r="AM187" s="516"/>
    </row>
    <row r="188" spans="2:39" ht="15.6" x14ac:dyDescent="0.3">
      <c r="B188" s="478" t="s">
        <v>46</v>
      </c>
      <c r="C188" s="522" t="s">
        <v>55</v>
      </c>
      <c r="D188" s="517" t="s">
        <v>54</v>
      </c>
      <c r="E188" s="517" t="s">
        <v>313</v>
      </c>
      <c r="F188" s="517" t="s">
        <v>312</v>
      </c>
      <c r="G188" s="518">
        <v>15</v>
      </c>
      <c r="H188" s="518">
        <v>8630</v>
      </c>
      <c r="I188" s="480">
        <v>4.8890000000000003E-2</v>
      </c>
      <c r="J188" s="518">
        <v>2929</v>
      </c>
      <c r="K188" s="518">
        <v>2869</v>
      </c>
      <c r="L188" s="480">
        <v>0.98299999999999998</v>
      </c>
      <c r="M188" s="480">
        <v>2.3999999999999998E-3</v>
      </c>
      <c r="N188" s="480">
        <v>0.97829999999999995</v>
      </c>
      <c r="O188" s="480">
        <v>0.98770000000000002</v>
      </c>
      <c r="P188" s="518">
        <v>1107</v>
      </c>
      <c r="Q188" s="518">
        <v>1102</v>
      </c>
      <c r="R188" s="480">
        <v>0.997</v>
      </c>
      <c r="S188" s="480">
        <v>1.6000000000000001E-3</v>
      </c>
      <c r="T188" s="480">
        <v>0.99390000000000001</v>
      </c>
      <c r="U188" s="480">
        <v>1</v>
      </c>
      <c r="V188" s="518">
        <v>102</v>
      </c>
      <c r="W188" s="518">
        <v>95</v>
      </c>
      <c r="X188" s="480">
        <v>0.93700000000000006</v>
      </c>
      <c r="Y188" s="480">
        <v>2.41E-2</v>
      </c>
      <c r="Z188" s="480">
        <v>0.88980000000000004</v>
      </c>
      <c r="AA188" s="480">
        <v>0.98419999999999996</v>
      </c>
      <c r="AB188" s="518">
        <v>4315</v>
      </c>
      <c r="AC188" s="518">
        <v>4241</v>
      </c>
      <c r="AD188" s="480">
        <v>0.98499999999999999</v>
      </c>
      <c r="AE188" s="480">
        <v>1.9E-3</v>
      </c>
      <c r="AF188" s="480">
        <v>0.98129999999999995</v>
      </c>
      <c r="AG188" s="480">
        <v>0.98870000000000002</v>
      </c>
      <c r="AH188" s="518">
        <v>177</v>
      </c>
      <c r="AI188" s="518">
        <v>175</v>
      </c>
      <c r="AJ188" s="480">
        <v>0.98899999999999999</v>
      </c>
      <c r="AK188" s="480">
        <v>7.7999999999999996E-3</v>
      </c>
      <c r="AL188" s="480">
        <v>0.97370000000000001</v>
      </c>
      <c r="AM188" s="480">
        <v>1</v>
      </c>
    </row>
    <row r="189" spans="2:39" ht="15.6" x14ac:dyDescent="0.3">
      <c r="B189" s="478" t="s">
        <v>46</v>
      </c>
      <c r="C189" s="478" t="s">
        <v>44</v>
      </c>
      <c r="D189" s="517" t="s">
        <v>54</v>
      </c>
      <c r="E189" s="523" t="s">
        <v>320</v>
      </c>
      <c r="F189" s="517" t="s">
        <v>312</v>
      </c>
      <c r="G189" s="518">
        <v>35</v>
      </c>
      <c r="H189" s="518">
        <v>34976</v>
      </c>
      <c r="I189" s="480">
        <v>0.22222</v>
      </c>
      <c r="J189" s="518">
        <v>0</v>
      </c>
      <c r="K189" s="518">
        <v>0</v>
      </c>
      <c r="L189" s="480"/>
      <c r="M189" s="480"/>
      <c r="N189" s="480"/>
      <c r="O189" s="480"/>
      <c r="P189" s="518">
        <v>0</v>
      </c>
      <c r="Q189" s="518">
        <v>0</v>
      </c>
      <c r="R189" s="480"/>
      <c r="S189" s="480"/>
      <c r="T189" s="480"/>
      <c r="U189" s="480"/>
      <c r="V189" s="518">
        <v>0</v>
      </c>
      <c r="W189" s="518">
        <v>0</v>
      </c>
      <c r="X189" s="480"/>
      <c r="Y189" s="480"/>
      <c r="Z189" s="480"/>
      <c r="AA189" s="480"/>
      <c r="AB189" s="518">
        <v>533</v>
      </c>
      <c r="AC189" s="518">
        <v>527</v>
      </c>
      <c r="AD189" s="480">
        <v>0.99299999999999999</v>
      </c>
      <c r="AE189" s="480">
        <v>3.5999999999999999E-3</v>
      </c>
      <c r="AF189" s="480">
        <v>0.9859</v>
      </c>
      <c r="AG189" s="480">
        <v>1</v>
      </c>
      <c r="AH189" s="518">
        <v>533</v>
      </c>
      <c r="AI189" s="518">
        <v>527</v>
      </c>
      <c r="AJ189" s="480">
        <v>0.99299999999999999</v>
      </c>
      <c r="AK189" s="480">
        <v>3.5999999999999999E-3</v>
      </c>
      <c r="AL189" s="480">
        <v>0.9859</v>
      </c>
      <c r="AM189" s="480">
        <v>1</v>
      </c>
    </row>
    <row r="190" spans="2:39" ht="15.6" x14ac:dyDescent="0.3">
      <c r="B190" s="478" t="s">
        <v>46</v>
      </c>
      <c r="C190" s="478" t="s">
        <v>44</v>
      </c>
      <c r="D190" s="517" t="s">
        <v>54</v>
      </c>
      <c r="E190" s="523" t="s">
        <v>318</v>
      </c>
      <c r="F190" s="517" t="s">
        <v>312</v>
      </c>
      <c r="G190" s="518">
        <v>35</v>
      </c>
      <c r="H190" s="518">
        <v>34976</v>
      </c>
      <c r="I190" s="480">
        <v>0.22222</v>
      </c>
      <c r="J190" s="518">
        <v>1783</v>
      </c>
      <c r="K190" s="518">
        <v>1715</v>
      </c>
      <c r="L190" s="480">
        <v>0.95899999999999996</v>
      </c>
      <c r="M190" s="480">
        <v>4.7000000000000002E-3</v>
      </c>
      <c r="N190" s="480">
        <v>0.94979999999999998</v>
      </c>
      <c r="O190" s="480">
        <v>0.96819999999999995</v>
      </c>
      <c r="P190" s="518">
        <v>486</v>
      </c>
      <c r="Q190" s="518">
        <v>473</v>
      </c>
      <c r="R190" s="480">
        <v>0.98199999999999998</v>
      </c>
      <c r="S190" s="480">
        <v>6.0000000000000001E-3</v>
      </c>
      <c r="T190" s="480">
        <v>0.97019999999999995</v>
      </c>
      <c r="U190" s="480">
        <v>0.99380000000000002</v>
      </c>
      <c r="V190" s="518">
        <v>83</v>
      </c>
      <c r="W190" s="518">
        <v>73</v>
      </c>
      <c r="X190" s="480">
        <v>0.89</v>
      </c>
      <c r="Y190" s="480">
        <v>3.4299999999999997E-2</v>
      </c>
      <c r="Z190" s="480">
        <v>0.82279999999999998</v>
      </c>
      <c r="AA190" s="480">
        <v>0.95720000000000005</v>
      </c>
      <c r="AB190" s="518">
        <v>2352</v>
      </c>
      <c r="AC190" s="518">
        <v>2261</v>
      </c>
      <c r="AD190" s="480">
        <v>0.96</v>
      </c>
      <c r="AE190" s="480">
        <v>4.0000000000000001E-3</v>
      </c>
      <c r="AF190" s="480">
        <v>0.95220000000000005</v>
      </c>
      <c r="AG190" s="480">
        <v>0.96779999999999999</v>
      </c>
      <c r="AH190" s="518">
        <v>0</v>
      </c>
      <c r="AI190" s="518">
        <v>0</v>
      </c>
      <c r="AJ190" s="480"/>
      <c r="AK190" s="480"/>
      <c r="AL190" s="480"/>
      <c r="AM190" s="480"/>
    </row>
    <row r="191" spans="2:39" ht="15.6" x14ac:dyDescent="0.3">
      <c r="B191" s="478" t="s">
        <v>46</v>
      </c>
      <c r="C191" s="478" t="s">
        <v>44</v>
      </c>
      <c r="D191" s="517" t="s">
        <v>54</v>
      </c>
      <c r="E191" s="523" t="s">
        <v>317</v>
      </c>
      <c r="F191" s="517" t="s">
        <v>312</v>
      </c>
      <c r="G191" s="518">
        <v>35</v>
      </c>
      <c r="H191" s="518">
        <v>34976</v>
      </c>
      <c r="I191" s="480">
        <v>0.22222</v>
      </c>
      <c r="J191" s="518">
        <v>0</v>
      </c>
      <c r="K191" s="518">
        <v>0</v>
      </c>
      <c r="L191" s="480"/>
      <c r="M191" s="480"/>
      <c r="N191" s="480"/>
      <c r="O191" s="480"/>
      <c r="P191" s="518">
        <v>0</v>
      </c>
      <c r="Q191" s="518">
        <v>0</v>
      </c>
      <c r="R191" s="480"/>
      <c r="S191" s="480"/>
      <c r="T191" s="480"/>
      <c r="U191" s="480"/>
      <c r="V191" s="518">
        <v>0</v>
      </c>
      <c r="W191" s="518">
        <v>0</v>
      </c>
      <c r="X191" s="480"/>
      <c r="Y191" s="480"/>
      <c r="Z191" s="480"/>
      <c r="AA191" s="480"/>
      <c r="AB191" s="518">
        <v>0</v>
      </c>
      <c r="AC191" s="518">
        <v>0</v>
      </c>
      <c r="AD191" s="480"/>
      <c r="AE191" s="480"/>
      <c r="AF191" s="480"/>
      <c r="AG191" s="480"/>
      <c r="AH191" s="518">
        <v>0</v>
      </c>
      <c r="AI191" s="518">
        <v>0</v>
      </c>
      <c r="AJ191" s="480"/>
      <c r="AK191" s="480"/>
      <c r="AL191" s="480"/>
      <c r="AM191" s="480"/>
    </row>
    <row r="192" spans="2:39" ht="15.6" x14ac:dyDescent="0.3">
      <c r="B192" s="478" t="s">
        <v>46</v>
      </c>
      <c r="C192" s="478" t="s">
        <v>44</v>
      </c>
      <c r="D192" s="517" t="s">
        <v>54</v>
      </c>
      <c r="E192" s="523" t="s">
        <v>316</v>
      </c>
      <c r="F192" s="517" t="s">
        <v>312</v>
      </c>
      <c r="G192" s="518">
        <v>35</v>
      </c>
      <c r="H192" s="518">
        <v>34976</v>
      </c>
      <c r="I192" s="480">
        <v>0.22222</v>
      </c>
      <c r="J192" s="518">
        <v>1291</v>
      </c>
      <c r="K192" s="518">
        <v>1244</v>
      </c>
      <c r="L192" s="480">
        <v>0.95799999999999996</v>
      </c>
      <c r="M192" s="480">
        <v>5.5999999999999999E-3</v>
      </c>
      <c r="N192" s="480">
        <v>0.94699999999999995</v>
      </c>
      <c r="O192" s="480">
        <v>0.96899999999999997</v>
      </c>
      <c r="P192" s="518">
        <v>487</v>
      </c>
      <c r="Q192" s="518">
        <v>484</v>
      </c>
      <c r="R192" s="480">
        <v>0.99399999999999999</v>
      </c>
      <c r="S192" s="480">
        <v>3.5000000000000001E-3</v>
      </c>
      <c r="T192" s="480">
        <v>0.98709999999999998</v>
      </c>
      <c r="U192" s="480">
        <v>1</v>
      </c>
      <c r="V192" s="518">
        <v>36</v>
      </c>
      <c r="W192" s="518">
        <v>35</v>
      </c>
      <c r="X192" s="480">
        <v>0.98499999999999999</v>
      </c>
      <c r="Y192" s="480">
        <v>2.0299999999999999E-2</v>
      </c>
      <c r="Z192" s="480">
        <v>0.94520000000000004</v>
      </c>
      <c r="AA192" s="480">
        <v>1</v>
      </c>
      <c r="AB192" s="518">
        <v>1814</v>
      </c>
      <c r="AC192" s="518">
        <v>1763</v>
      </c>
      <c r="AD192" s="480">
        <v>0.96299999999999997</v>
      </c>
      <c r="AE192" s="480">
        <v>4.4000000000000003E-3</v>
      </c>
      <c r="AF192" s="480">
        <v>0.95440000000000003</v>
      </c>
      <c r="AG192" s="480">
        <v>0.97160000000000002</v>
      </c>
      <c r="AH192" s="518">
        <v>0</v>
      </c>
      <c r="AI192" s="518">
        <v>0</v>
      </c>
      <c r="AJ192" s="480"/>
      <c r="AK192" s="480"/>
      <c r="AL192" s="480"/>
      <c r="AM192" s="480"/>
    </row>
    <row r="193" spans="2:39" ht="15.6" x14ac:dyDescent="0.3">
      <c r="B193" s="478" t="s">
        <v>46</v>
      </c>
      <c r="C193" s="478" t="s">
        <v>44</v>
      </c>
      <c r="D193" s="517" t="s">
        <v>54</v>
      </c>
      <c r="E193" s="517" t="s">
        <v>313</v>
      </c>
      <c r="F193" s="479" t="s">
        <v>315</v>
      </c>
      <c r="G193" s="518">
        <v>35</v>
      </c>
      <c r="H193" s="518">
        <v>34976</v>
      </c>
      <c r="I193" s="480">
        <v>0.22222</v>
      </c>
      <c r="J193" s="518">
        <v>9019</v>
      </c>
      <c r="K193" s="518">
        <v>8461</v>
      </c>
      <c r="L193" s="480">
        <v>0.95099999999999996</v>
      </c>
      <c r="M193" s="480">
        <v>2.3E-3</v>
      </c>
      <c r="N193" s="480">
        <v>0.94650000000000001</v>
      </c>
      <c r="O193" s="480">
        <v>0.95550000000000002</v>
      </c>
      <c r="P193" s="518">
        <v>1106</v>
      </c>
      <c r="Q193" s="518">
        <v>1053</v>
      </c>
      <c r="R193" s="480">
        <v>0.96099999999999997</v>
      </c>
      <c r="S193" s="480">
        <v>5.7999999999999996E-3</v>
      </c>
      <c r="T193" s="480">
        <v>0.9496</v>
      </c>
      <c r="U193" s="480">
        <v>0.97240000000000004</v>
      </c>
      <c r="V193" s="518">
        <v>183</v>
      </c>
      <c r="W193" s="518">
        <v>153</v>
      </c>
      <c r="X193" s="480">
        <v>0.79500000000000004</v>
      </c>
      <c r="Y193" s="480">
        <v>2.98E-2</v>
      </c>
      <c r="Z193" s="480">
        <v>0.73660000000000003</v>
      </c>
      <c r="AA193" s="480">
        <v>0.85340000000000005</v>
      </c>
      <c r="AB193" s="518">
        <v>10554</v>
      </c>
      <c r="AC193" s="518">
        <v>9911</v>
      </c>
      <c r="AD193" s="480">
        <v>0.95099999999999996</v>
      </c>
      <c r="AE193" s="480">
        <v>2.0999999999999999E-3</v>
      </c>
      <c r="AF193" s="480">
        <v>0.94689999999999996</v>
      </c>
      <c r="AG193" s="480">
        <v>0.95509999999999995</v>
      </c>
      <c r="AH193" s="518">
        <v>246</v>
      </c>
      <c r="AI193" s="518">
        <v>244</v>
      </c>
      <c r="AJ193" s="480">
        <v>0.995</v>
      </c>
      <c r="AK193" s="480">
        <v>4.4999999999999997E-3</v>
      </c>
      <c r="AL193" s="480">
        <v>0.98619999999999997</v>
      </c>
      <c r="AM193" s="480">
        <v>1</v>
      </c>
    </row>
    <row r="194" spans="2:39" ht="15.6" x14ac:dyDescent="0.3">
      <c r="B194" s="478" t="s">
        <v>46</v>
      </c>
      <c r="C194" s="478" t="s">
        <v>44</v>
      </c>
      <c r="D194" s="517" t="s">
        <v>54</v>
      </c>
      <c r="E194" s="517" t="s">
        <v>313</v>
      </c>
      <c r="F194" s="479" t="s">
        <v>314</v>
      </c>
      <c r="G194" s="518">
        <v>35</v>
      </c>
      <c r="H194" s="518">
        <v>34976</v>
      </c>
      <c r="I194" s="480">
        <v>0.22222</v>
      </c>
      <c r="J194" s="518">
        <v>4342</v>
      </c>
      <c r="K194" s="518">
        <v>4287</v>
      </c>
      <c r="L194" s="480">
        <v>0.98699999999999999</v>
      </c>
      <c r="M194" s="480">
        <v>1.6999999999999999E-3</v>
      </c>
      <c r="N194" s="480">
        <v>0.98370000000000002</v>
      </c>
      <c r="O194" s="480">
        <v>0.99029999999999996</v>
      </c>
      <c r="P194" s="518">
        <v>2164</v>
      </c>
      <c r="Q194" s="518">
        <v>2147</v>
      </c>
      <c r="R194" s="480">
        <v>0.99299999999999999</v>
      </c>
      <c r="S194" s="480">
        <v>1.8E-3</v>
      </c>
      <c r="T194" s="480">
        <v>0.98950000000000005</v>
      </c>
      <c r="U194" s="480">
        <v>0.99650000000000005</v>
      </c>
      <c r="V194" s="518">
        <v>141</v>
      </c>
      <c r="W194" s="518">
        <v>137</v>
      </c>
      <c r="X194" s="480">
        <v>0.98899999999999999</v>
      </c>
      <c r="Y194" s="480">
        <v>8.8000000000000005E-3</v>
      </c>
      <c r="Z194" s="480">
        <v>0.9718</v>
      </c>
      <c r="AA194" s="480">
        <v>1</v>
      </c>
      <c r="AB194" s="518">
        <v>6866</v>
      </c>
      <c r="AC194" s="518">
        <v>6786</v>
      </c>
      <c r="AD194" s="480">
        <v>0.98799999999999999</v>
      </c>
      <c r="AE194" s="480">
        <v>1.2999999999999999E-3</v>
      </c>
      <c r="AF194" s="480">
        <v>0.98550000000000004</v>
      </c>
      <c r="AG194" s="480">
        <v>0.99050000000000005</v>
      </c>
      <c r="AH194" s="518">
        <v>219</v>
      </c>
      <c r="AI194" s="518">
        <v>215</v>
      </c>
      <c r="AJ194" s="480">
        <v>0.98899999999999999</v>
      </c>
      <c r="AK194" s="480">
        <v>7.0000000000000001E-3</v>
      </c>
      <c r="AL194" s="480">
        <v>0.97529999999999994</v>
      </c>
      <c r="AM194" s="480">
        <v>1</v>
      </c>
    </row>
    <row r="195" spans="2:39" ht="15.6" x14ac:dyDescent="0.3">
      <c r="B195" s="478" t="s">
        <v>46</v>
      </c>
      <c r="C195" s="478" t="s">
        <v>44</v>
      </c>
      <c r="D195" s="479" t="s">
        <v>45</v>
      </c>
      <c r="E195" s="517" t="s">
        <v>313</v>
      </c>
      <c r="F195" s="517" t="s">
        <v>312</v>
      </c>
      <c r="G195" s="518">
        <v>35</v>
      </c>
      <c r="H195" s="518">
        <v>34976</v>
      </c>
      <c r="I195" s="480">
        <v>0.22222</v>
      </c>
      <c r="J195" s="518">
        <v>11303</v>
      </c>
      <c r="K195" s="518">
        <v>11003</v>
      </c>
      <c r="L195" s="480">
        <v>0.97099999999999997</v>
      </c>
      <c r="M195" s="480">
        <v>1.6000000000000001E-3</v>
      </c>
      <c r="N195" s="480">
        <v>0.96789999999999998</v>
      </c>
      <c r="O195" s="480">
        <v>0.97409999999999997</v>
      </c>
      <c r="P195" s="518">
        <v>2900</v>
      </c>
      <c r="Q195" s="518">
        <v>2872</v>
      </c>
      <c r="R195" s="480">
        <v>0.99099999999999999</v>
      </c>
      <c r="S195" s="480">
        <v>1.8E-3</v>
      </c>
      <c r="T195" s="480">
        <v>0.98750000000000004</v>
      </c>
      <c r="U195" s="480">
        <v>0.99450000000000005</v>
      </c>
      <c r="V195" s="518">
        <v>273</v>
      </c>
      <c r="W195" s="518">
        <v>257</v>
      </c>
      <c r="X195" s="480">
        <v>0.95199999999999996</v>
      </c>
      <c r="Y195" s="480">
        <v>1.29E-2</v>
      </c>
      <c r="Z195" s="480">
        <v>0.92669999999999997</v>
      </c>
      <c r="AA195" s="480">
        <v>0.97729999999999995</v>
      </c>
      <c r="AB195" s="518">
        <v>14983</v>
      </c>
      <c r="AC195" s="518">
        <v>14634</v>
      </c>
      <c r="AD195" s="480">
        <v>0.97199999999999998</v>
      </c>
      <c r="AE195" s="480">
        <v>1.2999999999999999E-3</v>
      </c>
      <c r="AF195" s="480">
        <v>0.96950000000000003</v>
      </c>
      <c r="AG195" s="480">
        <v>0.97450000000000003</v>
      </c>
      <c r="AH195" s="518">
        <v>507</v>
      </c>
      <c r="AI195" s="518">
        <v>502</v>
      </c>
      <c r="AJ195" s="480">
        <v>0.99299999999999999</v>
      </c>
      <c r="AK195" s="480">
        <v>3.7000000000000002E-3</v>
      </c>
      <c r="AL195" s="480">
        <v>0.98570000000000002</v>
      </c>
      <c r="AM195" s="480">
        <v>1</v>
      </c>
    </row>
    <row r="196" spans="2:39" ht="15.6" x14ac:dyDescent="0.3">
      <c r="B196" s="478" t="s">
        <v>46</v>
      </c>
      <c r="C196" s="478" t="s">
        <v>44</v>
      </c>
      <c r="D196" s="479" t="s">
        <v>52</v>
      </c>
      <c r="E196" s="517" t="s">
        <v>313</v>
      </c>
      <c r="F196" s="517" t="s">
        <v>312</v>
      </c>
      <c r="G196" s="518">
        <v>35</v>
      </c>
      <c r="H196" s="518">
        <v>34976</v>
      </c>
      <c r="I196" s="480">
        <v>0.22222</v>
      </c>
      <c r="J196" s="518">
        <v>2058</v>
      </c>
      <c r="K196" s="518">
        <v>1745</v>
      </c>
      <c r="L196" s="480">
        <v>0.85099999999999998</v>
      </c>
      <c r="M196" s="480">
        <v>7.7999999999999996E-3</v>
      </c>
      <c r="N196" s="480">
        <v>0.8357</v>
      </c>
      <c r="O196" s="480">
        <v>0.86629999999999996</v>
      </c>
      <c r="P196" s="518">
        <v>370</v>
      </c>
      <c r="Q196" s="518">
        <v>328</v>
      </c>
      <c r="R196" s="480">
        <v>0.92200000000000004</v>
      </c>
      <c r="S196" s="480">
        <v>1.3899999999999999E-2</v>
      </c>
      <c r="T196" s="480">
        <v>0.89480000000000004</v>
      </c>
      <c r="U196" s="480">
        <v>0.94920000000000004</v>
      </c>
      <c r="V196" s="518">
        <v>51</v>
      </c>
      <c r="W196" s="518">
        <v>33</v>
      </c>
      <c r="X196" s="480">
        <v>0.60299999999999998</v>
      </c>
      <c r="Y196" s="480">
        <v>6.8500000000000005E-2</v>
      </c>
      <c r="Z196" s="480">
        <v>0.46870000000000001</v>
      </c>
      <c r="AA196" s="480">
        <v>0.73729999999999996</v>
      </c>
      <c r="AB196" s="518">
        <v>2505</v>
      </c>
      <c r="AC196" s="518">
        <v>2131</v>
      </c>
      <c r="AD196" s="480">
        <v>0.85299999999999998</v>
      </c>
      <c r="AE196" s="480">
        <v>7.1000000000000004E-3</v>
      </c>
      <c r="AF196" s="480">
        <v>0.83909999999999996</v>
      </c>
      <c r="AG196" s="480">
        <v>0.8669</v>
      </c>
      <c r="AH196" s="518">
        <v>26</v>
      </c>
      <c r="AI196" s="518">
        <v>25</v>
      </c>
      <c r="AJ196" s="480">
        <v>0.97099999999999997</v>
      </c>
      <c r="AK196" s="480"/>
      <c r="AL196" s="480"/>
      <c r="AM196" s="480"/>
    </row>
    <row r="197" spans="2:39" ht="15.6" x14ac:dyDescent="0.3">
      <c r="B197" s="467" t="s">
        <v>57</v>
      </c>
      <c r="C197" s="524" t="s">
        <v>44</v>
      </c>
      <c r="D197" s="469" t="s">
        <v>54</v>
      </c>
      <c r="E197" s="468" t="s">
        <v>313</v>
      </c>
      <c r="F197" s="468" t="s">
        <v>312</v>
      </c>
      <c r="G197" s="525">
        <v>35</v>
      </c>
      <c r="H197" s="525">
        <v>34976</v>
      </c>
      <c r="I197" s="470">
        <v>0.22222</v>
      </c>
      <c r="J197" s="525">
        <v>13361</v>
      </c>
      <c r="K197" s="525">
        <v>12748</v>
      </c>
      <c r="L197" s="470">
        <v>0.95899999999999996</v>
      </c>
      <c r="M197" s="470">
        <v>1.6999999999999999E-3</v>
      </c>
      <c r="N197" s="470">
        <v>0.95569999999999999</v>
      </c>
      <c r="O197" s="470">
        <v>0.96230000000000004</v>
      </c>
      <c r="P197" s="525">
        <v>3270</v>
      </c>
      <c r="Q197" s="525">
        <v>3200</v>
      </c>
      <c r="R197" s="470">
        <v>0.98799999999999999</v>
      </c>
      <c r="S197" s="470">
        <v>1.9E-3</v>
      </c>
      <c r="T197" s="470">
        <v>0.98429999999999995</v>
      </c>
      <c r="U197" s="470">
        <v>0.99170000000000003</v>
      </c>
      <c r="V197" s="525">
        <v>324</v>
      </c>
      <c r="W197" s="525">
        <v>290</v>
      </c>
      <c r="X197" s="470">
        <v>0.875</v>
      </c>
      <c r="Y197" s="470">
        <v>1.84E-2</v>
      </c>
      <c r="Z197" s="470">
        <v>0.83889999999999998</v>
      </c>
      <c r="AA197" s="470">
        <v>0.91110000000000002</v>
      </c>
      <c r="AB197" s="525">
        <v>17488</v>
      </c>
      <c r="AC197" s="525">
        <v>16765</v>
      </c>
      <c r="AD197" s="470">
        <v>0.96099999999999997</v>
      </c>
      <c r="AE197" s="470">
        <v>1.5E-3</v>
      </c>
      <c r="AF197" s="470">
        <v>0.95809999999999995</v>
      </c>
      <c r="AG197" s="470">
        <v>0.96389999999999998</v>
      </c>
      <c r="AH197" s="525">
        <v>533</v>
      </c>
      <c r="AI197" s="525">
        <v>527</v>
      </c>
      <c r="AJ197" s="470">
        <v>0.99299999999999999</v>
      </c>
      <c r="AK197" s="470">
        <v>3.5999999999999999E-3</v>
      </c>
      <c r="AL197" s="470">
        <v>0.9859</v>
      </c>
      <c r="AM197" s="470">
        <v>1</v>
      </c>
    </row>
    <row r="198" spans="2:39" x14ac:dyDescent="0.3">
      <c r="B198" s="504" t="s">
        <v>47</v>
      </c>
      <c r="C198" s="504" t="s">
        <v>49</v>
      </c>
      <c r="D198" s="504" t="s">
        <v>82</v>
      </c>
      <c r="E198" s="504" t="s">
        <v>326</v>
      </c>
      <c r="F198" s="504" t="s">
        <v>329</v>
      </c>
      <c r="G198" s="505">
        <v>50</v>
      </c>
      <c r="H198" s="505">
        <v>43686</v>
      </c>
      <c r="I198" s="506">
        <v>0.11817999999999999</v>
      </c>
      <c r="J198" s="505">
        <v>0</v>
      </c>
      <c r="K198" s="505">
        <v>0</v>
      </c>
      <c r="L198" s="506"/>
      <c r="M198" s="506"/>
      <c r="N198" s="506"/>
      <c r="O198" s="506"/>
      <c r="P198" s="505">
        <v>0</v>
      </c>
      <c r="Q198" s="505">
        <v>0</v>
      </c>
      <c r="R198" s="506"/>
      <c r="S198" s="506"/>
      <c r="T198" s="506"/>
      <c r="U198" s="506"/>
      <c r="V198" s="505">
        <v>0</v>
      </c>
      <c r="W198" s="505">
        <v>0</v>
      </c>
      <c r="X198" s="506"/>
      <c r="Y198" s="506"/>
      <c r="Z198" s="506"/>
      <c r="AA198" s="506"/>
      <c r="AB198" s="505">
        <v>219</v>
      </c>
      <c r="AC198" s="505">
        <v>214</v>
      </c>
      <c r="AD198" s="506">
        <v>0.97299999999999998</v>
      </c>
      <c r="AE198" s="506">
        <v>1.0999999999999999E-2</v>
      </c>
      <c r="AF198" s="506">
        <v>0.95140000000000002</v>
      </c>
      <c r="AG198" s="506">
        <v>0.99460000000000004</v>
      </c>
      <c r="AH198" s="505">
        <v>219</v>
      </c>
      <c r="AI198" s="505">
        <v>214</v>
      </c>
      <c r="AJ198" s="506">
        <v>0.97299999999999998</v>
      </c>
      <c r="AK198" s="506">
        <v>1.0999999999999999E-2</v>
      </c>
      <c r="AL198" s="506">
        <v>0.95140000000000002</v>
      </c>
      <c r="AM198" s="506">
        <v>0.99460000000000004</v>
      </c>
    </row>
    <row r="199" spans="2:39" x14ac:dyDescent="0.3">
      <c r="B199" s="504" t="s">
        <v>47</v>
      </c>
      <c r="C199" s="504" t="s">
        <v>49</v>
      </c>
      <c r="D199" s="504" t="s">
        <v>82</v>
      </c>
      <c r="E199" s="504" t="s">
        <v>326</v>
      </c>
      <c r="F199" s="504" t="s">
        <v>328</v>
      </c>
      <c r="G199" s="505">
        <v>50</v>
      </c>
      <c r="H199" s="505">
        <v>43686</v>
      </c>
      <c r="I199" s="506">
        <v>0.11817999999999999</v>
      </c>
      <c r="J199" s="505">
        <v>0</v>
      </c>
      <c r="K199" s="505">
        <v>0</v>
      </c>
      <c r="L199" s="506"/>
      <c r="M199" s="506"/>
      <c r="N199" s="506"/>
      <c r="O199" s="506"/>
      <c r="P199" s="505">
        <v>0</v>
      </c>
      <c r="Q199" s="505">
        <v>0</v>
      </c>
      <c r="R199" s="506"/>
      <c r="S199" s="506"/>
      <c r="T199" s="506"/>
      <c r="U199" s="506"/>
      <c r="V199" s="505">
        <v>0</v>
      </c>
      <c r="W199" s="505">
        <v>0</v>
      </c>
      <c r="X199" s="506"/>
      <c r="Y199" s="506"/>
      <c r="Z199" s="506"/>
      <c r="AA199" s="506"/>
      <c r="AB199" s="505">
        <v>217</v>
      </c>
      <c r="AC199" s="505">
        <v>214</v>
      </c>
      <c r="AD199" s="506">
        <v>0.98899999999999999</v>
      </c>
      <c r="AE199" s="506">
        <v>7.1000000000000004E-3</v>
      </c>
      <c r="AF199" s="506">
        <v>0.97509999999999997</v>
      </c>
      <c r="AG199" s="506">
        <v>1</v>
      </c>
      <c r="AH199" s="505">
        <v>217</v>
      </c>
      <c r="AI199" s="505">
        <v>214</v>
      </c>
      <c r="AJ199" s="506">
        <v>0.98899999999999999</v>
      </c>
      <c r="AK199" s="506">
        <v>7.1000000000000004E-3</v>
      </c>
      <c r="AL199" s="506">
        <v>0.97509999999999997</v>
      </c>
      <c r="AM199" s="506">
        <v>1</v>
      </c>
    </row>
    <row r="200" spans="2:39" x14ac:dyDescent="0.3">
      <c r="B200" s="504" t="s">
        <v>47</v>
      </c>
      <c r="C200" s="504" t="s">
        <v>49</v>
      </c>
      <c r="D200" s="504" t="s">
        <v>82</v>
      </c>
      <c r="E200" s="504" t="s">
        <v>324</v>
      </c>
      <c r="F200" s="504" t="s">
        <v>329</v>
      </c>
      <c r="G200" s="505">
        <v>50</v>
      </c>
      <c r="H200" s="505">
        <v>43686</v>
      </c>
      <c r="I200" s="506">
        <v>0.11817999999999999</v>
      </c>
      <c r="J200" s="505">
        <v>5</v>
      </c>
      <c r="K200" s="505">
        <v>5</v>
      </c>
      <c r="L200" s="506">
        <v>1</v>
      </c>
      <c r="M200" s="506"/>
      <c r="N200" s="506"/>
      <c r="O200" s="506"/>
      <c r="P200" s="505">
        <v>102</v>
      </c>
      <c r="Q200" s="505">
        <v>102</v>
      </c>
      <c r="R200" s="506">
        <v>1</v>
      </c>
      <c r="S200" s="506">
        <v>0</v>
      </c>
      <c r="T200" s="506">
        <v>1</v>
      </c>
      <c r="U200" s="506">
        <v>1</v>
      </c>
      <c r="V200" s="505">
        <v>31</v>
      </c>
      <c r="W200" s="505">
        <v>23</v>
      </c>
      <c r="X200" s="506">
        <v>0.69299999999999995</v>
      </c>
      <c r="Y200" s="506">
        <v>8.2799999999999999E-2</v>
      </c>
      <c r="Z200" s="506">
        <v>0.53069999999999995</v>
      </c>
      <c r="AA200" s="506">
        <v>0.85529999999999995</v>
      </c>
      <c r="AB200" s="505">
        <v>138</v>
      </c>
      <c r="AC200" s="505">
        <v>130</v>
      </c>
      <c r="AD200" s="506">
        <v>0.94799999999999995</v>
      </c>
      <c r="AE200" s="506">
        <v>1.89E-2</v>
      </c>
      <c r="AF200" s="506">
        <v>0.91100000000000003</v>
      </c>
      <c r="AG200" s="506">
        <v>0.98499999999999999</v>
      </c>
      <c r="AH200" s="505">
        <v>0</v>
      </c>
      <c r="AI200" s="505">
        <v>0</v>
      </c>
      <c r="AJ200" s="506"/>
      <c r="AK200" s="506"/>
      <c r="AL200" s="506"/>
      <c r="AM200" s="506"/>
    </row>
    <row r="201" spans="2:39" x14ac:dyDescent="0.3">
      <c r="B201" s="504" t="s">
        <v>47</v>
      </c>
      <c r="C201" s="504" t="s">
        <v>49</v>
      </c>
      <c r="D201" s="504" t="s">
        <v>82</v>
      </c>
      <c r="E201" s="504" t="s">
        <v>324</v>
      </c>
      <c r="F201" s="504" t="s">
        <v>328</v>
      </c>
      <c r="G201" s="505">
        <v>50</v>
      </c>
      <c r="H201" s="505">
        <v>43686</v>
      </c>
      <c r="I201" s="506">
        <v>0.11817999999999999</v>
      </c>
      <c r="J201" s="505">
        <v>6</v>
      </c>
      <c r="K201" s="505">
        <v>6</v>
      </c>
      <c r="L201" s="506">
        <v>1</v>
      </c>
      <c r="M201" s="506"/>
      <c r="N201" s="506"/>
      <c r="O201" s="506"/>
      <c r="P201" s="505">
        <v>113</v>
      </c>
      <c r="Q201" s="505">
        <v>113</v>
      </c>
      <c r="R201" s="506">
        <v>1</v>
      </c>
      <c r="S201" s="506">
        <v>0</v>
      </c>
      <c r="T201" s="506">
        <v>1</v>
      </c>
      <c r="U201" s="506">
        <v>1</v>
      </c>
      <c r="V201" s="505">
        <v>42</v>
      </c>
      <c r="W201" s="505">
        <v>40</v>
      </c>
      <c r="X201" s="506">
        <v>0.96099999999999997</v>
      </c>
      <c r="Y201" s="506">
        <v>2.9899999999999999E-2</v>
      </c>
      <c r="Z201" s="506">
        <v>0.90239999999999998</v>
      </c>
      <c r="AA201" s="506">
        <v>1</v>
      </c>
      <c r="AB201" s="505">
        <v>161</v>
      </c>
      <c r="AC201" s="505">
        <v>159</v>
      </c>
      <c r="AD201" s="506">
        <v>0.99299999999999999</v>
      </c>
      <c r="AE201" s="506">
        <v>6.6E-3</v>
      </c>
      <c r="AF201" s="506">
        <v>0.98009999999999997</v>
      </c>
      <c r="AG201" s="506">
        <v>1</v>
      </c>
      <c r="AH201" s="505">
        <v>0</v>
      </c>
      <c r="AI201" s="505">
        <v>0</v>
      </c>
      <c r="AJ201" s="506"/>
      <c r="AK201" s="506"/>
      <c r="AL201" s="506"/>
      <c r="AM201" s="506"/>
    </row>
    <row r="202" spans="2:39" x14ac:dyDescent="0.3">
      <c r="B202" s="504" t="s">
        <v>47</v>
      </c>
      <c r="C202" s="504" t="s">
        <v>49</v>
      </c>
      <c r="D202" s="504" t="s">
        <v>82</v>
      </c>
      <c r="E202" s="504" t="s">
        <v>323</v>
      </c>
      <c r="F202" s="504" t="s">
        <v>329</v>
      </c>
      <c r="G202" s="505">
        <v>50</v>
      </c>
      <c r="H202" s="505">
        <v>43686</v>
      </c>
      <c r="I202" s="506">
        <v>0.11817999999999999</v>
      </c>
      <c r="J202" s="505">
        <v>1232</v>
      </c>
      <c r="K202" s="505">
        <v>1180</v>
      </c>
      <c r="L202" s="506">
        <v>0.95799999999999996</v>
      </c>
      <c r="M202" s="506">
        <v>5.7000000000000002E-3</v>
      </c>
      <c r="N202" s="506">
        <v>0.94679999999999997</v>
      </c>
      <c r="O202" s="506">
        <v>0.96919999999999995</v>
      </c>
      <c r="P202" s="505">
        <v>265</v>
      </c>
      <c r="Q202" s="505">
        <v>245</v>
      </c>
      <c r="R202" s="506">
        <v>0.91200000000000003</v>
      </c>
      <c r="S202" s="506">
        <v>1.7399999999999999E-2</v>
      </c>
      <c r="T202" s="506">
        <v>0.87790000000000001</v>
      </c>
      <c r="U202" s="506">
        <v>0.94610000000000005</v>
      </c>
      <c r="V202" s="505">
        <v>39</v>
      </c>
      <c r="W202" s="505">
        <v>29</v>
      </c>
      <c r="X202" s="506">
        <v>0.76800000000000002</v>
      </c>
      <c r="Y202" s="506">
        <v>6.7599999999999993E-2</v>
      </c>
      <c r="Z202" s="506">
        <v>0.63549999999999995</v>
      </c>
      <c r="AA202" s="506">
        <v>0.90049999999999997</v>
      </c>
      <c r="AB202" s="505">
        <v>1536</v>
      </c>
      <c r="AC202" s="505">
        <v>1454</v>
      </c>
      <c r="AD202" s="506">
        <v>0.95499999999999996</v>
      </c>
      <c r="AE202" s="506">
        <v>5.3E-3</v>
      </c>
      <c r="AF202" s="506">
        <v>0.9446</v>
      </c>
      <c r="AG202" s="506">
        <v>0.96540000000000004</v>
      </c>
      <c r="AH202" s="505">
        <v>0</v>
      </c>
      <c r="AI202" s="505">
        <v>0</v>
      </c>
      <c r="AJ202" s="506"/>
      <c r="AK202" s="506"/>
      <c r="AL202" s="506"/>
      <c r="AM202" s="506"/>
    </row>
    <row r="203" spans="2:39" x14ac:dyDescent="0.3">
      <c r="B203" s="504" t="s">
        <v>47</v>
      </c>
      <c r="C203" s="504" t="s">
        <v>49</v>
      </c>
      <c r="D203" s="504" t="s">
        <v>82</v>
      </c>
      <c r="E203" s="504" t="s">
        <v>323</v>
      </c>
      <c r="F203" s="504" t="s">
        <v>328</v>
      </c>
      <c r="G203" s="505">
        <v>50</v>
      </c>
      <c r="H203" s="505">
        <v>43686</v>
      </c>
      <c r="I203" s="506">
        <v>0.11817999999999999</v>
      </c>
      <c r="J203" s="505">
        <v>961</v>
      </c>
      <c r="K203" s="505">
        <v>947</v>
      </c>
      <c r="L203" s="506">
        <v>0.98799999999999999</v>
      </c>
      <c r="M203" s="506">
        <v>3.5000000000000001E-3</v>
      </c>
      <c r="N203" s="506">
        <v>0.98109999999999997</v>
      </c>
      <c r="O203" s="506">
        <v>0.99490000000000001</v>
      </c>
      <c r="P203" s="505">
        <v>392</v>
      </c>
      <c r="Q203" s="505">
        <v>381</v>
      </c>
      <c r="R203" s="506">
        <v>0.97599999999999998</v>
      </c>
      <c r="S203" s="506">
        <v>7.7000000000000002E-3</v>
      </c>
      <c r="T203" s="506">
        <v>0.96089999999999998</v>
      </c>
      <c r="U203" s="506">
        <v>0.99109999999999998</v>
      </c>
      <c r="V203" s="505">
        <v>37</v>
      </c>
      <c r="W203" s="505">
        <v>28</v>
      </c>
      <c r="X203" s="506">
        <v>0.76700000000000002</v>
      </c>
      <c r="Y203" s="506">
        <v>6.9500000000000006E-2</v>
      </c>
      <c r="Z203" s="506">
        <v>0.63080000000000003</v>
      </c>
      <c r="AA203" s="506">
        <v>0.9032</v>
      </c>
      <c r="AB203" s="505">
        <v>1390</v>
      </c>
      <c r="AC203" s="505">
        <v>1356</v>
      </c>
      <c r="AD203" s="506">
        <v>0.98599999999999999</v>
      </c>
      <c r="AE203" s="506">
        <v>3.2000000000000002E-3</v>
      </c>
      <c r="AF203" s="506">
        <v>0.97970000000000002</v>
      </c>
      <c r="AG203" s="506">
        <v>0.99229999999999996</v>
      </c>
      <c r="AH203" s="505">
        <v>0</v>
      </c>
      <c r="AI203" s="505">
        <v>0</v>
      </c>
      <c r="AJ203" s="506"/>
      <c r="AK203" s="506"/>
      <c r="AL203" s="506"/>
      <c r="AM203" s="506"/>
    </row>
    <row r="204" spans="2:39" x14ac:dyDescent="0.3">
      <c r="B204" s="504" t="s">
        <v>47</v>
      </c>
      <c r="C204" s="504" t="s">
        <v>49</v>
      </c>
      <c r="D204" s="504" t="s">
        <v>82</v>
      </c>
      <c r="E204" s="504" t="s">
        <v>322</v>
      </c>
      <c r="F204" s="504" t="s">
        <v>329</v>
      </c>
      <c r="G204" s="505">
        <v>50</v>
      </c>
      <c r="H204" s="505">
        <v>43686</v>
      </c>
      <c r="I204" s="506">
        <v>0.11817999999999999</v>
      </c>
      <c r="J204" s="505">
        <v>0</v>
      </c>
      <c r="K204" s="505">
        <v>0</v>
      </c>
      <c r="L204" s="506"/>
      <c r="M204" s="506"/>
      <c r="N204" s="506"/>
      <c r="O204" s="506"/>
      <c r="P204" s="505">
        <v>0</v>
      </c>
      <c r="Q204" s="505">
        <v>0</v>
      </c>
      <c r="R204" s="506"/>
      <c r="S204" s="506"/>
      <c r="T204" s="506"/>
      <c r="U204" s="506"/>
      <c r="V204" s="505">
        <v>0</v>
      </c>
      <c r="W204" s="505">
        <v>0</v>
      </c>
      <c r="X204" s="506"/>
      <c r="Y204" s="506"/>
      <c r="Z204" s="506"/>
      <c r="AA204" s="506"/>
      <c r="AB204" s="505">
        <v>0</v>
      </c>
      <c r="AC204" s="505">
        <v>0</v>
      </c>
      <c r="AD204" s="506"/>
      <c r="AE204" s="506"/>
      <c r="AF204" s="506"/>
      <c r="AG204" s="506"/>
      <c r="AH204" s="505">
        <v>0</v>
      </c>
      <c r="AI204" s="505">
        <v>0</v>
      </c>
      <c r="AJ204" s="506"/>
      <c r="AK204" s="506"/>
      <c r="AL204" s="506"/>
      <c r="AM204" s="506"/>
    </row>
    <row r="205" spans="2:39" x14ac:dyDescent="0.3">
      <c r="B205" s="504" t="s">
        <v>47</v>
      </c>
      <c r="C205" s="504" t="s">
        <v>49</v>
      </c>
      <c r="D205" s="504" t="s">
        <v>82</v>
      </c>
      <c r="E205" s="504" t="s">
        <v>322</v>
      </c>
      <c r="F205" s="504" t="s">
        <v>328</v>
      </c>
      <c r="G205" s="505">
        <v>50</v>
      </c>
      <c r="H205" s="505">
        <v>43686</v>
      </c>
      <c r="I205" s="506">
        <v>0.11817999999999999</v>
      </c>
      <c r="J205" s="505">
        <v>0</v>
      </c>
      <c r="K205" s="505">
        <v>0</v>
      </c>
      <c r="L205" s="506"/>
      <c r="M205" s="506"/>
      <c r="N205" s="506"/>
      <c r="O205" s="506"/>
      <c r="P205" s="505">
        <v>0</v>
      </c>
      <c r="Q205" s="505">
        <v>0</v>
      </c>
      <c r="R205" s="506"/>
      <c r="S205" s="506"/>
      <c r="T205" s="506"/>
      <c r="U205" s="506"/>
      <c r="V205" s="505">
        <v>0</v>
      </c>
      <c r="W205" s="505">
        <v>0</v>
      </c>
      <c r="X205" s="506"/>
      <c r="Y205" s="506"/>
      <c r="Z205" s="506"/>
      <c r="AA205" s="506"/>
      <c r="AB205" s="505">
        <v>0</v>
      </c>
      <c r="AC205" s="505">
        <v>0</v>
      </c>
      <c r="AD205" s="506"/>
      <c r="AE205" s="506"/>
      <c r="AF205" s="506"/>
      <c r="AG205" s="506"/>
      <c r="AH205" s="505">
        <v>0</v>
      </c>
      <c r="AI205" s="505">
        <v>0</v>
      </c>
      <c r="AJ205" s="506"/>
      <c r="AK205" s="506"/>
      <c r="AL205" s="506"/>
      <c r="AM205" s="506"/>
    </row>
    <row r="206" spans="2:39" x14ac:dyDescent="0.3">
      <c r="B206" s="504" t="s">
        <v>47</v>
      </c>
      <c r="C206" s="504" t="s">
        <v>49</v>
      </c>
      <c r="D206" s="504" t="s">
        <v>82</v>
      </c>
      <c r="E206" s="504" t="s">
        <v>321</v>
      </c>
      <c r="F206" s="504" t="s">
        <v>329</v>
      </c>
      <c r="G206" s="505">
        <v>50</v>
      </c>
      <c r="H206" s="505">
        <v>43686</v>
      </c>
      <c r="I206" s="506">
        <v>0.11817999999999999</v>
      </c>
      <c r="J206" s="505">
        <v>961</v>
      </c>
      <c r="K206" s="505">
        <v>909</v>
      </c>
      <c r="L206" s="506">
        <v>0.94699999999999995</v>
      </c>
      <c r="M206" s="506">
        <v>7.1999999999999998E-3</v>
      </c>
      <c r="N206" s="506">
        <v>0.93289999999999995</v>
      </c>
      <c r="O206" s="506">
        <v>0.96109999999999995</v>
      </c>
      <c r="P206" s="505">
        <v>99</v>
      </c>
      <c r="Q206" s="505">
        <v>99</v>
      </c>
      <c r="R206" s="506">
        <v>1</v>
      </c>
      <c r="S206" s="506">
        <v>0</v>
      </c>
      <c r="T206" s="506">
        <v>1</v>
      </c>
      <c r="U206" s="506">
        <v>1</v>
      </c>
      <c r="V206" s="505">
        <v>4</v>
      </c>
      <c r="W206" s="505">
        <v>4</v>
      </c>
      <c r="X206" s="506">
        <v>1</v>
      </c>
      <c r="Y206" s="506"/>
      <c r="Z206" s="506"/>
      <c r="AA206" s="506"/>
      <c r="AB206" s="505">
        <v>1064</v>
      </c>
      <c r="AC206" s="505">
        <v>1012</v>
      </c>
      <c r="AD206" s="506">
        <v>0.94799999999999995</v>
      </c>
      <c r="AE206" s="506">
        <v>6.7999999999999996E-3</v>
      </c>
      <c r="AF206" s="506">
        <v>0.93469999999999998</v>
      </c>
      <c r="AG206" s="506">
        <v>0.96130000000000004</v>
      </c>
      <c r="AH206" s="505">
        <v>0</v>
      </c>
      <c r="AI206" s="505">
        <v>0</v>
      </c>
      <c r="AJ206" s="506"/>
      <c r="AK206" s="506"/>
      <c r="AL206" s="506"/>
      <c r="AM206" s="506"/>
    </row>
    <row r="207" spans="2:39" x14ac:dyDescent="0.3">
      <c r="B207" s="504" t="s">
        <v>47</v>
      </c>
      <c r="C207" s="504" t="s">
        <v>49</v>
      </c>
      <c r="D207" s="504" t="s">
        <v>82</v>
      </c>
      <c r="E207" s="504" t="s">
        <v>321</v>
      </c>
      <c r="F207" s="504" t="s">
        <v>328</v>
      </c>
      <c r="G207" s="505">
        <v>50</v>
      </c>
      <c r="H207" s="505">
        <v>43686</v>
      </c>
      <c r="I207" s="506">
        <v>0.11817999999999999</v>
      </c>
      <c r="J207" s="505">
        <v>429</v>
      </c>
      <c r="K207" s="505">
        <v>425</v>
      </c>
      <c r="L207" s="506">
        <v>0.99199999999999999</v>
      </c>
      <c r="M207" s="506">
        <v>4.3E-3</v>
      </c>
      <c r="N207" s="506">
        <v>0.98360000000000003</v>
      </c>
      <c r="O207" s="506">
        <v>1</v>
      </c>
      <c r="P207" s="505">
        <v>374</v>
      </c>
      <c r="Q207" s="505">
        <v>371</v>
      </c>
      <c r="R207" s="506">
        <v>0.99</v>
      </c>
      <c r="S207" s="506">
        <v>5.1000000000000004E-3</v>
      </c>
      <c r="T207" s="506">
        <v>0.98</v>
      </c>
      <c r="U207" s="506">
        <v>1</v>
      </c>
      <c r="V207" s="505">
        <v>18</v>
      </c>
      <c r="W207" s="505">
        <v>17</v>
      </c>
      <c r="X207" s="506">
        <v>0.92900000000000005</v>
      </c>
      <c r="Y207" s="506"/>
      <c r="Z207" s="506"/>
      <c r="AA207" s="506"/>
      <c r="AB207" s="505">
        <v>821</v>
      </c>
      <c r="AC207" s="505">
        <v>813</v>
      </c>
      <c r="AD207" s="506">
        <v>0.99099999999999999</v>
      </c>
      <c r="AE207" s="506">
        <v>3.3E-3</v>
      </c>
      <c r="AF207" s="506">
        <v>0.98450000000000004</v>
      </c>
      <c r="AG207" s="506">
        <v>0.99750000000000005</v>
      </c>
      <c r="AH207" s="505">
        <v>0</v>
      </c>
      <c r="AI207" s="505">
        <v>0</v>
      </c>
      <c r="AJ207" s="506"/>
      <c r="AK207" s="506"/>
      <c r="AL207" s="506"/>
      <c r="AM207" s="506"/>
    </row>
    <row r="208" spans="2:39" ht="15.6" x14ac:dyDescent="0.3">
      <c r="B208" s="507" t="s">
        <v>47</v>
      </c>
      <c r="C208" s="507" t="s">
        <v>49</v>
      </c>
      <c r="D208" s="507" t="s">
        <v>82</v>
      </c>
      <c r="E208" s="508" t="s">
        <v>313</v>
      </c>
      <c r="F208" s="509" t="s">
        <v>315</v>
      </c>
      <c r="G208" s="510">
        <v>50</v>
      </c>
      <c r="H208" s="510">
        <v>43686</v>
      </c>
      <c r="I208" s="511">
        <v>0.11817999999999999</v>
      </c>
      <c r="J208" s="510">
        <v>9198</v>
      </c>
      <c r="K208" s="510">
        <v>8705</v>
      </c>
      <c r="L208" s="511">
        <v>0.94899999999999995</v>
      </c>
      <c r="M208" s="511">
        <v>2.3E-3</v>
      </c>
      <c r="N208" s="511">
        <v>0.94450000000000001</v>
      </c>
      <c r="O208" s="511">
        <v>0.95350000000000001</v>
      </c>
      <c r="P208" s="510">
        <v>1128</v>
      </c>
      <c r="Q208" s="510">
        <v>1073</v>
      </c>
      <c r="R208" s="511">
        <v>0.94199999999999995</v>
      </c>
      <c r="S208" s="511">
        <v>7.0000000000000001E-3</v>
      </c>
      <c r="T208" s="511">
        <v>0.92830000000000001</v>
      </c>
      <c r="U208" s="511">
        <v>0.95569999999999999</v>
      </c>
      <c r="V208" s="510">
        <v>134</v>
      </c>
      <c r="W208" s="510">
        <v>106</v>
      </c>
      <c r="X208" s="511">
        <v>0.85399999999999998</v>
      </c>
      <c r="Y208" s="511">
        <v>3.0499999999999999E-2</v>
      </c>
      <c r="Z208" s="511">
        <v>0.79420000000000002</v>
      </c>
      <c r="AA208" s="511">
        <v>0.91379999999999995</v>
      </c>
      <c r="AB208" s="510">
        <v>10679</v>
      </c>
      <c r="AC208" s="510">
        <v>10098</v>
      </c>
      <c r="AD208" s="511">
        <v>0.94799999999999995</v>
      </c>
      <c r="AE208" s="511">
        <v>2.0999999999999999E-3</v>
      </c>
      <c r="AF208" s="511">
        <v>0.94389999999999996</v>
      </c>
      <c r="AG208" s="511">
        <v>0.95209999999999995</v>
      </c>
      <c r="AH208" s="510">
        <v>219</v>
      </c>
      <c r="AI208" s="510">
        <v>214</v>
      </c>
      <c r="AJ208" s="511">
        <v>0.97299999999999998</v>
      </c>
      <c r="AK208" s="511">
        <v>1.0999999999999999E-2</v>
      </c>
      <c r="AL208" s="511">
        <v>0.95140000000000002</v>
      </c>
      <c r="AM208" s="511">
        <v>0.99460000000000004</v>
      </c>
    </row>
    <row r="209" spans="2:39" ht="15.6" x14ac:dyDescent="0.3">
      <c r="B209" s="507" t="s">
        <v>47</v>
      </c>
      <c r="C209" s="507" t="s">
        <v>49</v>
      </c>
      <c r="D209" s="507" t="s">
        <v>82</v>
      </c>
      <c r="E209" s="508" t="s">
        <v>313</v>
      </c>
      <c r="F209" s="509" t="s">
        <v>314</v>
      </c>
      <c r="G209" s="510">
        <v>50</v>
      </c>
      <c r="H209" s="510">
        <v>43686</v>
      </c>
      <c r="I209" s="511">
        <v>0.11817999999999999</v>
      </c>
      <c r="J209" s="510">
        <v>5091</v>
      </c>
      <c r="K209" s="510">
        <v>4998</v>
      </c>
      <c r="L209" s="511">
        <v>0.98299999999999998</v>
      </c>
      <c r="M209" s="511">
        <v>1.8E-3</v>
      </c>
      <c r="N209" s="511">
        <v>0.97950000000000004</v>
      </c>
      <c r="O209" s="511">
        <v>0.98650000000000004</v>
      </c>
      <c r="P209" s="510">
        <v>2239</v>
      </c>
      <c r="Q209" s="510">
        <v>2190</v>
      </c>
      <c r="R209" s="511">
        <v>0.97499999999999998</v>
      </c>
      <c r="S209" s="511">
        <v>3.3E-3</v>
      </c>
      <c r="T209" s="511">
        <v>0.96850000000000003</v>
      </c>
      <c r="U209" s="511">
        <v>0.98150000000000004</v>
      </c>
      <c r="V209" s="510">
        <v>165</v>
      </c>
      <c r="W209" s="510">
        <v>137</v>
      </c>
      <c r="X209" s="511">
        <v>0.81699999999999995</v>
      </c>
      <c r="Y209" s="511">
        <v>3.0099999999999998E-2</v>
      </c>
      <c r="Z209" s="511">
        <v>0.75800000000000001</v>
      </c>
      <c r="AA209" s="511">
        <v>0.876</v>
      </c>
      <c r="AB209" s="510">
        <v>7712</v>
      </c>
      <c r="AC209" s="510">
        <v>7539</v>
      </c>
      <c r="AD209" s="511">
        <v>0.98199999999999998</v>
      </c>
      <c r="AE209" s="511">
        <v>1.5E-3</v>
      </c>
      <c r="AF209" s="511">
        <v>0.97909999999999997</v>
      </c>
      <c r="AG209" s="511">
        <v>0.9849</v>
      </c>
      <c r="AH209" s="510">
        <v>217</v>
      </c>
      <c r="AI209" s="510">
        <v>214</v>
      </c>
      <c r="AJ209" s="511">
        <v>0.98899999999999999</v>
      </c>
      <c r="AK209" s="511">
        <v>7.1000000000000004E-3</v>
      </c>
      <c r="AL209" s="511">
        <v>0.97509999999999997</v>
      </c>
      <c r="AM209" s="511">
        <v>1</v>
      </c>
    </row>
    <row r="210" spans="2:39" ht="15.6" x14ac:dyDescent="0.3">
      <c r="B210" s="507" t="s">
        <v>47</v>
      </c>
      <c r="C210" s="507" t="s">
        <v>49</v>
      </c>
      <c r="D210" s="507" t="s">
        <v>82</v>
      </c>
      <c r="E210" s="509" t="s">
        <v>320</v>
      </c>
      <c r="F210" s="508" t="s">
        <v>312</v>
      </c>
      <c r="G210" s="510">
        <v>50</v>
      </c>
      <c r="H210" s="510">
        <v>43686</v>
      </c>
      <c r="I210" s="511">
        <v>0.11817999999999999</v>
      </c>
      <c r="J210" s="510">
        <v>0</v>
      </c>
      <c r="K210" s="510">
        <v>0</v>
      </c>
      <c r="L210" s="511"/>
      <c r="M210" s="511"/>
      <c r="N210" s="511"/>
      <c r="O210" s="511"/>
      <c r="P210" s="510">
        <v>0</v>
      </c>
      <c r="Q210" s="510">
        <v>0</v>
      </c>
      <c r="R210" s="511"/>
      <c r="S210" s="511"/>
      <c r="T210" s="511"/>
      <c r="U210" s="511"/>
      <c r="V210" s="510">
        <v>0</v>
      </c>
      <c r="W210" s="510">
        <v>0</v>
      </c>
      <c r="X210" s="511"/>
      <c r="Y210" s="511"/>
      <c r="Z210" s="511"/>
      <c r="AA210" s="511"/>
      <c r="AB210" s="510">
        <v>549</v>
      </c>
      <c r="AC210" s="510">
        <v>541</v>
      </c>
      <c r="AD210" s="511">
        <v>0.98399999999999999</v>
      </c>
      <c r="AE210" s="511">
        <v>5.4000000000000003E-3</v>
      </c>
      <c r="AF210" s="511">
        <v>0.97340000000000004</v>
      </c>
      <c r="AG210" s="511">
        <v>0.99460000000000004</v>
      </c>
      <c r="AH210" s="510">
        <v>549</v>
      </c>
      <c r="AI210" s="510">
        <v>541</v>
      </c>
      <c r="AJ210" s="511">
        <v>0.98399999999999999</v>
      </c>
      <c r="AK210" s="511">
        <v>5.4000000000000003E-3</v>
      </c>
      <c r="AL210" s="511">
        <v>0.97340000000000004</v>
      </c>
      <c r="AM210" s="511">
        <v>0.99460000000000004</v>
      </c>
    </row>
    <row r="211" spans="2:39" ht="15.6" x14ac:dyDescent="0.3">
      <c r="B211" s="507" t="s">
        <v>47</v>
      </c>
      <c r="C211" s="507" t="s">
        <v>49</v>
      </c>
      <c r="D211" s="507" t="s">
        <v>82</v>
      </c>
      <c r="E211" s="509" t="s">
        <v>319</v>
      </c>
      <c r="F211" s="508" t="s">
        <v>312</v>
      </c>
      <c r="G211" s="510">
        <v>50</v>
      </c>
      <c r="H211" s="510">
        <v>43686</v>
      </c>
      <c r="I211" s="511">
        <v>0.11817999999999999</v>
      </c>
      <c r="J211" s="510">
        <v>11</v>
      </c>
      <c r="K211" s="510">
        <v>11</v>
      </c>
      <c r="L211" s="511">
        <v>1</v>
      </c>
      <c r="M211" s="511"/>
      <c r="N211" s="511"/>
      <c r="O211" s="511"/>
      <c r="P211" s="510">
        <v>215</v>
      </c>
      <c r="Q211" s="510">
        <v>215</v>
      </c>
      <c r="R211" s="511">
        <v>1</v>
      </c>
      <c r="S211" s="511">
        <v>0</v>
      </c>
      <c r="T211" s="511">
        <v>1</v>
      </c>
      <c r="U211" s="511">
        <v>1</v>
      </c>
      <c r="V211" s="510">
        <v>73</v>
      </c>
      <c r="W211" s="510">
        <v>63</v>
      </c>
      <c r="X211" s="511">
        <v>0.84699999999999998</v>
      </c>
      <c r="Y211" s="511">
        <v>4.2099999999999999E-2</v>
      </c>
      <c r="Z211" s="511">
        <v>0.76449999999999996</v>
      </c>
      <c r="AA211" s="511">
        <v>0.92949999999999999</v>
      </c>
      <c r="AB211" s="510">
        <v>299</v>
      </c>
      <c r="AC211" s="510">
        <v>289</v>
      </c>
      <c r="AD211" s="511">
        <v>0.97399999999999998</v>
      </c>
      <c r="AE211" s="511">
        <v>9.1999999999999998E-3</v>
      </c>
      <c r="AF211" s="511">
        <v>0.95599999999999996</v>
      </c>
      <c r="AG211" s="511">
        <v>0.99199999999999999</v>
      </c>
      <c r="AH211" s="510">
        <v>0</v>
      </c>
      <c r="AI211" s="510">
        <v>0</v>
      </c>
      <c r="AJ211" s="511"/>
      <c r="AK211" s="511"/>
      <c r="AL211" s="511"/>
      <c r="AM211" s="511"/>
    </row>
    <row r="212" spans="2:39" ht="15.6" x14ac:dyDescent="0.3">
      <c r="B212" s="507" t="s">
        <v>47</v>
      </c>
      <c r="C212" s="507" t="s">
        <v>49</v>
      </c>
      <c r="D212" s="507" t="s">
        <v>82</v>
      </c>
      <c r="E212" s="509" t="s">
        <v>318</v>
      </c>
      <c r="F212" s="508" t="s">
        <v>312</v>
      </c>
      <c r="G212" s="510">
        <v>50</v>
      </c>
      <c r="H212" s="510">
        <v>43686</v>
      </c>
      <c r="I212" s="511">
        <v>0.11817999999999999</v>
      </c>
      <c r="J212" s="510">
        <v>2193</v>
      </c>
      <c r="K212" s="510">
        <v>2127</v>
      </c>
      <c r="L212" s="511">
        <v>0.96899999999999997</v>
      </c>
      <c r="M212" s="511">
        <v>3.7000000000000002E-3</v>
      </c>
      <c r="N212" s="511">
        <v>0.9617</v>
      </c>
      <c r="O212" s="511">
        <v>0.97629999999999995</v>
      </c>
      <c r="P212" s="510">
        <v>657</v>
      </c>
      <c r="Q212" s="510">
        <v>626</v>
      </c>
      <c r="R212" s="511">
        <v>0.95499999999999996</v>
      </c>
      <c r="S212" s="511">
        <v>8.0999999999999996E-3</v>
      </c>
      <c r="T212" s="511">
        <v>0.93910000000000005</v>
      </c>
      <c r="U212" s="511">
        <v>0.97089999999999999</v>
      </c>
      <c r="V212" s="510">
        <v>76</v>
      </c>
      <c r="W212" s="510">
        <v>57</v>
      </c>
      <c r="X212" s="511">
        <v>0.76800000000000002</v>
      </c>
      <c r="Y212" s="511">
        <v>4.8399999999999999E-2</v>
      </c>
      <c r="Z212" s="511">
        <v>0.67310000000000003</v>
      </c>
      <c r="AA212" s="511">
        <v>0.8629</v>
      </c>
      <c r="AB212" s="510">
        <v>2926</v>
      </c>
      <c r="AC212" s="510">
        <v>2810</v>
      </c>
      <c r="AD212" s="511">
        <v>0.96699999999999997</v>
      </c>
      <c r="AE212" s="511">
        <v>3.3E-3</v>
      </c>
      <c r="AF212" s="511">
        <v>0.96050000000000002</v>
      </c>
      <c r="AG212" s="511">
        <v>0.97350000000000003</v>
      </c>
      <c r="AH212" s="510">
        <v>0</v>
      </c>
      <c r="AI212" s="510">
        <v>0</v>
      </c>
      <c r="AJ212" s="511"/>
      <c r="AK212" s="511"/>
      <c r="AL212" s="511"/>
      <c r="AM212" s="511"/>
    </row>
    <row r="213" spans="2:39" ht="15.6" x14ac:dyDescent="0.3">
      <c r="B213" s="507" t="s">
        <v>47</v>
      </c>
      <c r="C213" s="507" t="s">
        <v>49</v>
      </c>
      <c r="D213" s="507" t="s">
        <v>82</v>
      </c>
      <c r="E213" s="509" t="s">
        <v>317</v>
      </c>
      <c r="F213" s="508" t="s">
        <v>312</v>
      </c>
      <c r="G213" s="510">
        <v>50</v>
      </c>
      <c r="H213" s="510">
        <v>43686</v>
      </c>
      <c r="I213" s="511">
        <v>0.11817999999999999</v>
      </c>
      <c r="J213" s="510">
        <v>0</v>
      </c>
      <c r="K213" s="510">
        <v>0</v>
      </c>
      <c r="L213" s="511"/>
      <c r="M213" s="511"/>
      <c r="N213" s="511"/>
      <c r="O213" s="511"/>
      <c r="P213" s="510">
        <v>0</v>
      </c>
      <c r="Q213" s="510">
        <v>0</v>
      </c>
      <c r="R213" s="511"/>
      <c r="S213" s="511"/>
      <c r="T213" s="511"/>
      <c r="U213" s="511"/>
      <c r="V213" s="510">
        <v>0</v>
      </c>
      <c r="W213" s="510">
        <v>0</v>
      </c>
      <c r="X213" s="511"/>
      <c r="Y213" s="511"/>
      <c r="Z213" s="511"/>
      <c r="AA213" s="511"/>
      <c r="AB213" s="510">
        <v>0</v>
      </c>
      <c r="AC213" s="510">
        <v>0</v>
      </c>
      <c r="AD213" s="511"/>
      <c r="AE213" s="511"/>
      <c r="AF213" s="511"/>
      <c r="AG213" s="511"/>
      <c r="AH213" s="510">
        <v>0</v>
      </c>
      <c r="AI213" s="510">
        <v>0</v>
      </c>
      <c r="AJ213" s="511"/>
      <c r="AK213" s="511"/>
      <c r="AL213" s="511"/>
      <c r="AM213" s="511"/>
    </row>
    <row r="214" spans="2:39" ht="15.6" x14ac:dyDescent="0.3">
      <c r="B214" s="507" t="s">
        <v>47</v>
      </c>
      <c r="C214" s="507" t="s">
        <v>49</v>
      </c>
      <c r="D214" s="507" t="s">
        <v>82</v>
      </c>
      <c r="E214" s="509" t="s">
        <v>316</v>
      </c>
      <c r="F214" s="508" t="s">
        <v>312</v>
      </c>
      <c r="G214" s="510">
        <v>50</v>
      </c>
      <c r="H214" s="510">
        <v>43686</v>
      </c>
      <c r="I214" s="511">
        <v>0.11817999999999999</v>
      </c>
      <c r="J214" s="510">
        <v>1390</v>
      </c>
      <c r="K214" s="510">
        <v>1334</v>
      </c>
      <c r="L214" s="511">
        <v>0.95499999999999996</v>
      </c>
      <c r="M214" s="511">
        <v>5.5999999999999999E-3</v>
      </c>
      <c r="N214" s="511">
        <v>0.94399999999999995</v>
      </c>
      <c r="O214" s="511">
        <v>0.96599999999999997</v>
      </c>
      <c r="P214" s="510">
        <v>473</v>
      </c>
      <c r="Q214" s="510">
        <v>470</v>
      </c>
      <c r="R214" s="511">
        <v>0.99099999999999999</v>
      </c>
      <c r="S214" s="511">
        <v>4.3E-3</v>
      </c>
      <c r="T214" s="511">
        <v>0.98260000000000003</v>
      </c>
      <c r="U214" s="511">
        <v>0.99939999999999996</v>
      </c>
      <c r="V214" s="510">
        <v>22</v>
      </c>
      <c r="W214" s="510">
        <v>21</v>
      </c>
      <c r="X214" s="511">
        <v>0.93700000000000006</v>
      </c>
      <c r="Y214" s="511"/>
      <c r="Z214" s="511"/>
      <c r="AA214" s="511"/>
      <c r="AB214" s="510">
        <v>1885</v>
      </c>
      <c r="AC214" s="510">
        <v>1825</v>
      </c>
      <c r="AD214" s="511">
        <v>0.95899999999999996</v>
      </c>
      <c r="AE214" s="511">
        <v>4.5999999999999999E-3</v>
      </c>
      <c r="AF214" s="511">
        <v>0.95</v>
      </c>
      <c r="AG214" s="511">
        <v>0.96799999999999997</v>
      </c>
      <c r="AH214" s="510">
        <v>0</v>
      </c>
      <c r="AI214" s="510">
        <v>0</v>
      </c>
      <c r="AJ214" s="511"/>
      <c r="AK214" s="511"/>
      <c r="AL214" s="511"/>
      <c r="AM214" s="511"/>
    </row>
    <row r="215" spans="2:39" ht="15.6" x14ac:dyDescent="0.3">
      <c r="B215" s="512" t="s">
        <v>47</v>
      </c>
      <c r="C215" s="512" t="s">
        <v>49</v>
      </c>
      <c r="D215" s="513" t="s">
        <v>45</v>
      </c>
      <c r="E215" s="514" t="s">
        <v>313</v>
      </c>
      <c r="F215" s="514" t="s">
        <v>312</v>
      </c>
      <c r="G215" s="515">
        <v>50</v>
      </c>
      <c r="H215" s="515">
        <v>43686</v>
      </c>
      <c r="I215" s="516">
        <v>0.11817999999999999</v>
      </c>
      <c r="J215" s="515">
        <v>14289</v>
      </c>
      <c r="K215" s="515">
        <v>13703</v>
      </c>
      <c r="L215" s="516">
        <v>0.95599999999999996</v>
      </c>
      <c r="M215" s="516">
        <v>1.6999999999999999E-3</v>
      </c>
      <c r="N215" s="516">
        <v>0.95269999999999999</v>
      </c>
      <c r="O215" s="516">
        <v>0.95930000000000004</v>
      </c>
      <c r="P215" s="515">
        <v>3367</v>
      </c>
      <c r="Q215" s="515">
        <v>3263</v>
      </c>
      <c r="R215" s="516">
        <v>0.96799999999999997</v>
      </c>
      <c r="S215" s="516">
        <v>3.0000000000000001E-3</v>
      </c>
      <c r="T215" s="516">
        <v>0.96209999999999996</v>
      </c>
      <c r="U215" s="516">
        <v>0.97389999999999999</v>
      </c>
      <c r="V215" s="515">
        <v>299</v>
      </c>
      <c r="W215" s="515">
        <v>243</v>
      </c>
      <c r="X215" s="516">
        <v>0.83599999999999997</v>
      </c>
      <c r="Y215" s="516">
        <v>2.1399999999999999E-2</v>
      </c>
      <c r="Z215" s="516">
        <v>0.79410000000000003</v>
      </c>
      <c r="AA215" s="516">
        <v>0.87790000000000001</v>
      </c>
      <c r="AB215" s="515">
        <v>18504</v>
      </c>
      <c r="AC215" s="515">
        <v>17750</v>
      </c>
      <c r="AD215" s="516">
        <v>0.95699999999999996</v>
      </c>
      <c r="AE215" s="516">
        <v>1.5E-3</v>
      </c>
      <c r="AF215" s="516">
        <v>0.95409999999999995</v>
      </c>
      <c r="AG215" s="516">
        <v>0.95989999999999998</v>
      </c>
      <c r="AH215" s="515">
        <v>549</v>
      </c>
      <c r="AI215" s="515">
        <v>541</v>
      </c>
      <c r="AJ215" s="516">
        <v>0.98399999999999999</v>
      </c>
      <c r="AK215" s="516">
        <v>5.4000000000000003E-3</v>
      </c>
      <c r="AL215" s="516">
        <v>0.97340000000000004</v>
      </c>
      <c r="AM215" s="516">
        <v>0.99460000000000004</v>
      </c>
    </row>
    <row r="216" spans="2:39" x14ac:dyDescent="0.3">
      <c r="B216" s="504" t="s">
        <v>47</v>
      </c>
      <c r="C216" s="504" t="s">
        <v>49</v>
      </c>
      <c r="D216" s="504" t="s">
        <v>327</v>
      </c>
      <c r="E216" s="504" t="s">
        <v>326</v>
      </c>
      <c r="F216" s="504" t="s">
        <v>329</v>
      </c>
      <c r="G216" s="505">
        <v>50</v>
      </c>
      <c r="H216" s="505">
        <v>43686</v>
      </c>
      <c r="I216" s="506">
        <v>0.11817999999999999</v>
      </c>
      <c r="J216" s="505">
        <v>0</v>
      </c>
      <c r="K216" s="505">
        <v>0</v>
      </c>
      <c r="L216" s="506"/>
      <c r="M216" s="506"/>
      <c r="N216" s="506"/>
      <c r="O216" s="506"/>
      <c r="P216" s="505">
        <v>0</v>
      </c>
      <c r="Q216" s="505">
        <v>0</v>
      </c>
      <c r="R216" s="506"/>
      <c r="S216" s="506"/>
      <c r="T216" s="506"/>
      <c r="U216" s="506"/>
      <c r="V216" s="505">
        <v>0</v>
      </c>
      <c r="W216" s="505">
        <v>0</v>
      </c>
      <c r="X216" s="506"/>
      <c r="Y216" s="506"/>
      <c r="Z216" s="506"/>
      <c r="AA216" s="506"/>
      <c r="AB216" s="505">
        <v>6</v>
      </c>
      <c r="AC216" s="505">
        <v>6</v>
      </c>
      <c r="AD216" s="506">
        <v>1</v>
      </c>
      <c r="AE216" s="506"/>
      <c r="AF216" s="506"/>
      <c r="AG216" s="506"/>
      <c r="AH216" s="505">
        <v>6</v>
      </c>
      <c r="AI216" s="505">
        <v>6</v>
      </c>
      <c r="AJ216" s="506">
        <v>1</v>
      </c>
      <c r="AK216" s="506"/>
      <c r="AL216" s="506"/>
      <c r="AM216" s="506"/>
    </row>
    <row r="217" spans="2:39" x14ac:dyDescent="0.3">
      <c r="B217" s="504" t="s">
        <v>47</v>
      </c>
      <c r="C217" s="504" t="s">
        <v>49</v>
      </c>
      <c r="D217" s="504" t="s">
        <v>327</v>
      </c>
      <c r="E217" s="504" t="s">
        <v>326</v>
      </c>
      <c r="F217" s="504" t="s">
        <v>328</v>
      </c>
      <c r="G217" s="505">
        <v>50</v>
      </c>
      <c r="H217" s="505">
        <v>43686</v>
      </c>
      <c r="I217" s="506">
        <v>0.11817999999999999</v>
      </c>
      <c r="J217" s="505">
        <v>0</v>
      </c>
      <c r="K217" s="505">
        <v>0</v>
      </c>
      <c r="L217" s="506"/>
      <c r="M217" s="506"/>
      <c r="N217" s="506"/>
      <c r="O217" s="506"/>
      <c r="P217" s="505">
        <v>0</v>
      </c>
      <c r="Q217" s="505">
        <v>0</v>
      </c>
      <c r="R217" s="506"/>
      <c r="S217" s="506"/>
      <c r="T217" s="506"/>
      <c r="U217" s="506"/>
      <c r="V217" s="505">
        <v>0</v>
      </c>
      <c r="W217" s="505">
        <v>0</v>
      </c>
      <c r="X217" s="506"/>
      <c r="Y217" s="506"/>
      <c r="Z217" s="506"/>
      <c r="AA217" s="506"/>
      <c r="AB217" s="505">
        <v>9</v>
      </c>
      <c r="AC217" s="505">
        <v>8</v>
      </c>
      <c r="AD217" s="506">
        <v>0.90900000000000003</v>
      </c>
      <c r="AE217" s="506"/>
      <c r="AF217" s="506"/>
      <c r="AG217" s="506"/>
      <c r="AH217" s="505">
        <v>9</v>
      </c>
      <c r="AI217" s="505">
        <v>8</v>
      </c>
      <c r="AJ217" s="506">
        <v>0.90900000000000003</v>
      </c>
      <c r="AK217" s="506"/>
      <c r="AL217" s="506"/>
      <c r="AM217" s="506"/>
    </row>
    <row r="218" spans="2:39" x14ac:dyDescent="0.3">
      <c r="B218" s="504" t="s">
        <v>47</v>
      </c>
      <c r="C218" s="504" t="s">
        <v>49</v>
      </c>
      <c r="D218" s="504" t="s">
        <v>327</v>
      </c>
      <c r="E218" s="504" t="s">
        <v>324</v>
      </c>
      <c r="F218" s="504" t="s">
        <v>329</v>
      </c>
      <c r="G218" s="505">
        <v>50</v>
      </c>
      <c r="H218" s="505">
        <v>43686</v>
      </c>
      <c r="I218" s="506">
        <v>0.11817999999999999</v>
      </c>
      <c r="J218" s="505">
        <v>1</v>
      </c>
      <c r="K218" s="505">
        <v>1</v>
      </c>
      <c r="L218" s="506">
        <v>1</v>
      </c>
      <c r="M218" s="506"/>
      <c r="N218" s="506"/>
      <c r="O218" s="506"/>
      <c r="P218" s="505">
        <v>10</v>
      </c>
      <c r="Q218" s="505">
        <v>10</v>
      </c>
      <c r="R218" s="506">
        <v>1</v>
      </c>
      <c r="S218" s="506"/>
      <c r="T218" s="506"/>
      <c r="U218" s="506"/>
      <c r="V218" s="505">
        <v>4</v>
      </c>
      <c r="W218" s="505">
        <v>4</v>
      </c>
      <c r="X218" s="506">
        <v>1</v>
      </c>
      <c r="Y218" s="506"/>
      <c r="Z218" s="506"/>
      <c r="AA218" s="506"/>
      <c r="AB218" s="505">
        <v>15</v>
      </c>
      <c r="AC218" s="505">
        <v>15</v>
      </c>
      <c r="AD218" s="506">
        <v>1</v>
      </c>
      <c r="AE218" s="506"/>
      <c r="AF218" s="506"/>
      <c r="AG218" s="506"/>
      <c r="AH218" s="505">
        <v>0</v>
      </c>
      <c r="AI218" s="505">
        <v>0</v>
      </c>
      <c r="AJ218" s="506"/>
      <c r="AK218" s="506"/>
      <c r="AL218" s="506"/>
      <c r="AM218" s="506"/>
    </row>
    <row r="219" spans="2:39" x14ac:dyDescent="0.3">
      <c r="B219" s="504" t="s">
        <v>47</v>
      </c>
      <c r="C219" s="504" t="s">
        <v>49</v>
      </c>
      <c r="D219" s="504" t="s">
        <v>327</v>
      </c>
      <c r="E219" s="504" t="s">
        <v>324</v>
      </c>
      <c r="F219" s="504" t="s">
        <v>328</v>
      </c>
      <c r="G219" s="505">
        <v>50</v>
      </c>
      <c r="H219" s="505">
        <v>43686</v>
      </c>
      <c r="I219" s="506">
        <v>0.11817999999999999</v>
      </c>
      <c r="J219" s="505">
        <v>0</v>
      </c>
      <c r="K219" s="505">
        <v>0</v>
      </c>
      <c r="L219" s="506"/>
      <c r="M219" s="506"/>
      <c r="N219" s="506"/>
      <c r="O219" s="506"/>
      <c r="P219" s="505">
        <v>5</v>
      </c>
      <c r="Q219" s="505">
        <v>5</v>
      </c>
      <c r="R219" s="506">
        <v>1</v>
      </c>
      <c r="S219" s="506"/>
      <c r="T219" s="506"/>
      <c r="U219" s="506"/>
      <c r="V219" s="505">
        <v>4</v>
      </c>
      <c r="W219" s="505">
        <v>4</v>
      </c>
      <c r="X219" s="506">
        <v>1</v>
      </c>
      <c r="Y219" s="506"/>
      <c r="Z219" s="506"/>
      <c r="AA219" s="506"/>
      <c r="AB219" s="505">
        <v>9</v>
      </c>
      <c r="AC219" s="505">
        <v>9</v>
      </c>
      <c r="AD219" s="506">
        <v>1</v>
      </c>
      <c r="AE219" s="506"/>
      <c r="AF219" s="506"/>
      <c r="AG219" s="506"/>
      <c r="AH219" s="505">
        <v>0</v>
      </c>
      <c r="AI219" s="505">
        <v>0</v>
      </c>
      <c r="AJ219" s="506"/>
      <c r="AK219" s="506"/>
      <c r="AL219" s="506"/>
      <c r="AM219" s="506"/>
    </row>
    <row r="220" spans="2:39" x14ac:dyDescent="0.3">
      <c r="B220" s="504" t="s">
        <v>47</v>
      </c>
      <c r="C220" s="504" t="s">
        <v>49</v>
      </c>
      <c r="D220" s="504" t="s">
        <v>327</v>
      </c>
      <c r="E220" s="504" t="s">
        <v>323</v>
      </c>
      <c r="F220" s="504" t="s">
        <v>329</v>
      </c>
      <c r="G220" s="505">
        <v>50</v>
      </c>
      <c r="H220" s="505">
        <v>43686</v>
      </c>
      <c r="I220" s="506">
        <v>0.11817999999999999</v>
      </c>
      <c r="J220" s="505">
        <v>192</v>
      </c>
      <c r="K220" s="505">
        <v>153</v>
      </c>
      <c r="L220" s="506">
        <v>0.82</v>
      </c>
      <c r="M220" s="506">
        <v>2.7699999999999999E-2</v>
      </c>
      <c r="N220" s="506">
        <v>0.76570000000000005</v>
      </c>
      <c r="O220" s="506">
        <v>0.87429999999999997</v>
      </c>
      <c r="P220" s="505">
        <v>52</v>
      </c>
      <c r="Q220" s="505">
        <v>43</v>
      </c>
      <c r="R220" s="506">
        <v>0.83299999999999996</v>
      </c>
      <c r="S220" s="506">
        <v>5.1700000000000003E-2</v>
      </c>
      <c r="T220" s="506">
        <v>0.73170000000000002</v>
      </c>
      <c r="U220" s="506">
        <v>0.93430000000000002</v>
      </c>
      <c r="V220" s="505">
        <v>8</v>
      </c>
      <c r="W220" s="505">
        <v>6</v>
      </c>
      <c r="X220" s="506">
        <v>0.7</v>
      </c>
      <c r="Y220" s="506"/>
      <c r="Z220" s="506"/>
      <c r="AA220" s="506"/>
      <c r="AB220" s="505">
        <v>252</v>
      </c>
      <c r="AC220" s="505">
        <v>202</v>
      </c>
      <c r="AD220" s="506">
        <v>0.82</v>
      </c>
      <c r="AE220" s="506">
        <v>2.4199999999999999E-2</v>
      </c>
      <c r="AF220" s="506">
        <v>0.77259999999999995</v>
      </c>
      <c r="AG220" s="506">
        <v>0.86739999999999995</v>
      </c>
      <c r="AH220" s="505">
        <v>0</v>
      </c>
      <c r="AI220" s="505">
        <v>0</v>
      </c>
      <c r="AJ220" s="506"/>
      <c r="AK220" s="506"/>
      <c r="AL220" s="506"/>
      <c r="AM220" s="506"/>
    </row>
    <row r="221" spans="2:39" x14ac:dyDescent="0.3">
      <c r="B221" s="504" t="s">
        <v>47</v>
      </c>
      <c r="C221" s="504" t="s">
        <v>49</v>
      </c>
      <c r="D221" s="504" t="s">
        <v>327</v>
      </c>
      <c r="E221" s="504" t="s">
        <v>323</v>
      </c>
      <c r="F221" s="504" t="s">
        <v>328</v>
      </c>
      <c r="G221" s="505">
        <v>50</v>
      </c>
      <c r="H221" s="505">
        <v>43686</v>
      </c>
      <c r="I221" s="506">
        <v>0.11817999999999999</v>
      </c>
      <c r="J221" s="505">
        <v>25</v>
      </c>
      <c r="K221" s="505">
        <v>23</v>
      </c>
      <c r="L221" s="506">
        <v>0.93500000000000005</v>
      </c>
      <c r="M221" s="506"/>
      <c r="N221" s="506"/>
      <c r="O221" s="506"/>
      <c r="P221" s="505">
        <v>18</v>
      </c>
      <c r="Q221" s="505">
        <v>15</v>
      </c>
      <c r="R221" s="506">
        <v>0.9</v>
      </c>
      <c r="S221" s="506"/>
      <c r="T221" s="506"/>
      <c r="U221" s="506"/>
      <c r="V221" s="505">
        <v>1</v>
      </c>
      <c r="W221" s="505">
        <v>0</v>
      </c>
      <c r="X221" s="506">
        <v>0</v>
      </c>
      <c r="Y221" s="506"/>
      <c r="Z221" s="506"/>
      <c r="AA221" s="506"/>
      <c r="AB221" s="505">
        <v>44</v>
      </c>
      <c r="AC221" s="505">
        <v>38</v>
      </c>
      <c r="AD221" s="506">
        <v>0.90300000000000002</v>
      </c>
      <c r="AE221" s="506">
        <v>4.4600000000000001E-2</v>
      </c>
      <c r="AF221" s="506">
        <v>0.81559999999999999</v>
      </c>
      <c r="AG221" s="506">
        <v>0.99039999999999995</v>
      </c>
      <c r="AH221" s="505">
        <v>0</v>
      </c>
      <c r="AI221" s="505">
        <v>0</v>
      </c>
      <c r="AJ221" s="506"/>
      <c r="AK221" s="506"/>
      <c r="AL221" s="506"/>
      <c r="AM221" s="506"/>
    </row>
    <row r="222" spans="2:39" x14ac:dyDescent="0.3">
      <c r="B222" s="504" t="s">
        <v>47</v>
      </c>
      <c r="C222" s="504" t="s">
        <v>49</v>
      </c>
      <c r="D222" s="504" t="s">
        <v>327</v>
      </c>
      <c r="E222" s="504" t="s">
        <v>322</v>
      </c>
      <c r="F222" s="504" t="s">
        <v>329</v>
      </c>
      <c r="G222" s="505">
        <v>50</v>
      </c>
      <c r="H222" s="505">
        <v>43686</v>
      </c>
      <c r="I222" s="506">
        <v>0.11817999999999999</v>
      </c>
      <c r="J222" s="505">
        <v>0</v>
      </c>
      <c r="K222" s="505">
        <v>0</v>
      </c>
      <c r="L222" s="506"/>
      <c r="M222" s="506"/>
      <c r="N222" s="506"/>
      <c r="O222" s="506"/>
      <c r="P222" s="505">
        <v>0</v>
      </c>
      <c r="Q222" s="505">
        <v>0</v>
      </c>
      <c r="R222" s="506"/>
      <c r="S222" s="506"/>
      <c r="T222" s="506"/>
      <c r="U222" s="506"/>
      <c r="V222" s="505">
        <v>0</v>
      </c>
      <c r="W222" s="505">
        <v>0</v>
      </c>
      <c r="X222" s="506"/>
      <c r="Y222" s="506"/>
      <c r="Z222" s="506"/>
      <c r="AA222" s="506"/>
      <c r="AB222" s="505">
        <v>0</v>
      </c>
      <c r="AC222" s="505">
        <v>0</v>
      </c>
      <c r="AD222" s="506"/>
      <c r="AE222" s="506"/>
      <c r="AF222" s="506"/>
      <c r="AG222" s="506"/>
      <c r="AH222" s="505">
        <v>0</v>
      </c>
      <c r="AI222" s="505">
        <v>0</v>
      </c>
      <c r="AJ222" s="506"/>
      <c r="AK222" s="506"/>
      <c r="AL222" s="506"/>
      <c r="AM222" s="506"/>
    </row>
    <row r="223" spans="2:39" x14ac:dyDescent="0.3">
      <c r="B223" s="504" t="s">
        <v>47</v>
      </c>
      <c r="C223" s="504" t="s">
        <v>49</v>
      </c>
      <c r="D223" s="504" t="s">
        <v>327</v>
      </c>
      <c r="E223" s="504" t="s">
        <v>322</v>
      </c>
      <c r="F223" s="504" t="s">
        <v>328</v>
      </c>
      <c r="G223" s="505">
        <v>50</v>
      </c>
      <c r="H223" s="505">
        <v>43686</v>
      </c>
      <c r="I223" s="506">
        <v>0.11817999999999999</v>
      </c>
      <c r="J223" s="505">
        <v>0</v>
      </c>
      <c r="K223" s="505">
        <v>0</v>
      </c>
      <c r="L223" s="506"/>
      <c r="M223" s="506"/>
      <c r="N223" s="506"/>
      <c r="O223" s="506"/>
      <c r="P223" s="505">
        <v>0</v>
      </c>
      <c r="Q223" s="505">
        <v>0</v>
      </c>
      <c r="R223" s="506"/>
      <c r="S223" s="506"/>
      <c r="T223" s="506"/>
      <c r="U223" s="506"/>
      <c r="V223" s="505">
        <v>0</v>
      </c>
      <c r="W223" s="505">
        <v>0</v>
      </c>
      <c r="X223" s="506"/>
      <c r="Y223" s="506"/>
      <c r="Z223" s="506"/>
      <c r="AA223" s="506"/>
      <c r="AB223" s="505">
        <v>0</v>
      </c>
      <c r="AC223" s="505">
        <v>0</v>
      </c>
      <c r="AD223" s="506"/>
      <c r="AE223" s="506"/>
      <c r="AF223" s="506"/>
      <c r="AG223" s="506"/>
      <c r="AH223" s="505">
        <v>0</v>
      </c>
      <c r="AI223" s="505">
        <v>0</v>
      </c>
      <c r="AJ223" s="506"/>
      <c r="AK223" s="506"/>
      <c r="AL223" s="506"/>
      <c r="AM223" s="506"/>
    </row>
    <row r="224" spans="2:39" x14ac:dyDescent="0.3">
      <c r="B224" s="504" t="s">
        <v>47</v>
      </c>
      <c r="C224" s="504" t="s">
        <v>49</v>
      </c>
      <c r="D224" s="504" t="s">
        <v>327</v>
      </c>
      <c r="E224" s="504" t="s">
        <v>321</v>
      </c>
      <c r="F224" s="504" t="s">
        <v>329</v>
      </c>
      <c r="G224" s="505">
        <v>50</v>
      </c>
      <c r="H224" s="505">
        <v>43686</v>
      </c>
      <c r="I224" s="506">
        <v>0.11817999999999999</v>
      </c>
      <c r="J224" s="505">
        <v>31</v>
      </c>
      <c r="K224" s="505">
        <v>22</v>
      </c>
      <c r="L224" s="506">
        <v>0.73099999999999998</v>
      </c>
      <c r="M224" s="506">
        <v>7.9600000000000004E-2</v>
      </c>
      <c r="N224" s="506">
        <v>0.57499999999999996</v>
      </c>
      <c r="O224" s="506">
        <v>0.88700000000000001</v>
      </c>
      <c r="P224" s="505">
        <v>8</v>
      </c>
      <c r="Q224" s="505">
        <v>7</v>
      </c>
      <c r="R224" s="506">
        <v>0.91700000000000004</v>
      </c>
      <c r="S224" s="506"/>
      <c r="T224" s="506"/>
      <c r="U224" s="506"/>
      <c r="V224" s="505">
        <v>0</v>
      </c>
      <c r="W224" s="505">
        <v>0</v>
      </c>
      <c r="X224" s="506"/>
      <c r="Y224" s="506"/>
      <c r="Z224" s="506"/>
      <c r="AA224" s="506"/>
      <c r="AB224" s="505">
        <v>39</v>
      </c>
      <c r="AC224" s="505">
        <v>29</v>
      </c>
      <c r="AD224" s="506">
        <v>0.752</v>
      </c>
      <c r="AE224" s="506">
        <v>6.9199999999999998E-2</v>
      </c>
      <c r="AF224" s="506">
        <v>0.61639999999999995</v>
      </c>
      <c r="AG224" s="506">
        <v>0.88759999999999994</v>
      </c>
      <c r="AH224" s="505">
        <v>0</v>
      </c>
      <c r="AI224" s="505">
        <v>0</v>
      </c>
      <c r="AJ224" s="506"/>
      <c r="AK224" s="506"/>
      <c r="AL224" s="506"/>
      <c r="AM224" s="506"/>
    </row>
    <row r="225" spans="2:39" x14ac:dyDescent="0.3">
      <c r="B225" s="504" t="s">
        <v>47</v>
      </c>
      <c r="C225" s="504" t="s">
        <v>49</v>
      </c>
      <c r="D225" s="504" t="s">
        <v>327</v>
      </c>
      <c r="E225" s="504" t="s">
        <v>321</v>
      </c>
      <c r="F225" s="504" t="s">
        <v>328</v>
      </c>
      <c r="G225" s="505">
        <v>50</v>
      </c>
      <c r="H225" s="505">
        <v>43686</v>
      </c>
      <c r="I225" s="506">
        <v>0.11817999999999999</v>
      </c>
      <c r="J225" s="505">
        <v>1</v>
      </c>
      <c r="K225" s="505">
        <v>1</v>
      </c>
      <c r="L225" s="506">
        <v>1</v>
      </c>
      <c r="M225" s="506"/>
      <c r="N225" s="506"/>
      <c r="O225" s="506"/>
      <c r="P225" s="505">
        <v>2</v>
      </c>
      <c r="Q225" s="505">
        <v>2</v>
      </c>
      <c r="R225" s="506">
        <v>1</v>
      </c>
      <c r="S225" s="506"/>
      <c r="T225" s="506"/>
      <c r="U225" s="506"/>
      <c r="V225" s="505">
        <v>0</v>
      </c>
      <c r="W225" s="505">
        <v>0</v>
      </c>
      <c r="X225" s="506"/>
      <c r="Y225" s="506"/>
      <c r="Z225" s="506"/>
      <c r="AA225" s="506"/>
      <c r="AB225" s="505">
        <v>3</v>
      </c>
      <c r="AC225" s="505">
        <v>3</v>
      </c>
      <c r="AD225" s="506">
        <v>1</v>
      </c>
      <c r="AE225" s="506"/>
      <c r="AF225" s="506"/>
      <c r="AG225" s="506"/>
      <c r="AH225" s="505">
        <v>0</v>
      </c>
      <c r="AI225" s="505">
        <v>0</v>
      </c>
      <c r="AJ225" s="506"/>
      <c r="AK225" s="506"/>
      <c r="AL225" s="506"/>
      <c r="AM225" s="506"/>
    </row>
    <row r="226" spans="2:39" ht="15.6" x14ac:dyDescent="0.3">
      <c r="B226" s="507" t="s">
        <v>47</v>
      </c>
      <c r="C226" s="507" t="s">
        <v>49</v>
      </c>
      <c r="D226" s="507" t="s">
        <v>327</v>
      </c>
      <c r="E226" s="508" t="s">
        <v>313</v>
      </c>
      <c r="F226" s="509" t="s">
        <v>315</v>
      </c>
      <c r="G226" s="510">
        <v>50</v>
      </c>
      <c r="H226" s="510">
        <v>43686</v>
      </c>
      <c r="I226" s="511">
        <v>0.11817999999999999</v>
      </c>
      <c r="J226" s="510">
        <v>2556</v>
      </c>
      <c r="K226" s="510">
        <v>2091</v>
      </c>
      <c r="L226" s="511">
        <v>0.83499999999999996</v>
      </c>
      <c r="M226" s="511">
        <v>7.3000000000000001E-3</v>
      </c>
      <c r="N226" s="511">
        <v>0.82069999999999999</v>
      </c>
      <c r="O226" s="511">
        <v>0.84930000000000005</v>
      </c>
      <c r="P226" s="510">
        <v>439</v>
      </c>
      <c r="Q226" s="510">
        <v>351</v>
      </c>
      <c r="R226" s="511">
        <v>0.84699999999999998</v>
      </c>
      <c r="S226" s="511">
        <v>1.72E-2</v>
      </c>
      <c r="T226" s="511">
        <v>0.81330000000000002</v>
      </c>
      <c r="U226" s="511">
        <v>0.88070000000000004</v>
      </c>
      <c r="V226" s="510">
        <v>49</v>
      </c>
      <c r="W226" s="510">
        <v>31</v>
      </c>
      <c r="X226" s="511">
        <v>0.58799999999999997</v>
      </c>
      <c r="Y226" s="511">
        <v>7.0300000000000001E-2</v>
      </c>
      <c r="Z226" s="511">
        <v>0.45019999999999999</v>
      </c>
      <c r="AA226" s="511">
        <v>0.7258</v>
      </c>
      <c r="AB226" s="510">
        <v>3050</v>
      </c>
      <c r="AC226" s="510">
        <v>2479</v>
      </c>
      <c r="AD226" s="511">
        <v>0.83499999999999996</v>
      </c>
      <c r="AE226" s="511">
        <v>6.7000000000000002E-3</v>
      </c>
      <c r="AF226" s="511">
        <v>0.82189999999999996</v>
      </c>
      <c r="AG226" s="511">
        <v>0.84809999999999997</v>
      </c>
      <c r="AH226" s="510">
        <v>6</v>
      </c>
      <c r="AI226" s="510">
        <v>6</v>
      </c>
      <c r="AJ226" s="511">
        <v>1</v>
      </c>
      <c r="AK226" s="511"/>
      <c r="AL226" s="511"/>
      <c r="AM226" s="511"/>
    </row>
    <row r="227" spans="2:39" ht="15.6" x14ac:dyDescent="0.3">
      <c r="B227" s="507" t="s">
        <v>47</v>
      </c>
      <c r="C227" s="507" t="s">
        <v>49</v>
      </c>
      <c r="D227" s="507" t="s">
        <v>327</v>
      </c>
      <c r="E227" s="508" t="s">
        <v>313</v>
      </c>
      <c r="F227" s="509" t="s">
        <v>314</v>
      </c>
      <c r="G227" s="510">
        <v>50</v>
      </c>
      <c r="H227" s="510">
        <v>43686</v>
      </c>
      <c r="I227" s="511">
        <v>0.11817999999999999</v>
      </c>
      <c r="J227" s="510">
        <v>149</v>
      </c>
      <c r="K227" s="510">
        <v>143</v>
      </c>
      <c r="L227" s="511">
        <v>0.97499999999999998</v>
      </c>
      <c r="M227" s="511">
        <v>1.2800000000000001E-2</v>
      </c>
      <c r="N227" s="511">
        <v>0.94989999999999997</v>
      </c>
      <c r="O227" s="511">
        <v>1</v>
      </c>
      <c r="P227" s="510">
        <v>120</v>
      </c>
      <c r="Q227" s="510">
        <v>109</v>
      </c>
      <c r="R227" s="511">
        <v>0.94399999999999995</v>
      </c>
      <c r="S227" s="511">
        <v>2.1000000000000001E-2</v>
      </c>
      <c r="T227" s="511">
        <v>0.90280000000000005</v>
      </c>
      <c r="U227" s="511">
        <v>0.98519999999999996</v>
      </c>
      <c r="V227" s="510">
        <v>9</v>
      </c>
      <c r="W227" s="510">
        <v>8</v>
      </c>
      <c r="X227" s="511">
        <v>0.93300000000000005</v>
      </c>
      <c r="Y227" s="511"/>
      <c r="Z227" s="511"/>
      <c r="AA227" s="511"/>
      <c r="AB227" s="510">
        <v>287</v>
      </c>
      <c r="AC227" s="510">
        <v>268</v>
      </c>
      <c r="AD227" s="511">
        <v>0.96199999999999997</v>
      </c>
      <c r="AE227" s="511">
        <v>1.1299999999999999E-2</v>
      </c>
      <c r="AF227" s="511">
        <v>0.93989999999999996</v>
      </c>
      <c r="AG227" s="511">
        <v>0.98409999999999997</v>
      </c>
      <c r="AH227" s="510">
        <v>9</v>
      </c>
      <c r="AI227" s="510">
        <v>8</v>
      </c>
      <c r="AJ227" s="511">
        <v>0.90900000000000003</v>
      </c>
      <c r="AK227" s="511"/>
      <c r="AL227" s="511"/>
      <c r="AM227" s="511"/>
    </row>
    <row r="228" spans="2:39" ht="15.6" x14ac:dyDescent="0.3">
      <c r="B228" s="507" t="s">
        <v>47</v>
      </c>
      <c r="C228" s="507" t="s">
        <v>49</v>
      </c>
      <c r="D228" s="507" t="s">
        <v>327</v>
      </c>
      <c r="E228" s="509" t="s">
        <v>320</v>
      </c>
      <c r="F228" s="508" t="s">
        <v>312</v>
      </c>
      <c r="G228" s="510">
        <v>50</v>
      </c>
      <c r="H228" s="510">
        <v>43686</v>
      </c>
      <c r="I228" s="511">
        <v>0.11817999999999999</v>
      </c>
      <c r="J228" s="510">
        <v>0</v>
      </c>
      <c r="K228" s="510">
        <v>0</v>
      </c>
      <c r="L228" s="511"/>
      <c r="M228" s="511"/>
      <c r="N228" s="511"/>
      <c r="O228" s="511"/>
      <c r="P228" s="510">
        <v>0</v>
      </c>
      <c r="Q228" s="510">
        <v>0</v>
      </c>
      <c r="R228" s="511"/>
      <c r="S228" s="511"/>
      <c r="T228" s="511"/>
      <c r="U228" s="511"/>
      <c r="V228" s="510">
        <v>0</v>
      </c>
      <c r="W228" s="510">
        <v>0</v>
      </c>
      <c r="X228" s="511"/>
      <c r="Y228" s="511"/>
      <c r="Z228" s="511"/>
      <c r="AA228" s="511"/>
      <c r="AB228" s="510">
        <v>17</v>
      </c>
      <c r="AC228" s="510">
        <v>16</v>
      </c>
      <c r="AD228" s="511">
        <v>0.96</v>
      </c>
      <c r="AE228" s="511"/>
      <c r="AF228" s="511"/>
      <c r="AG228" s="511"/>
      <c r="AH228" s="510">
        <v>17</v>
      </c>
      <c r="AI228" s="510">
        <v>16</v>
      </c>
      <c r="AJ228" s="511">
        <v>0.96</v>
      </c>
      <c r="AK228" s="511"/>
      <c r="AL228" s="511"/>
      <c r="AM228" s="511"/>
    </row>
    <row r="229" spans="2:39" ht="15.6" x14ac:dyDescent="0.3">
      <c r="B229" s="507" t="s">
        <v>47</v>
      </c>
      <c r="C229" s="507" t="s">
        <v>49</v>
      </c>
      <c r="D229" s="507" t="s">
        <v>327</v>
      </c>
      <c r="E229" s="509" t="s">
        <v>319</v>
      </c>
      <c r="F229" s="508" t="s">
        <v>312</v>
      </c>
      <c r="G229" s="510">
        <v>50</v>
      </c>
      <c r="H229" s="510">
        <v>43686</v>
      </c>
      <c r="I229" s="511">
        <v>0.11817999999999999</v>
      </c>
      <c r="J229" s="510">
        <v>1</v>
      </c>
      <c r="K229" s="510">
        <v>1</v>
      </c>
      <c r="L229" s="511">
        <v>1</v>
      </c>
      <c r="M229" s="511"/>
      <c r="N229" s="511"/>
      <c r="O229" s="511"/>
      <c r="P229" s="510">
        <v>15</v>
      </c>
      <c r="Q229" s="510">
        <v>15</v>
      </c>
      <c r="R229" s="511">
        <v>1</v>
      </c>
      <c r="S229" s="511"/>
      <c r="T229" s="511"/>
      <c r="U229" s="511"/>
      <c r="V229" s="510">
        <v>8</v>
      </c>
      <c r="W229" s="510">
        <v>8</v>
      </c>
      <c r="X229" s="511">
        <v>1</v>
      </c>
      <c r="Y229" s="511"/>
      <c r="Z229" s="511"/>
      <c r="AA229" s="511"/>
      <c r="AB229" s="510">
        <v>24</v>
      </c>
      <c r="AC229" s="510">
        <v>24</v>
      </c>
      <c r="AD229" s="511">
        <v>1</v>
      </c>
      <c r="AE229" s="511"/>
      <c r="AF229" s="511"/>
      <c r="AG229" s="511"/>
      <c r="AH229" s="510">
        <v>0</v>
      </c>
      <c r="AI229" s="510">
        <v>0</v>
      </c>
      <c r="AJ229" s="511"/>
      <c r="AK229" s="511"/>
      <c r="AL229" s="511"/>
      <c r="AM229" s="511"/>
    </row>
    <row r="230" spans="2:39" ht="15.6" x14ac:dyDescent="0.3">
      <c r="B230" s="507" t="s">
        <v>47</v>
      </c>
      <c r="C230" s="507" t="s">
        <v>49</v>
      </c>
      <c r="D230" s="507" t="s">
        <v>327</v>
      </c>
      <c r="E230" s="509" t="s">
        <v>318</v>
      </c>
      <c r="F230" s="508" t="s">
        <v>312</v>
      </c>
      <c r="G230" s="510">
        <v>50</v>
      </c>
      <c r="H230" s="510">
        <v>43686</v>
      </c>
      <c r="I230" s="511">
        <v>0.11817999999999999</v>
      </c>
      <c r="J230" s="510">
        <v>217</v>
      </c>
      <c r="K230" s="510">
        <v>176</v>
      </c>
      <c r="L230" s="511">
        <v>0.82199999999999995</v>
      </c>
      <c r="M230" s="511">
        <v>2.5999999999999999E-2</v>
      </c>
      <c r="N230" s="511">
        <v>0.77100000000000002</v>
      </c>
      <c r="O230" s="511">
        <v>0.873</v>
      </c>
      <c r="P230" s="510">
        <v>70</v>
      </c>
      <c r="Q230" s="510">
        <v>58</v>
      </c>
      <c r="R230" s="511">
        <v>0.84599999999999997</v>
      </c>
      <c r="S230" s="511">
        <v>4.3099999999999999E-2</v>
      </c>
      <c r="T230" s="511">
        <v>0.76149999999999995</v>
      </c>
      <c r="U230" s="511">
        <v>0.93049999999999999</v>
      </c>
      <c r="V230" s="510">
        <v>9</v>
      </c>
      <c r="W230" s="510">
        <v>6</v>
      </c>
      <c r="X230" s="511">
        <v>0.63600000000000001</v>
      </c>
      <c r="Y230" s="511"/>
      <c r="Z230" s="511"/>
      <c r="AA230" s="511"/>
      <c r="AB230" s="510">
        <v>296</v>
      </c>
      <c r="AC230" s="510">
        <v>240</v>
      </c>
      <c r="AD230" s="511">
        <v>0.82199999999999995</v>
      </c>
      <c r="AE230" s="511">
        <v>2.2200000000000001E-2</v>
      </c>
      <c r="AF230" s="511">
        <v>0.77849999999999997</v>
      </c>
      <c r="AG230" s="511">
        <v>0.86550000000000005</v>
      </c>
      <c r="AH230" s="510">
        <v>0</v>
      </c>
      <c r="AI230" s="510">
        <v>0</v>
      </c>
      <c r="AJ230" s="511"/>
      <c r="AK230" s="511"/>
      <c r="AL230" s="511"/>
      <c r="AM230" s="511"/>
    </row>
    <row r="231" spans="2:39" ht="15.6" x14ac:dyDescent="0.3">
      <c r="B231" s="507" t="s">
        <v>47</v>
      </c>
      <c r="C231" s="507" t="s">
        <v>49</v>
      </c>
      <c r="D231" s="507" t="s">
        <v>327</v>
      </c>
      <c r="E231" s="509" t="s">
        <v>317</v>
      </c>
      <c r="F231" s="508" t="s">
        <v>312</v>
      </c>
      <c r="G231" s="510">
        <v>50</v>
      </c>
      <c r="H231" s="510">
        <v>43686</v>
      </c>
      <c r="I231" s="511">
        <v>0.11817999999999999</v>
      </c>
      <c r="J231" s="510">
        <v>0</v>
      </c>
      <c r="K231" s="510">
        <v>0</v>
      </c>
      <c r="L231" s="511"/>
      <c r="M231" s="511"/>
      <c r="N231" s="511"/>
      <c r="O231" s="511"/>
      <c r="P231" s="510">
        <v>0</v>
      </c>
      <c r="Q231" s="510">
        <v>0</v>
      </c>
      <c r="R231" s="511"/>
      <c r="S231" s="511"/>
      <c r="T231" s="511"/>
      <c r="U231" s="511"/>
      <c r="V231" s="510">
        <v>0</v>
      </c>
      <c r="W231" s="510">
        <v>0</v>
      </c>
      <c r="X231" s="511"/>
      <c r="Y231" s="511"/>
      <c r="Z231" s="511"/>
      <c r="AA231" s="511"/>
      <c r="AB231" s="510">
        <v>0</v>
      </c>
      <c r="AC231" s="510">
        <v>0</v>
      </c>
      <c r="AD231" s="511"/>
      <c r="AE231" s="511"/>
      <c r="AF231" s="511"/>
      <c r="AG231" s="511"/>
      <c r="AH231" s="510">
        <v>0</v>
      </c>
      <c r="AI231" s="510">
        <v>0</v>
      </c>
      <c r="AJ231" s="511"/>
      <c r="AK231" s="511"/>
      <c r="AL231" s="511"/>
      <c r="AM231" s="511"/>
    </row>
    <row r="232" spans="2:39" ht="15.6" x14ac:dyDescent="0.3">
      <c r="B232" s="507" t="s">
        <v>47</v>
      </c>
      <c r="C232" s="507" t="s">
        <v>49</v>
      </c>
      <c r="D232" s="507" t="s">
        <v>327</v>
      </c>
      <c r="E232" s="509" t="s">
        <v>316</v>
      </c>
      <c r="F232" s="508" t="s">
        <v>312</v>
      </c>
      <c r="G232" s="510">
        <v>50</v>
      </c>
      <c r="H232" s="510">
        <v>43686</v>
      </c>
      <c r="I232" s="511">
        <v>0.11817999999999999</v>
      </c>
      <c r="J232" s="510">
        <v>32</v>
      </c>
      <c r="K232" s="510">
        <v>23</v>
      </c>
      <c r="L232" s="511">
        <v>0.73399999999999999</v>
      </c>
      <c r="M232" s="511">
        <v>7.8100000000000003E-2</v>
      </c>
      <c r="N232" s="511">
        <v>0.58089999999999997</v>
      </c>
      <c r="O232" s="511">
        <v>0.8871</v>
      </c>
      <c r="P232" s="510">
        <v>10</v>
      </c>
      <c r="Q232" s="510">
        <v>9</v>
      </c>
      <c r="R232" s="511">
        <v>0.92900000000000005</v>
      </c>
      <c r="S232" s="511"/>
      <c r="T232" s="511"/>
      <c r="U232" s="511"/>
      <c r="V232" s="510">
        <v>0</v>
      </c>
      <c r="W232" s="510">
        <v>0</v>
      </c>
      <c r="X232" s="511"/>
      <c r="Y232" s="511"/>
      <c r="Z232" s="511"/>
      <c r="AA232" s="511"/>
      <c r="AB232" s="510">
        <v>42</v>
      </c>
      <c r="AC232" s="510">
        <v>32</v>
      </c>
      <c r="AD232" s="511">
        <v>0.75900000000000001</v>
      </c>
      <c r="AE232" s="511">
        <v>6.6000000000000003E-2</v>
      </c>
      <c r="AF232" s="511">
        <v>0.62960000000000005</v>
      </c>
      <c r="AG232" s="511">
        <v>0.88839999999999997</v>
      </c>
      <c r="AH232" s="510">
        <v>0</v>
      </c>
      <c r="AI232" s="510">
        <v>0</v>
      </c>
      <c r="AJ232" s="511"/>
      <c r="AK232" s="511"/>
      <c r="AL232" s="511"/>
      <c r="AM232" s="511"/>
    </row>
    <row r="233" spans="2:39" ht="15.6" x14ac:dyDescent="0.3">
      <c r="B233" s="512" t="s">
        <v>47</v>
      </c>
      <c r="C233" s="512" t="s">
        <v>49</v>
      </c>
      <c r="D233" s="513" t="s">
        <v>52</v>
      </c>
      <c r="E233" s="514" t="s">
        <v>313</v>
      </c>
      <c r="F233" s="514" t="s">
        <v>312</v>
      </c>
      <c r="G233" s="515">
        <v>50</v>
      </c>
      <c r="H233" s="515">
        <v>43686</v>
      </c>
      <c r="I233" s="516">
        <v>0.11817999999999999</v>
      </c>
      <c r="J233" s="515">
        <v>2705</v>
      </c>
      <c r="K233" s="515">
        <v>2234</v>
      </c>
      <c r="L233" s="516">
        <v>0.83599999999999997</v>
      </c>
      <c r="M233" s="516">
        <v>7.1000000000000004E-3</v>
      </c>
      <c r="N233" s="516">
        <v>0.82210000000000005</v>
      </c>
      <c r="O233" s="516">
        <v>0.84989999999999999</v>
      </c>
      <c r="P233" s="515">
        <v>559</v>
      </c>
      <c r="Q233" s="515">
        <v>460</v>
      </c>
      <c r="R233" s="516">
        <v>0.85499999999999998</v>
      </c>
      <c r="S233" s="516">
        <v>1.49E-2</v>
      </c>
      <c r="T233" s="516">
        <v>0.82579999999999998</v>
      </c>
      <c r="U233" s="516">
        <v>0.88419999999999999</v>
      </c>
      <c r="V233" s="515">
        <v>58</v>
      </c>
      <c r="W233" s="515">
        <v>39</v>
      </c>
      <c r="X233" s="516">
        <v>0.623</v>
      </c>
      <c r="Y233" s="516">
        <v>6.3600000000000004E-2</v>
      </c>
      <c r="Z233" s="516">
        <v>0.49830000000000002</v>
      </c>
      <c r="AA233" s="516">
        <v>0.74770000000000003</v>
      </c>
      <c r="AB233" s="515">
        <v>3339</v>
      </c>
      <c r="AC233" s="515">
        <v>2749</v>
      </c>
      <c r="AD233" s="516">
        <v>0.83599999999999997</v>
      </c>
      <c r="AE233" s="516">
        <v>6.4000000000000003E-3</v>
      </c>
      <c r="AF233" s="516">
        <v>0.82350000000000001</v>
      </c>
      <c r="AG233" s="516">
        <v>0.84850000000000003</v>
      </c>
      <c r="AH233" s="515">
        <v>17</v>
      </c>
      <c r="AI233" s="515">
        <v>16</v>
      </c>
      <c r="AJ233" s="516">
        <v>0.96</v>
      </c>
      <c r="AK233" s="516"/>
      <c r="AL233" s="516"/>
      <c r="AM233" s="516"/>
    </row>
    <row r="234" spans="2:39" ht="15.6" x14ac:dyDescent="0.3">
      <c r="B234" s="512" t="s">
        <v>47</v>
      </c>
      <c r="C234" s="512" t="s">
        <v>49</v>
      </c>
      <c r="D234" s="514" t="s">
        <v>54</v>
      </c>
      <c r="E234" s="514" t="s">
        <v>313</v>
      </c>
      <c r="F234" s="513" t="s">
        <v>315</v>
      </c>
      <c r="G234" s="515">
        <v>50</v>
      </c>
      <c r="H234" s="515">
        <v>43686</v>
      </c>
      <c r="I234" s="516">
        <v>0.11817999999999999</v>
      </c>
      <c r="J234" s="515">
        <v>11754</v>
      </c>
      <c r="K234" s="515">
        <v>10796</v>
      </c>
      <c r="L234" s="516">
        <v>0.93600000000000005</v>
      </c>
      <c r="M234" s="516">
        <v>2.3E-3</v>
      </c>
      <c r="N234" s="516">
        <v>0.93149999999999999</v>
      </c>
      <c r="O234" s="516">
        <v>0.9405</v>
      </c>
      <c r="P234" s="515">
        <v>1567</v>
      </c>
      <c r="Q234" s="515">
        <v>1424</v>
      </c>
      <c r="R234" s="516">
        <v>0.91800000000000004</v>
      </c>
      <c r="S234" s="516">
        <v>6.8999999999999999E-3</v>
      </c>
      <c r="T234" s="516">
        <v>0.90449999999999997</v>
      </c>
      <c r="U234" s="516">
        <v>0.93149999999999999</v>
      </c>
      <c r="V234" s="515">
        <v>183</v>
      </c>
      <c r="W234" s="515">
        <v>137</v>
      </c>
      <c r="X234" s="516">
        <v>0.79500000000000004</v>
      </c>
      <c r="Y234" s="516">
        <v>2.98E-2</v>
      </c>
      <c r="Z234" s="516">
        <v>0.73660000000000003</v>
      </c>
      <c r="AA234" s="516">
        <v>0.85340000000000005</v>
      </c>
      <c r="AB234" s="515">
        <v>13729</v>
      </c>
      <c r="AC234" s="515">
        <v>12577</v>
      </c>
      <c r="AD234" s="516">
        <v>0.93500000000000005</v>
      </c>
      <c r="AE234" s="516">
        <v>2.0999999999999999E-3</v>
      </c>
      <c r="AF234" s="516">
        <v>0.93089999999999995</v>
      </c>
      <c r="AG234" s="516">
        <v>0.93910000000000005</v>
      </c>
      <c r="AH234" s="515">
        <v>225</v>
      </c>
      <c r="AI234" s="515">
        <v>220</v>
      </c>
      <c r="AJ234" s="516">
        <v>0.97399999999999998</v>
      </c>
      <c r="AK234" s="516">
        <v>1.06E-2</v>
      </c>
      <c r="AL234" s="516">
        <v>0.95320000000000005</v>
      </c>
      <c r="AM234" s="516">
        <v>0.99480000000000002</v>
      </c>
    </row>
    <row r="235" spans="2:39" ht="15.6" x14ac:dyDescent="0.3">
      <c r="B235" s="512" t="s">
        <v>47</v>
      </c>
      <c r="C235" s="512" t="s">
        <v>49</v>
      </c>
      <c r="D235" s="514" t="s">
        <v>54</v>
      </c>
      <c r="E235" s="514" t="s">
        <v>313</v>
      </c>
      <c r="F235" s="513" t="s">
        <v>314</v>
      </c>
      <c r="G235" s="515">
        <v>50</v>
      </c>
      <c r="H235" s="515">
        <v>43686</v>
      </c>
      <c r="I235" s="516">
        <v>0.11817999999999999</v>
      </c>
      <c r="J235" s="515">
        <v>5240</v>
      </c>
      <c r="K235" s="515">
        <v>5141</v>
      </c>
      <c r="L235" s="516">
        <v>0.98299999999999998</v>
      </c>
      <c r="M235" s="516">
        <v>1.8E-3</v>
      </c>
      <c r="N235" s="516">
        <v>0.97950000000000004</v>
      </c>
      <c r="O235" s="516">
        <v>0.98650000000000004</v>
      </c>
      <c r="P235" s="515">
        <v>2359</v>
      </c>
      <c r="Q235" s="515">
        <v>2299</v>
      </c>
      <c r="R235" s="516">
        <v>0.97499999999999998</v>
      </c>
      <c r="S235" s="516">
        <v>3.2000000000000002E-3</v>
      </c>
      <c r="T235" s="516">
        <v>0.96870000000000001</v>
      </c>
      <c r="U235" s="516">
        <v>0.98129999999999995</v>
      </c>
      <c r="V235" s="515">
        <v>174</v>
      </c>
      <c r="W235" s="515">
        <v>145</v>
      </c>
      <c r="X235" s="516">
        <v>0.82099999999999995</v>
      </c>
      <c r="Y235" s="516">
        <v>2.9100000000000001E-2</v>
      </c>
      <c r="Z235" s="516">
        <v>0.76400000000000001</v>
      </c>
      <c r="AA235" s="516">
        <v>0.878</v>
      </c>
      <c r="AB235" s="515">
        <v>7999</v>
      </c>
      <c r="AC235" s="515">
        <v>7807</v>
      </c>
      <c r="AD235" s="516">
        <v>0.98199999999999998</v>
      </c>
      <c r="AE235" s="516">
        <v>1.5E-3</v>
      </c>
      <c r="AF235" s="516">
        <v>0.97909999999999997</v>
      </c>
      <c r="AG235" s="516">
        <v>0.9849</v>
      </c>
      <c r="AH235" s="515">
        <v>226</v>
      </c>
      <c r="AI235" s="515">
        <v>222</v>
      </c>
      <c r="AJ235" s="516">
        <v>0.98799999999999999</v>
      </c>
      <c r="AK235" s="516">
        <v>7.1999999999999998E-3</v>
      </c>
      <c r="AL235" s="516">
        <v>0.97389999999999999</v>
      </c>
      <c r="AM235" s="516">
        <v>1</v>
      </c>
    </row>
    <row r="236" spans="2:39" ht="15.6" x14ac:dyDescent="0.3">
      <c r="B236" s="512" t="s">
        <v>47</v>
      </c>
      <c r="C236" s="512" t="s">
        <v>49</v>
      </c>
      <c r="D236" s="514" t="s">
        <v>54</v>
      </c>
      <c r="E236" s="513" t="s">
        <v>320</v>
      </c>
      <c r="F236" s="514" t="s">
        <v>312</v>
      </c>
      <c r="G236" s="515">
        <v>50</v>
      </c>
      <c r="H236" s="515">
        <v>43686</v>
      </c>
      <c r="I236" s="516">
        <v>0.11817999999999999</v>
      </c>
      <c r="J236" s="515">
        <v>0</v>
      </c>
      <c r="K236" s="515">
        <v>0</v>
      </c>
      <c r="L236" s="516"/>
      <c r="M236" s="516"/>
      <c r="N236" s="516"/>
      <c r="O236" s="516"/>
      <c r="P236" s="515">
        <v>0</v>
      </c>
      <c r="Q236" s="515">
        <v>0</v>
      </c>
      <c r="R236" s="516"/>
      <c r="S236" s="516"/>
      <c r="T236" s="516"/>
      <c r="U236" s="516"/>
      <c r="V236" s="515">
        <v>0</v>
      </c>
      <c r="W236" s="515">
        <v>0</v>
      </c>
      <c r="X236" s="516"/>
      <c r="Y236" s="516"/>
      <c r="Z236" s="516"/>
      <c r="AA236" s="516"/>
      <c r="AB236" s="515">
        <v>566</v>
      </c>
      <c r="AC236" s="515">
        <v>557</v>
      </c>
      <c r="AD236" s="516">
        <v>0.98299999999999998</v>
      </c>
      <c r="AE236" s="516">
        <v>5.4000000000000003E-3</v>
      </c>
      <c r="AF236" s="516">
        <v>0.97240000000000004</v>
      </c>
      <c r="AG236" s="516">
        <v>0.99360000000000004</v>
      </c>
      <c r="AH236" s="515">
        <v>566</v>
      </c>
      <c r="AI236" s="515">
        <v>557</v>
      </c>
      <c r="AJ236" s="516">
        <v>0.98299999999999998</v>
      </c>
      <c r="AK236" s="516">
        <v>5.4000000000000003E-3</v>
      </c>
      <c r="AL236" s="516">
        <v>0.97240000000000004</v>
      </c>
      <c r="AM236" s="516">
        <v>0.99360000000000004</v>
      </c>
    </row>
    <row r="237" spans="2:39" ht="15.6" x14ac:dyDescent="0.3">
      <c r="B237" s="512" t="s">
        <v>47</v>
      </c>
      <c r="C237" s="512" t="s">
        <v>49</v>
      </c>
      <c r="D237" s="514" t="s">
        <v>54</v>
      </c>
      <c r="E237" s="513" t="s">
        <v>319</v>
      </c>
      <c r="F237" s="514" t="s">
        <v>312</v>
      </c>
      <c r="G237" s="515">
        <v>50</v>
      </c>
      <c r="H237" s="515">
        <v>43686</v>
      </c>
      <c r="I237" s="516">
        <v>0.11817999999999999</v>
      </c>
      <c r="J237" s="515">
        <v>12</v>
      </c>
      <c r="K237" s="515">
        <v>12</v>
      </c>
      <c r="L237" s="516">
        <v>1</v>
      </c>
      <c r="M237" s="516"/>
      <c r="N237" s="516"/>
      <c r="O237" s="516"/>
      <c r="P237" s="515">
        <v>230</v>
      </c>
      <c r="Q237" s="515">
        <v>230</v>
      </c>
      <c r="R237" s="516">
        <v>1</v>
      </c>
      <c r="S237" s="516">
        <v>0</v>
      </c>
      <c r="T237" s="516">
        <v>1</v>
      </c>
      <c r="U237" s="516">
        <v>1</v>
      </c>
      <c r="V237" s="515">
        <v>81</v>
      </c>
      <c r="W237" s="515">
        <v>71</v>
      </c>
      <c r="X237" s="516">
        <v>0.85899999999999999</v>
      </c>
      <c r="Y237" s="516">
        <v>3.8699999999999998E-2</v>
      </c>
      <c r="Z237" s="516">
        <v>0.78310000000000002</v>
      </c>
      <c r="AA237" s="516">
        <v>0.93489999999999995</v>
      </c>
      <c r="AB237" s="515">
        <v>323</v>
      </c>
      <c r="AC237" s="515">
        <v>313</v>
      </c>
      <c r="AD237" s="516">
        <v>0.97499999999999998</v>
      </c>
      <c r="AE237" s="516">
        <v>8.6999999999999994E-3</v>
      </c>
      <c r="AF237" s="516">
        <v>0.95789999999999997</v>
      </c>
      <c r="AG237" s="516">
        <v>0.99209999999999998</v>
      </c>
      <c r="AH237" s="515">
        <v>0</v>
      </c>
      <c r="AI237" s="515">
        <v>0</v>
      </c>
      <c r="AJ237" s="516"/>
      <c r="AK237" s="516"/>
      <c r="AL237" s="516"/>
      <c r="AM237" s="516"/>
    </row>
    <row r="238" spans="2:39" ht="15.6" x14ac:dyDescent="0.3">
      <c r="B238" s="512" t="s">
        <v>47</v>
      </c>
      <c r="C238" s="512" t="s">
        <v>49</v>
      </c>
      <c r="D238" s="514" t="s">
        <v>54</v>
      </c>
      <c r="E238" s="513" t="s">
        <v>318</v>
      </c>
      <c r="F238" s="514" t="s">
        <v>312</v>
      </c>
      <c r="G238" s="515">
        <v>50</v>
      </c>
      <c r="H238" s="515">
        <v>43686</v>
      </c>
      <c r="I238" s="516">
        <v>0.11817999999999999</v>
      </c>
      <c r="J238" s="515">
        <v>2410</v>
      </c>
      <c r="K238" s="515">
        <v>2303</v>
      </c>
      <c r="L238" s="516">
        <v>0.96399999999999997</v>
      </c>
      <c r="M238" s="516">
        <v>3.8E-3</v>
      </c>
      <c r="N238" s="516">
        <v>0.95660000000000001</v>
      </c>
      <c r="O238" s="516">
        <v>0.97140000000000004</v>
      </c>
      <c r="P238" s="515">
        <v>727</v>
      </c>
      <c r="Q238" s="515">
        <v>684</v>
      </c>
      <c r="R238" s="516">
        <v>0.95199999999999996</v>
      </c>
      <c r="S238" s="516">
        <v>7.9000000000000008E-3</v>
      </c>
      <c r="T238" s="516">
        <v>0.9365</v>
      </c>
      <c r="U238" s="516">
        <v>0.96750000000000003</v>
      </c>
      <c r="V238" s="515">
        <v>85</v>
      </c>
      <c r="W238" s="515">
        <v>63</v>
      </c>
      <c r="X238" s="516">
        <v>0.76</v>
      </c>
      <c r="Y238" s="516">
        <v>4.6300000000000001E-2</v>
      </c>
      <c r="Z238" s="516">
        <v>0.66930000000000001</v>
      </c>
      <c r="AA238" s="516">
        <v>0.85070000000000001</v>
      </c>
      <c r="AB238" s="515">
        <v>3222</v>
      </c>
      <c r="AC238" s="515">
        <v>3050</v>
      </c>
      <c r="AD238" s="516">
        <v>0.96199999999999997</v>
      </c>
      <c r="AE238" s="516">
        <v>3.3999999999999998E-3</v>
      </c>
      <c r="AF238" s="516">
        <v>0.95530000000000004</v>
      </c>
      <c r="AG238" s="516">
        <v>0.96870000000000001</v>
      </c>
      <c r="AH238" s="515">
        <v>0</v>
      </c>
      <c r="AI238" s="515">
        <v>0</v>
      </c>
      <c r="AJ238" s="516"/>
      <c r="AK238" s="516"/>
      <c r="AL238" s="516"/>
      <c r="AM238" s="516"/>
    </row>
    <row r="239" spans="2:39" ht="15.6" x14ac:dyDescent="0.3">
      <c r="B239" s="512" t="s">
        <v>47</v>
      </c>
      <c r="C239" s="512" t="s">
        <v>49</v>
      </c>
      <c r="D239" s="514" t="s">
        <v>54</v>
      </c>
      <c r="E239" s="513" t="s">
        <v>317</v>
      </c>
      <c r="F239" s="514" t="s">
        <v>312</v>
      </c>
      <c r="G239" s="515">
        <v>50</v>
      </c>
      <c r="H239" s="515">
        <v>43686</v>
      </c>
      <c r="I239" s="516">
        <v>0.11817999999999999</v>
      </c>
      <c r="J239" s="515">
        <v>0</v>
      </c>
      <c r="K239" s="515">
        <v>0</v>
      </c>
      <c r="L239" s="516"/>
      <c r="M239" s="516"/>
      <c r="N239" s="516"/>
      <c r="O239" s="516"/>
      <c r="P239" s="515">
        <v>0</v>
      </c>
      <c r="Q239" s="515">
        <v>0</v>
      </c>
      <c r="R239" s="516"/>
      <c r="S239" s="516"/>
      <c r="T239" s="516"/>
      <c r="U239" s="516"/>
      <c r="V239" s="515">
        <v>0</v>
      </c>
      <c r="W239" s="515">
        <v>0</v>
      </c>
      <c r="X239" s="516"/>
      <c r="Y239" s="516"/>
      <c r="Z239" s="516"/>
      <c r="AA239" s="516"/>
      <c r="AB239" s="515">
        <v>0</v>
      </c>
      <c r="AC239" s="515">
        <v>0</v>
      </c>
      <c r="AD239" s="516"/>
      <c r="AE239" s="516"/>
      <c r="AF239" s="516"/>
      <c r="AG239" s="516"/>
      <c r="AH239" s="515">
        <v>0</v>
      </c>
      <c r="AI239" s="515">
        <v>0</v>
      </c>
      <c r="AJ239" s="516"/>
      <c r="AK239" s="516"/>
      <c r="AL239" s="516"/>
      <c r="AM239" s="516"/>
    </row>
    <row r="240" spans="2:39" ht="15.6" x14ac:dyDescent="0.3">
      <c r="B240" s="512" t="s">
        <v>47</v>
      </c>
      <c r="C240" s="512" t="s">
        <v>49</v>
      </c>
      <c r="D240" s="514" t="s">
        <v>54</v>
      </c>
      <c r="E240" s="513" t="s">
        <v>316</v>
      </c>
      <c r="F240" s="514" t="s">
        <v>312</v>
      </c>
      <c r="G240" s="515">
        <v>50</v>
      </c>
      <c r="H240" s="515">
        <v>43686</v>
      </c>
      <c r="I240" s="516">
        <v>0.11817999999999999</v>
      </c>
      <c r="J240" s="515">
        <v>1422</v>
      </c>
      <c r="K240" s="515">
        <v>1357</v>
      </c>
      <c r="L240" s="516">
        <v>0.95399999999999996</v>
      </c>
      <c r="M240" s="516">
        <v>5.5999999999999999E-3</v>
      </c>
      <c r="N240" s="516">
        <v>0.94299999999999995</v>
      </c>
      <c r="O240" s="516">
        <v>0.96499999999999997</v>
      </c>
      <c r="P240" s="515">
        <v>483</v>
      </c>
      <c r="Q240" s="515">
        <v>479</v>
      </c>
      <c r="R240" s="516">
        <v>0.99099999999999999</v>
      </c>
      <c r="S240" s="516">
        <v>4.3E-3</v>
      </c>
      <c r="T240" s="516">
        <v>0.98260000000000003</v>
      </c>
      <c r="U240" s="516">
        <v>0.99939999999999996</v>
      </c>
      <c r="V240" s="515">
        <v>22</v>
      </c>
      <c r="W240" s="515">
        <v>21</v>
      </c>
      <c r="X240" s="516">
        <v>0.93700000000000006</v>
      </c>
      <c r="Y240" s="516"/>
      <c r="Z240" s="516"/>
      <c r="AA240" s="516"/>
      <c r="AB240" s="515">
        <v>1927</v>
      </c>
      <c r="AC240" s="515">
        <v>1857</v>
      </c>
      <c r="AD240" s="516">
        <v>0.95799999999999996</v>
      </c>
      <c r="AE240" s="516">
        <v>4.5999999999999999E-3</v>
      </c>
      <c r="AF240" s="516">
        <v>0.94899999999999995</v>
      </c>
      <c r="AG240" s="516">
        <v>0.96699999999999997</v>
      </c>
      <c r="AH240" s="515">
        <v>0</v>
      </c>
      <c r="AI240" s="515">
        <v>0</v>
      </c>
      <c r="AJ240" s="516"/>
      <c r="AK240" s="516"/>
      <c r="AL240" s="516"/>
      <c r="AM240" s="516"/>
    </row>
    <row r="241" spans="2:39" ht="15.6" x14ac:dyDescent="0.3">
      <c r="B241" s="478" t="s">
        <v>47</v>
      </c>
      <c r="C241" s="479" t="s">
        <v>53</v>
      </c>
      <c r="D241" s="517" t="s">
        <v>54</v>
      </c>
      <c r="E241" s="517" t="s">
        <v>313</v>
      </c>
      <c r="F241" s="517" t="s">
        <v>312</v>
      </c>
      <c r="G241" s="518">
        <v>50</v>
      </c>
      <c r="H241" s="518">
        <v>43686</v>
      </c>
      <c r="I241" s="480">
        <v>0.11817999999999999</v>
      </c>
      <c r="J241" s="518">
        <v>16994</v>
      </c>
      <c r="K241" s="518">
        <v>15937</v>
      </c>
      <c r="L241" s="480">
        <v>0.94499999999999995</v>
      </c>
      <c r="M241" s="480">
        <v>1.6999999999999999E-3</v>
      </c>
      <c r="N241" s="480">
        <v>0.94169999999999998</v>
      </c>
      <c r="O241" s="480">
        <v>0.94830000000000003</v>
      </c>
      <c r="P241" s="518">
        <v>3926</v>
      </c>
      <c r="Q241" s="518">
        <v>3723</v>
      </c>
      <c r="R241" s="480">
        <v>0.96099999999999997</v>
      </c>
      <c r="S241" s="480">
        <v>3.0999999999999999E-3</v>
      </c>
      <c r="T241" s="480">
        <v>0.95489999999999997</v>
      </c>
      <c r="U241" s="480">
        <v>0.96709999999999996</v>
      </c>
      <c r="V241" s="518">
        <v>357</v>
      </c>
      <c r="W241" s="518">
        <v>282</v>
      </c>
      <c r="X241" s="480">
        <v>0.80600000000000005</v>
      </c>
      <c r="Y241" s="480">
        <v>2.0899999999999998E-2</v>
      </c>
      <c r="Z241" s="480">
        <v>0.76500000000000001</v>
      </c>
      <c r="AA241" s="480">
        <v>0.84699999999999998</v>
      </c>
      <c r="AB241" s="518">
        <v>21843</v>
      </c>
      <c r="AC241" s="518">
        <v>20499</v>
      </c>
      <c r="AD241" s="480">
        <v>0.94599999999999995</v>
      </c>
      <c r="AE241" s="480">
        <v>1.5E-3</v>
      </c>
      <c r="AF241" s="480">
        <v>0.94310000000000005</v>
      </c>
      <c r="AG241" s="480">
        <v>0.94889999999999997</v>
      </c>
      <c r="AH241" s="518">
        <v>566</v>
      </c>
      <c r="AI241" s="518">
        <v>557</v>
      </c>
      <c r="AJ241" s="480">
        <v>0.98299999999999998</v>
      </c>
      <c r="AK241" s="480">
        <v>5.4000000000000003E-3</v>
      </c>
      <c r="AL241" s="480">
        <v>0.97240000000000004</v>
      </c>
      <c r="AM241" s="480">
        <v>0.99360000000000004</v>
      </c>
    </row>
    <row r="242" spans="2:39" x14ac:dyDescent="0.3">
      <c r="B242" s="504" t="s">
        <v>47</v>
      </c>
      <c r="C242" s="519" t="s">
        <v>50</v>
      </c>
      <c r="D242" s="504" t="s">
        <v>82</v>
      </c>
      <c r="E242" s="504" t="s">
        <v>326</v>
      </c>
      <c r="F242" s="504" t="s">
        <v>329</v>
      </c>
      <c r="G242" s="505">
        <v>21</v>
      </c>
      <c r="H242" s="505">
        <v>11322</v>
      </c>
      <c r="I242" s="506">
        <v>3.3329999999999999E-2</v>
      </c>
      <c r="J242" s="505">
        <v>0</v>
      </c>
      <c r="K242" s="505">
        <v>0</v>
      </c>
      <c r="L242" s="506"/>
      <c r="M242" s="506"/>
      <c r="N242" s="506"/>
      <c r="O242" s="506"/>
      <c r="P242" s="505">
        <v>0</v>
      </c>
      <c r="Q242" s="505">
        <v>0</v>
      </c>
      <c r="R242" s="506"/>
      <c r="S242" s="506"/>
      <c r="T242" s="506"/>
      <c r="U242" s="506"/>
      <c r="V242" s="505">
        <v>0</v>
      </c>
      <c r="W242" s="505">
        <v>0</v>
      </c>
      <c r="X242" s="506"/>
      <c r="Y242" s="506"/>
      <c r="Z242" s="506"/>
      <c r="AA242" s="506"/>
      <c r="AB242" s="505">
        <v>97</v>
      </c>
      <c r="AC242" s="505">
        <v>95</v>
      </c>
      <c r="AD242" s="506">
        <v>0.99099999999999999</v>
      </c>
      <c r="AE242" s="506">
        <v>9.5999999999999992E-3</v>
      </c>
      <c r="AF242" s="506">
        <v>0.97219999999999995</v>
      </c>
      <c r="AG242" s="506">
        <v>1</v>
      </c>
      <c r="AH242" s="505">
        <v>97</v>
      </c>
      <c r="AI242" s="505">
        <v>95</v>
      </c>
      <c r="AJ242" s="506">
        <v>0.99099999999999999</v>
      </c>
      <c r="AK242" s="506">
        <v>9.5999999999999992E-3</v>
      </c>
      <c r="AL242" s="506">
        <v>0.97219999999999995</v>
      </c>
      <c r="AM242" s="506">
        <v>1</v>
      </c>
    </row>
    <row r="243" spans="2:39" x14ac:dyDescent="0.3">
      <c r="B243" s="504" t="s">
        <v>47</v>
      </c>
      <c r="C243" s="519" t="s">
        <v>50</v>
      </c>
      <c r="D243" s="504" t="s">
        <v>82</v>
      </c>
      <c r="E243" s="504" t="s">
        <v>326</v>
      </c>
      <c r="F243" s="504" t="s">
        <v>328</v>
      </c>
      <c r="G243" s="505">
        <v>21</v>
      </c>
      <c r="H243" s="505">
        <v>11322</v>
      </c>
      <c r="I243" s="506">
        <v>3.3329999999999999E-2</v>
      </c>
      <c r="J243" s="505">
        <v>0</v>
      </c>
      <c r="K243" s="505">
        <v>0</v>
      </c>
      <c r="L243" s="506"/>
      <c r="M243" s="506"/>
      <c r="N243" s="506"/>
      <c r="O243" s="506"/>
      <c r="P243" s="505">
        <v>0</v>
      </c>
      <c r="Q243" s="505">
        <v>0</v>
      </c>
      <c r="R243" s="506"/>
      <c r="S243" s="506"/>
      <c r="T243" s="506"/>
      <c r="U243" s="506"/>
      <c r="V243" s="505">
        <v>0</v>
      </c>
      <c r="W243" s="505">
        <v>0</v>
      </c>
      <c r="X243" s="506"/>
      <c r="Y243" s="506"/>
      <c r="Z243" s="506"/>
      <c r="AA243" s="506"/>
      <c r="AB243" s="505">
        <v>112</v>
      </c>
      <c r="AC243" s="505">
        <v>112</v>
      </c>
      <c r="AD243" s="506">
        <v>1</v>
      </c>
      <c r="AE243" s="506">
        <v>0</v>
      </c>
      <c r="AF243" s="506">
        <v>1</v>
      </c>
      <c r="AG243" s="506">
        <v>1</v>
      </c>
      <c r="AH243" s="505">
        <v>112</v>
      </c>
      <c r="AI243" s="505">
        <v>112</v>
      </c>
      <c r="AJ243" s="506">
        <v>1</v>
      </c>
      <c r="AK243" s="506">
        <v>0</v>
      </c>
      <c r="AL243" s="506">
        <v>1</v>
      </c>
      <c r="AM243" s="506">
        <v>1</v>
      </c>
    </row>
    <row r="244" spans="2:39" x14ac:dyDescent="0.3">
      <c r="B244" s="504" t="s">
        <v>47</v>
      </c>
      <c r="C244" s="519" t="s">
        <v>50</v>
      </c>
      <c r="D244" s="504" t="s">
        <v>82</v>
      </c>
      <c r="E244" s="504" t="s">
        <v>324</v>
      </c>
      <c r="F244" s="504" t="s">
        <v>329</v>
      </c>
      <c r="G244" s="505">
        <v>21</v>
      </c>
      <c r="H244" s="505">
        <v>11322</v>
      </c>
      <c r="I244" s="506">
        <v>3.3329999999999999E-2</v>
      </c>
      <c r="J244" s="505">
        <v>4</v>
      </c>
      <c r="K244" s="505">
        <v>4</v>
      </c>
      <c r="L244" s="506">
        <v>1</v>
      </c>
      <c r="M244" s="506"/>
      <c r="N244" s="506"/>
      <c r="O244" s="506"/>
      <c r="P244" s="505">
        <v>29</v>
      </c>
      <c r="Q244" s="505">
        <v>29</v>
      </c>
      <c r="R244" s="506">
        <v>1</v>
      </c>
      <c r="S244" s="506"/>
      <c r="T244" s="506"/>
      <c r="U244" s="506"/>
      <c r="V244" s="505">
        <v>18</v>
      </c>
      <c r="W244" s="505">
        <v>18</v>
      </c>
      <c r="X244" s="506">
        <v>1</v>
      </c>
      <c r="Y244" s="506"/>
      <c r="Z244" s="506"/>
      <c r="AA244" s="506"/>
      <c r="AB244" s="505">
        <v>51</v>
      </c>
      <c r="AC244" s="505">
        <v>51</v>
      </c>
      <c r="AD244" s="506">
        <v>1</v>
      </c>
      <c r="AE244" s="506">
        <v>0</v>
      </c>
      <c r="AF244" s="506">
        <v>1</v>
      </c>
      <c r="AG244" s="506">
        <v>1</v>
      </c>
      <c r="AH244" s="505">
        <v>0</v>
      </c>
      <c r="AI244" s="505">
        <v>0</v>
      </c>
      <c r="AJ244" s="506"/>
      <c r="AK244" s="506"/>
      <c r="AL244" s="506"/>
      <c r="AM244" s="506"/>
    </row>
    <row r="245" spans="2:39" x14ac:dyDescent="0.3">
      <c r="B245" s="504" t="s">
        <v>47</v>
      </c>
      <c r="C245" s="519" t="s">
        <v>50</v>
      </c>
      <c r="D245" s="504" t="s">
        <v>82</v>
      </c>
      <c r="E245" s="504" t="s">
        <v>324</v>
      </c>
      <c r="F245" s="504" t="s">
        <v>328</v>
      </c>
      <c r="G245" s="505">
        <v>21</v>
      </c>
      <c r="H245" s="505">
        <v>11322</v>
      </c>
      <c r="I245" s="506">
        <v>3.3329999999999999E-2</v>
      </c>
      <c r="J245" s="505">
        <v>3</v>
      </c>
      <c r="K245" s="505">
        <v>3</v>
      </c>
      <c r="L245" s="506">
        <v>1</v>
      </c>
      <c r="M245" s="506"/>
      <c r="N245" s="506"/>
      <c r="O245" s="506"/>
      <c r="P245" s="505">
        <v>30</v>
      </c>
      <c r="Q245" s="505">
        <v>29</v>
      </c>
      <c r="R245" s="506">
        <v>0.94699999999999995</v>
      </c>
      <c r="S245" s="506"/>
      <c r="T245" s="506"/>
      <c r="U245" s="506"/>
      <c r="V245" s="505">
        <v>33</v>
      </c>
      <c r="W245" s="505">
        <v>31</v>
      </c>
      <c r="X245" s="506">
        <v>0.94399999999999995</v>
      </c>
      <c r="Y245" s="506">
        <v>0.04</v>
      </c>
      <c r="Z245" s="506">
        <v>0.86560000000000004</v>
      </c>
      <c r="AA245" s="506">
        <v>1</v>
      </c>
      <c r="AB245" s="505">
        <v>66</v>
      </c>
      <c r="AC245" s="505">
        <v>63</v>
      </c>
      <c r="AD245" s="506">
        <v>0.94599999999999995</v>
      </c>
      <c r="AE245" s="506">
        <v>2.7799999999999998E-2</v>
      </c>
      <c r="AF245" s="506">
        <v>0.89149999999999996</v>
      </c>
      <c r="AG245" s="506">
        <v>1</v>
      </c>
      <c r="AH245" s="505">
        <v>0</v>
      </c>
      <c r="AI245" s="505">
        <v>0</v>
      </c>
      <c r="AJ245" s="506"/>
      <c r="AK245" s="506"/>
      <c r="AL245" s="506"/>
      <c r="AM245" s="506"/>
    </row>
    <row r="246" spans="2:39" x14ac:dyDescent="0.3">
      <c r="B246" s="504" t="s">
        <v>47</v>
      </c>
      <c r="C246" s="519" t="s">
        <v>50</v>
      </c>
      <c r="D246" s="504" t="s">
        <v>82</v>
      </c>
      <c r="E246" s="504" t="s">
        <v>323</v>
      </c>
      <c r="F246" s="504" t="s">
        <v>329</v>
      </c>
      <c r="G246" s="505">
        <v>21</v>
      </c>
      <c r="H246" s="505">
        <v>11322</v>
      </c>
      <c r="I246" s="506">
        <v>3.3329999999999999E-2</v>
      </c>
      <c r="J246" s="505">
        <v>387</v>
      </c>
      <c r="K246" s="505">
        <v>360</v>
      </c>
      <c r="L246" s="506">
        <v>0.92800000000000005</v>
      </c>
      <c r="M246" s="506">
        <v>1.3100000000000001E-2</v>
      </c>
      <c r="N246" s="506">
        <v>0.90229999999999999</v>
      </c>
      <c r="O246" s="506">
        <v>0.95369999999999999</v>
      </c>
      <c r="P246" s="505">
        <v>119</v>
      </c>
      <c r="Q246" s="505">
        <v>117</v>
      </c>
      <c r="R246" s="506">
        <v>0.97799999999999998</v>
      </c>
      <c r="S246" s="506">
        <v>1.34E-2</v>
      </c>
      <c r="T246" s="506">
        <v>0.95169999999999999</v>
      </c>
      <c r="U246" s="506">
        <v>1</v>
      </c>
      <c r="V246" s="505">
        <v>34</v>
      </c>
      <c r="W246" s="505">
        <v>28</v>
      </c>
      <c r="X246" s="506">
        <v>0.873</v>
      </c>
      <c r="Y246" s="506">
        <v>5.7099999999999998E-2</v>
      </c>
      <c r="Z246" s="506">
        <v>0.7611</v>
      </c>
      <c r="AA246" s="506">
        <v>0.9849</v>
      </c>
      <c r="AB246" s="505">
        <v>540</v>
      </c>
      <c r="AC246" s="505">
        <v>505</v>
      </c>
      <c r="AD246" s="506">
        <v>0.93200000000000005</v>
      </c>
      <c r="AE246" s="506">
        <v>1.0800000000000001E-2</v>
      </c>
      <c r="AF246" s="506">
        <v>0.91080000000000005</v>
      </c>
      <c r="AG246" s="506">
        <v>0.95320000000000005</v>
      </c>
      <c r="AH246" s="505">
        <v>0</v>
      </c>
      <c r="AI246" s="505">
        <v>0</v>
      </c>
      <c r="AJ246" s="506"/>
      <c r="AK246" s="506"/>
      <c r="AL246" s="506"/>
      <c r="AM246" s="506"/>
    </row>
    <row r="247" spans="2:39" x14ac:dyDescent="0.3">
      <c r="B247" s="504" t="s">
        <v>47</v>
      </c>
      <c r="C247" s="519" t="s">
        <v>50</v>
      </c>
      <c r="D247" s="504" t="s">
        <v>82</v>
      </c>
      <c r="E247" s="504" t="s">
        <v>323</v>
      </c>
      <c r="F247" s="504" t="s">
        <v>328</v>
      </c>
      <c r="G247" s="505">
        <v>21</v>
      </c>
      <c r="H247" s="505">
        <v>11322</v>
      </c>
      <c r="I247" s="506">
        <v>3.3329999999999999E-2</v>
      </c>
      <c r="J247" s="505">
        <v>221</v>
      </c>
      <c r="K247" s="505">
        <v>220</v>
      </c>
      <c r="L247" s="506">
        <v>0.997</v>
      </c>
      <c r="M247" s="506">
        <v>3.7000000000000002E-3</v>
      </c>
      <c r="N247" s="506">
        <v>0.98970000000000002</v>
      </c>
      <c r="O247" s="506">
        <v>1</v>
      </c>
      <c r="P247" s="505">
        <v>181</v>
      </c>
      <c r="Q247" s="505">
        <v>176</v>
      </c>
      <c r="R247" s="506">
        <v>0.96799999999999997</v>
      </c>
      <c r="S247" s="506">
        <v>1.3100000000000001E-2</v>
      </c>
      <c r="T247" s="506">
        <v>0.94230000000000003</v>
      </c>
      <c r="U247" s="506">
        <v>0.99370000000000003</v>
      </c>
      <c r="V247" s="505">
        <v>22</v>
      </c>
      <c r="W247" s="505">
        <v>20</v>
      </c>
      <c r="X247" s="506">
        <v>0.92</v>
      </c>
      <c r="Y247" s="506"/>
      <c r="Z247" s="506"/>
      <c r="AA247" s="506"/>
      <c r="AB247" s="505">
        <v>424</v>
      </c>
      <c r="AC247" s="505">
        <v>416</v>
      </c>
      <c r="AD247" s="506">
        <v>0.98499999999999999</v>
      </c>
      <c r="AE247" s="506">
        <v>5.8999999999999999E-3</v>
      </c>
      <c r="AF247" s="506">
        <v>0.97340000000000004</v>
      </c>
      <c r="AG247" s="506">
        <v>0.99660000000000004</v>
      </c>
      <c r="AH247" s="505">
        <v>0</v>
      </c>
      <c r="AI247" s="505">
        <v>0</v>
      </c>
      <c r="AJ247" s="506"/>
      <c r="AK247" s="506"/>
      <c r="AL247" s="506"/>
      <c r="AM247" s="506"/>
    </row>
    <row r="248" spans="2:39" x14ac:dyDescent="0.3">
      <c r="B248" s="504" t="s">
        <v>47</v>
      </c>
      <c r="C248" s="519" t="s">
        <v>50</v>
      </c>
      <c r="D248" s="504" t="s">
        <v>82</v>
      </c>
      <c r="E248" s="504" t="s">
        <v>322</v>
      </c>
      <c r="F248" s="504" t="s">
        <v>329</v>
      </c>
      <c r="G248" s="505">
        <v>21</v>
      </c>
      <c r="H248" s="505">
        <v>11322</v>
      </c>
      <c r="I248" s="506">
        <v>3.3329999999999999E-2</v>
      </c>
      <c r="J248" s="505">
        <v>0</v>
      </c>
      <c r="K248" s="505">
        <v>0</v>
      </c>
      <c r="L248" s="506"/>
      <c r="M248" s="506"/>
      <c r="N248" s="506"/>
      <c r="O248" s="506"/>
      <c r="P248" s="505">
        <v>0</v>
      </c>
      <c r="Q248" s="505">
        <v>0</v>
      </c>
      <c r="R248" s="506"/>
      <c r="S248" s="506"/>
      <c r="T248" s="506"/>
      <c r="U248" s="506"/>
      <c r="V248" s="505">
        <v>0</v>
      </c>
      <c r="W248" s="505">
        <v>0</v>
      </c>
      <c r="X248" s="506"/>
      <c r="Y248" s="506"/>
      <c r="Z248" s="506"/>
      <c r="AA248" s="506"/>
      <c r="AB248" s="505">
        <v>0</v>
      </c>
      <c r="AC248" s="505">
        <v>0</v>
      </c>
      <c r="AD248" s="506"/>
      <c r="AE248" s="506"/>
      <c r="AF248" s="506"/>
      <c r="AG248" s="506"/>
      <c r="AH248" s="505">
        <v>0</v>
      </c>
      <c r="AI248" s="505">
        <v>0</v>
      </c>
      <c r="AJ248" s="506"/>
      <c r="AK248" s="506"/>
      <c r="AL248" s="506"/>
      <c r="AM248" s="506"/>
    </row>
    <row r="249" spans="2:39" x14ac:dyDescent="0.3">
      <c r="B249" s="504" t="s">
        <v>47</v>
      </c>
      <c r="C249" s="519" t="s">
        <v>50</v>
      </c>
      <c r="D249" s="504" t="s">
        <v>82</v>
      </c>
      <c r="E249" s="504" t="s">
        <v>322</v>
      </c>
      <c r="F249" s="504" t="s">
        <v>328</v>
      </c>
      <c r="G249" s="505">
        <v>21</v>
      </c>
      <c r="H249" s="505">
        <v>11322</v>
      </c>
      <c r="I249" s="506">
        <v>3.3329999999999999E-2</v>
      </c>
      <c r="J249" s="505">
        <v>0</v>
      </c>
      <c r="K249" s="505">
        <v>0</v>
      </c>
      <c r="L249" s="506"/>
      <c r="M249" s="506"/>
      <c r="N249" s="506"/>
      <c r="O249" s="506"/>
      <c r="P249" s="505">
        <v>0</v>
      </c>
      <c r="Q249" s="505">
        <v>0</v>
      </c>
      <c r="R249" s="506"/>
      <c r="S249" s="506"/>
      <c r="T249" s="506"/>
      <c r="U249" s="506"/>
      <c r="V249" s="505">
        <v>0</v>
      </c>
      <c r="W249" s="505">
        <v>0</v>
      </c>
      <c r="X249" s="506"/>
      <c r="Y249" s="506"/>
      <c r="Z249" s="506"/>
      <c r="AA249" s="506"/>
      <c r="AB249" s="505">
        <v>0</v>
      </c>
      <c r="AC249" s="505">
        <v>0</v>
      </c>
      <c r="AD249" s="506"/>
      <c r="AE249" s="506"/>
      <c r="AF249" s="506"/>
      <c r="AG249" s="506"/>
      <c r="AH249" s="505">
        <v>0</v>
      </c>
      <c r="AI249" s="505">
        <v>0</v>
      </c>
      <c r="AJ249" s="506"/>
      <c r="AK249" s="506"/>
      <c r="AL249" s="506"/>
      <c r="AM249" s="506"/>
    </row>
    <row r="250" spans="2:39" x14ac:dyDescent="0.3">
      <c r="B250" s="504" t="s">
        <v>47</v>
      </c>
      <c r="C250" s="519" t="s">
        <v>50</v>
      </c>
      <c r="D250" s="504" t="s">
        <v>82</v>
      </c>
      <c r="E250" s="504" t="s">
        <v>321</v>
      </c>
      <c r="F250" s="504" t="s">
        <v>329</v>
      </c>
      <c r="G250" s="505">
        <v>21</v>
      </c>
      <c r="H250" s="505">
        <v>11322</v>
      </c>
      <c r="I250" s="506">
        <v>3.3329999999999999E-2</v>
      </c>
      <c r="J250" s="505">
        <v>265</v>
      </c>
      <c r="K250" s="505">
        <v>247</v>
      </c>
      <c r="L250" s="506">
        <v>0.92200000000000004</v>
      </c>
      <c r="M250" s="506">
        <v>1.6500000000000001E-2</v>
      </c>
      <c r="N250" s="506">
        <v>0.88970000000000005</v>
      </c>
      <c r="O250" s="506">
        <v>0.95430000000000004</v>
      </c>
      <c r="P250" s="505">
        <v>27</v>
      </c>
      <c r="Q250" s="505">
        <v>27</v>
      </c>
      <c r="R250" s="506">
        <v>1</v>
      </c>
      <c r="S250" s="506"/>
      <c r="T250" s="506"/>
      <c r="U250" s="506"/>
      <c r="V250" s="505">
        <v>5</v>
      </c>
      <c r="W250" s="505">
        <v>5</v>
      </c>
      <c r="X250" s="506">
        <v>1</v>
      </c>
      <c r="Y250" s="506"/>
      <c r="Z250" s="506"/>
      <c r="AA250" s="506"/>
      <c r="AB250" s="505">
        <v>297</v>
      </c>
      <c r="AC250" s="505">
        <v>279</v>
      </c>
      <c r="AD250" s="506">
        <v>0.92300000000000004</v>
      </c>
      <c r="AE250" s="506">
        <v>1.55E-2</v>
      </c>
      <c r="AF250" s="506">
        <v>0.89259999999999995</v>
      </c>
      <c r="AG250" s="506">
        <v>0.95340000000000003</v>
      </c>
      <c r="AH250" s="505">
        <v>0</v>
      </c>
      <c r="AI250" s="505">
        <v>0</v>
      </c>
      <c r="AJ250" s="506"/>
      <c r="AK250" s="506"/>
      <c r="AL250" s="506"/>
      <c r="AM250" s="506"/>
    </row>
    <row r="251" spans="2:39" x14ac:dyDescent="0.3">
      <c r="B251" s="504" t="s">
        <v>47</v>
      </c>
      <c r="C251" s="519" t="s">
        <v>50</v>
      </c>
      <c r="D251" s="504" t="s">
        <v>82</v>
      </c>
      <c r="E251" s="504" t="s">
        <v>321</v>
      </c>
      <c r="F251" s="504" t="s">
        <v>328</v>
      </c>
      <c r="G251" s="505">
        <v>21</v>
      </c>
      <c r="H251" s="505">
        <v>11322</v>
      </c>
      <c r="I251" s="506">
        <v>3.3329999999999999E-2</v>
      </c>
      <c r="J251" s="505">
        <v>94</v>
      </c>
      <c r="K251" s="505">
        <v>93</v>
      </c>
      <c r="L251" s="506">
        <v>0.99</v>
      </c>
      <c r="M251" s="506">
        <v>1.03E-2</v>
      </c>
      <c r="N251" s="506">
        <v>0.9698</v>
      </c>
      <c r="O251" s="506">
        <v>1</v>
      </c>
      <c r="P251" s="505">
        <v>139</v>
      </c>
      <c r="Q251" s="505">
        <v>138</v>
      </c>
      <c r="R251" s="506">
        <v>0.997</v>
      </c>
      <c r="S251" s="506">
        <v>4.5999999999999999E-3</v>
      </c>
      <c r="T251" s="506">
        <v>0.98799999999999999</v>
      </c>
      <c r="U251" s="506">
        <v>1</v>
      </c>
      <c r="V251" s="505">
        <v>19</v>
      </c>
      <c r="W251" s="505">
        <v>18</v>
      </c>
      <c r="X251" s="506">
        <v>0.93400000000000005</v>
      </c>
      <c r="Y251" s="506"/>
      <c r="Z251" s="506"/>
      <c r="AA251" s="506"/>
      <c r="AB251" s="505">
        <v>252</v>
      </c>
      <c r="AC251" s="505">
        <v>249</v>
      </c>
      <c r="AD251" s="506">
        <v>0.99399999999999999</v>
      </c>
      <c r="AE251" s="506">
        <v>4.8999999999999998E-3</v>
      </c>
      <c r="AF251" s="506">
        <v>0.98440000000000005</v>
      </c>
      <c r="AG251" s="506">
        <v>1</v>
      </c>
      <c r="AH251" s="505">
        <v>0</v>
      </c>
      <c r="AI251" s="505">
        <v>0</v>
      </c>
      <c r="AJ251" s="506"/>
      <c r="AK251" s="506"/>
      <c r="AL251" s="506"/>
      <c r="AM251" s="506"/>
    </row>
    <row r="252" spans="2:39" ht="15.6" x14ac:dyDescent="0.3">
      <c r="B252" s="507" t="s">
        <v>47</v>
      </c>
      <c r="C252" s="520" t="s">
        <v>50</v>
      </c>
      <c r="D252" s="507" t="s">
        <v>82</v>
      </c>
      <c r="E252" s="508" t="s">
        <v>313</v>
      </c>
      <c r="F252" s="509" t="s">
        <v>315</v>
      </c>
      <c r="G252" s="510">
        <v>21</v>
      </c>
      <c r="H252" s="510">
        <v>11322</v>
      </c>
      <c r="I252" s="511">
        <v>3.3329999999999999E-2</v>
      </c>
      <c r="J252" s="510">
        <v>2468</v>
      </c>
      <c r="K252" s="510">
        <v>2327</v>
      </c>
      <c r="L252" s="511">
        <v>0.93700000000000006</v>
      </c>
      <c r="M252" s="511">
        <v>4.8999999999999998E-3</v>
      </c>
      <c r="N252" s="511">
        <v>0.9274</v>
      </c>
      <c r="O252" s="511">
        <v>0.9466</v>
      </c>
      <c r="P252" s="510">
        <v>378</v>
      </c>
      <c r="Q252" s="510">
        <v>365</v>
      </c>
      <c r="R252" s="511">
        <v>0.94799999999999995</v>
      </c>
      <c r="S252" s="511">
        <v>1.14E-2</v>
      </c>
      <c r="T252" s="511">
        <v>0.92569999999999997</v>
      </c>
      <c r="U252" s="511">
        <v>0.97030000000000005</v>
      </c>
      <c r="V252" s="510">
        <v>82</v>
      </c>
      <c r="W252" s="510">
        <v>69</v>
      </c>
      <c r="X252" s="511">
        <v>0.85799999999999998</v>
      </c>
      <c r="Y252" s="511">
        <v>3.85E-2</v>
      </c>
      <c r="Z252" s="511">
        <v>0.78249999999999997</v>
      </c>
      <c r="AA252" s="511">
        <v>0.9335</v>
      </c>
      <c r="AB252" s="510">
        <v>3025</v>
      </c>
      <c r="AC252" s="510">
        <v>2856</v>
      </c>
      <c r="AD252" s="511">
        <v>0.93700000000000006</v>
      </c>
      <c r="AE252" s="511">
        <v>4.4000000000000003E-3</v>
      </c>
      <c r="AF252" s="511">
        <v>0.9284</v>
      </c>
      <c r="AG252" s="511">
        <v>0.9456</v>
      </c>
      <c r="AH252" s="510">
        <v>97</v>
      </c>
      <c r="AI252" s="510">
        <v>95</v>
      </c>
      <c r="AJ252" s="511">
        <v>0.99099999999999999</v>
      </c>
      <c r="AK252" s="511">
        <v>9.5999999999999992E-3</v>
      </c>
      <c r="AL252" s="511">
        <v>0.97219999999999995</v>
      </c>
      <c r="AM252" s="511">
        <v>1</v>
      </c>
    </row>
    <row r="253" spans="2:39" ht="15.6" x14ac:dyDescent="0.3">
      <c r="B253" s="507" t="s">
        <v>47</v>
      </c>
      <c r="C253" s="520" t="s">
        <v>50</v>
      </c>
      <c r="D253" s="507" t="s">
        <v>82</v>
      </c>
      <c r="E253" s="508" t="s">
        <v>313</v>
      </c>
      <c r="F253" s="509" t="s">
        <v>314</v>
      </c>
      <c r="G253" s="510">
        <v>21</v>
      </c>
      <c r="H253" s="510">
        <v>11322</v>
      </c>
      <c r="I253" s="511">
        <v>3.3329999999999999E-2</v>
      </c>
      <c r="J253" s="510">
        <v>1072</v>
      </c>
      <c r="K253" s="510">
        <v>1045</v>
      </c>
      <c r="L253" s="511">
        <v>0.97399999999999998</v>
      </c>
      <c r="M253" s="511">
        <v>4.8999999999999998E-3</v>
      </c>
      <c r="N253" s="511">
        <v>0.96440000000000003</v>
      </c>
      <c r="O253" s="511">
        <v>0.98360000000000003</v>
      </c>
      <c r="P253" s="510">
        <v>963</v>
      </c>
      <c r="Q253" s="510">
        <v>942</v>
      </c>
      <c r="R253" s="511">
        <v>0.97899999999999998</v>
      </c>
      <c r="S253" s="511">
        <v>4.5999999999999999E-3</v>
      </c>
      <c r="T253" s="511">
        <v>0.97</v>
      </c>
      <c r="U253" s="511">
        <v>0.98799999999999999</v>
      </c>
      <c r="V253" s="510">
        <v>110</v>
      </c>
      <c r="W253" s="510">
        <v>102</v>
      </c>
      <c r="X253" s="511">
        <v>0.93400000000000005</v>
      </c>
      <c r="Y253" s="511">
        <v>2.3699999999999999E-2</v>
      </c>
      <c r="Z253" s="511">
        <v>0.88749999999999996</v>
      </c>
      <c r="AA253" s="511">
        <v>0.98050000000000004</v>
      </c>
      <c r="AB253" s="510">
        <v>2257</v>
      </c>
      <c r="AC253" s="510">
        <v>2201</v>
      </c>
      <c r="AD253" s="511">
        <v>0.97599999999999998</v>
      </c>
      <c r="AE253" s="511">
        <v>3.2000000000000002E-3</v>
      </c>
      <c r="AF253" s="511">
        <v>0.96970000000000001</v>
      </c>
      <c r="AG253" s="511">
        <v>0.98229999999999995</v>
      </c>
      <c r="AH253" s="510">
        <v>112</v>
      </c>
      <c r="AI253" s="510">
        <v>112</v>
      </c>
      <c r="AJ253" s="511">
        <v>1</v>
      </c>
      <c r="AK253" s="511">
        <v>0</v>
      </c>
      <c r="AL253" s="511">
        <v>1</v>
      </c>
      <c r="AM253" s="511">
        <v>1</v>
      </c>
    </row>
    <row r="254" spans="2:39" ht="15.6" x14ac:dyDescent="0.3">
      <c r="B254" s="507" t="s">
        <v>47</v>
      </c>
      <c r="C254" s="520" t="s">
        <v>50</v>
      </c>
      <c r="D254" s="507" t="s">
        <v>82</v>
      </c>
      <c r="E254" s="509" t="s">
        <v>320</v>
      </c>
      <c r="F254" s="508" t="s">
        <v>312</v>
      </c>
      <c r="G254" s="510">
        <v>21</v>
      </c>
      <c r="H254" s="510">
        <v>11322</v>
      </c>
      <c r="I254" s="511">
        <v>3.3329999999999999E-2</v>
      </c>
      <c r="J254" s="510">
        <v>0</v>
      </c>
      <c r="K254" s="510">
        <v>0</v>
      </c>
      <c r="L254" s="511"/>
      <c r="M254" s="511"/>
      <c r="N254" s="511"/>
      <c r="O254" s="511"/>
      <c r="P254" s="510">
        <v>0</v>
      </c>
      <c r="Q254" s="510">
        <v>0</v>
      </c>
      <c r="R254" s="511"/>
      <c r="S254" s="511"/>
      <c r="T254" s="511"/>
      <c r="U254" s="511"/>
      <c r="V254" s="510">
        <v>0</v>
      </c>
      <c r="W254" s="510">
        <v>0</v>
      </c>
      <c r="X254" s="511"/>
      <c r="Y254" s="511"/>
      <c r="Z254" s="511"/>
      <c r="AA254" s="511"/>
      <c r="AB254" s="510">
        <v>247</v>
      </c>
      <c r="AC254" s="510">
        <v>243</v>
      </c>
      <c r="AD254" s="511">
        <v>0.98899999999999999</v>
      </c>
      <c r="AE254" s="511">
        <v>6.6E-3</v>
      </c>
      <c r="AF254" s="511">
        <v>0.97609999999999997</v>
      </c>
      <c r="AG254" s="511">
        <v>1</v>
      </c>
      <c r="AH254" s="510">
        <v>247</v>
      </c>
      <c r="AI254" s="510">
        <v>243</v>
      </c>
      <c r="AJ254" s="511">
        <v>0.98899999999999999</v>
      </c>
      <c r="AK254" s="511">
        <v>6.6E-3</v>
      </c>
      <c r="AL254" s="511">
        <v>0.97609999999999997</v>
      </c>
      <c r="AM254" s="511">
        <v>1</v>
      </c>
    </row>
    <row r="255" spans="2:39" ht="15.6" x14ac:dyDescent="0.3">
      <c r="B255" s="507" t="s">
        <v>47</v>
      </c>
      <c r="C255" s="520" t="s">
        <v>50</v>
      </c>
      <c r="D255" s="507" t="s">
        <v>82</v>
      </c>
      <c r="E255" s="509" t="s">
        <v>319</v>
      </c>
      <c r="F255" s="508" t="s">
        <v>312</v>
      </c>
      <c r="G255" s="510">
        <v>21</v>
      </c>
      <c r="H255" s="510">
        <v>11322</v>
      </c>
      <c r="I255" s="511">
        <v>3.3329999999999999E-2</v>
      </c>
      <c r="J255" s="510">
        <v>7</v>
      </c>
      <c r="K255" s="510">
        <v>7</v>
      </c>
      <c r="L255" s="511">
        <v>1</v>
      </c>
      <c r="M255" s="511"/>
      <c r="N255" s="511"/>
      <c r="O255" s="511"/>
      <c r="P255" s="510">
        <v>59</v>
      </c>
      <c r="Q255" s="510">
        <v>58</v>
      </c>
      <c r="R255" s="511">
        <v>0.97099999999999997</v>
      </c>
      <c r="S255" s="511">
        <v>2.18E-2</v>
      </c>
      <c r="T255" s="511">
        <v>0.92830000000000001</v>
      </c>
      <c r="U255" s="511">
        <v>1</v>
      </c>
      <c r="V255" s="510">
        <v>51</v>
      </c>
      <c r="W255" s="510">
        <v>49</v>
      </c>
      <c r="X255" s="511">
        <v>0.95599999999999996</v>
      </c>
      <c r="Y255" s="511">
        <v>2.87E-2</v>
      </c>
      <c r="Z255" s="511">
        <v>0.89970000000000006</v>
      </c>
      <c r="AA255" s="511">
        <v>1</v>
      </c>
      <c r="AB255" s="510">
        <v>117</v>
      </c>
      <c r="AC255" s="510">
        <v>114</v>
      </c>
      <c r="AD255" s="511">
        <v>0.96499999999999997</v>
      </c>
      <c r="AE255" s="511">
        <v>1.7000000000000001E-2</v>
      </c>
      <c r="AF255" s="511">
        <v>0.93169999999999997</v>
      </c>
      <c r="AG255" s="511">
        <v>0.99829999999999997</v>
      </c>
      <c r="AH255" s="510">
        <v>0</v>
      </c>
      <c r="AI255" s="510">
        <v>0</v>
      </c>
      <c r="AJ255" s="511"/>
      <c r="AK255" s="511"/>
      <c r="AL255" s="511"/>
      <c r="AM255" s="511"/>
    </row>
    <row r="256" spans="2:39" ht="15.6" x14ac:dyDescent="0.3">
      <c r="B256" s="507" t="s">
        <v>47</v>
      </c>
      <c r="C256" s="520" t="s">
        <v>50</v>
      </c>
      <c r="D256" s="507" t="s">
        <v>82</v>
      </c>
      <c r="E256" s="509" t="s">
        <v>318</v>
      </c>
      <c r="F256" s="508" t="s">
        <v>312</v>
      </c>
      <c r="G256" s="510">
        <v>21</v>
      </c>
      <c r="H256" s="510">
        <v>11322</v>
      </c>
      <c r="I256" s="511">
        <v>3.3329999999999999E-2</v>
      </c>
      <c r="J256" s="510">
        <v>608</v>
      </c>
      <c r="K256" s="510">
        <v>580</v>
      </c>
      <c r="L256" s="511">
        <v>0.94699999999999995</v>
      </c>
      <c r="M256" s="511">
        <v>9.1000000000000004E-3</v>
      </c>
      <c r="N256" s="511">
        <v>0.92920000000000003</v>
      </c>
      <c r="O256" s="511">
        <v>0.96479999999999999</v>
      </c>
      <c r="P256" s="510">
        <v>300</v>
      </c>
      <c r="Q256" s="510">
        <v>293</v>
      </c>
      <c r="R256" s="511">
        <v>0.97099999999999997</v>
      </c>
      <c r="S256" s="511">
        <v>9.7000000000000003E-3</v>
      </c>
      <c r="T256" s="511">
        <v>0.95199999999999996</v>
      </c>
      <c r="U256" s="511">
        <v>0.99</v>
      </c>
      <c r="V256" s="510">
        <v>56</v>
      </c>
      <c r="W256" s="510">
        <v>48</v>
      </c>
      <c r="X256" s="511">
        <v>0.88500000000000001</v>
      </c>
      <c r="Y256" s="511">
        <v>4.2599999999999999E-2</v>
      </c>
      <c r="Z256" s="511">
        <v>0.80149999999999999</v>
      </c>
      <c r="AA256" s="511">
        <v>0.96850000000000003</v>
      </c>
      <c r="AB256" s="510">
        <v>964</v>
      </c>
      <c r="AC256" s="510">
        <v>921</v>
      </c>
      <c r="AD256" s="511">
        <v>0.95099999999999996</v>
      </c>
      <c r="AE256" s="511">
        <v>7.0000000000000001E-3</v>
      </c>
      <c r="AF256" s="511">
        <v>0.93730000000000002</v>
      </c>
      <c r="AG256" s="511">
        <v>0.9647</v>
      </c>
      <c r="AH256" s="510">
        <v>0</v>
      </c>
      <c r="AI256" s="510">
        <v>0</v>
      </c>
      <c r="AJ256" s="511"/>
      <c r="AK256" s="511"/>
      <c r="AL256" s="511"/>
      <c r="AM256" s="511"/>
    </row>
    <row r="257" spans="2:39" ht="15.6" x14ac:dyDescent="0.3">
      <c r="B257" s="507" t="s">
        <v>47</v>
      </c>
      <c r="C257" s="520" t="s">
        <v>50</v>
      </c>
      <c r="D257" s="507" t="s">
        <v>82</v>
      </c>
      <c r="E257" s="509" t="s">
        <v>317</v>
      </c>
      <c r="F257" s="508" t="s">
        <v>312</v>
      </c>
      <c r="G257" s="510">
        <v>21</v>
      </c>
      <c r="H257" s="510">
        <v>11322</v>
      </c>
      <c r="I257" s="511">
        <v>3.3329999999999999E-2</v>
      </c>
      <c r="J257" s="510">
        <v>0</v>
      </c>
      <c r="K257" s="510">
        <v>0</v>
      </c>
      <c r="L257" s="511"/>
      <c r="M257" s="511"/>
      <c r="N257" s="511"/>
      <c r="O257" s="511"/>
      <c r="P257" s="510">
        <v>0</v>
      </c>
      <c r="Q257" s="510">
        <v>0</v>
      </c>
      <c r="R257" s="511"/>
      <c r="S257" s="511"/>
      <c r="T257" s="511"/>
      <c r="U257" s="511"/>
      <c r="V257" s="510">
        <v>0</v>
      </c>
      <c r="W257" s="510">
        <v>0</v>
      </c>
      <c r="X257" s="511"/>
      <c r="Y257" s="511"/>
      <c r="Z257" s="511"/>
      <c r="AA257" s="511"/>
      <c r="AB257" s="510">
        <v>0</v>
      </c>
      <c r="AC257" s="510">
        <v>0</v>
      </c>
      <c r="AD257" s="511"/>
      <c r="AE257" s="511"/>
      <c r="AF257" s="511"/>
      <c r="AG257" s="511"/>
      <c r="AH257" s="510">
        <v>0</v>
      </c>
      <c r="AI257" s="510">
        <v>0</v>
      </c>
      <c r="AJ257" s="511"/>
      <c r="AK257" s="511"/>
      <c r="AL257" s="511"/>
      <c r="AM257" s="511"/>
    </row>
    <row r="258" spans="2:39" ht="15.6" x14ac:dyDescent="0.3">
      <c r="B258" s="507" t="s">
        <v>47</v>
      </c>
      <c r="C258" s="520" t="s">
        <v>50</v>
      </c>
      <c r="D258" s="507" t="s">
        <v>82</v>
      </c>
      <c r="E258" s="509" t="s">
        <v>316</v>
      </c>
      <c r="F258" s="508" t="s">
        <v>312</v>
      </c>
      <c r="G258" s="510">
        <v>21</v>
      </c>
      <c r="H258" s="510">
        <v>11322</v>
      </c>
      <c r="I258" s="511">
        <v>3.3329999999999999E-2</v>
      </c>
      <c r="J258" s="510">
        <v>359</v>
      </c>
      <c r="K258" s="510">
        <v>340</v>
      </c>
      <c r="L258" s="511">
        <v>0.92900000000000005</v>
      </c>
      <c r="M258" s="511">
        <v>1.3599999999999999E-2</v>
      </c>
      <c r="N258" s="511">
        <v>0.90229999999999999</v>
      </c>
      <c r="O258" s="511">
        <v>0.95569999999999999</v>
      </c>
      <c r="P258" s="510">
        <v>166</v>
      </c>
      <c r="Q258" s="510">
        <v>165</v>
      </c>
      <c r="R258" s="511">
        <v>0.998</v>
      </c>
      <c r="S258" s="511">
        <v>3.5000000000000001E-3</v>
      </c>
      <c r="T258" s="511">
        <v>0.99109999999999998</v>
      </c>
      <c r="U258" s="511">
        <v>1</v>
      </c>
      <c r="V258" s="510">
        <v>24</v>
      </c>
      <c r="W258" s="510">
        <v>23</v>
      </c>
      <c r="X258" s="511">
        <v>0.93899999999999995</v>
      </c>
      <c r="Y258" s="511"/>
      <c r="Z258" s="511"/>
      <c r="AA258" s="511"/>
      <c r="AB258" s="510">
        <v>549</v>
      </c>
      <c r="AC258" s="510">
        <v>528</v>
      </c>
      <c r="AD258" s="511">
        <v>0.94399999999999995</v>
      </c>
      <c r="AE258" s="511">
        <v>9.7999999999999997E-3</v>
      </c>
      <c r="AF258" s="511">
        <v>0.92479999999999996</v>
      </c>
      <c r="AG258" s="511">
        <v>0.96319999999999995</v>
      </c>
      <c r="AH258" s="510">
        <v>0</v>
      </c>
      <c r="AI258" s="510">
        <v>0</v>
      </c>
      <c r="AJ258" s="511"/>
      <c r="AK258" s="511"/>
      <c r="AL258" s="511"/>
      <c r="AM258" s="511"/>
    </row>
    <row r="259" spans="2:39" ht="15.6" x14ac:dyDescent="0.3">
      <c r="B259" s="512" t="s">
        <v>47</v>
      </c>
      <c r="C259" s="521" t="s">
        <v>50</v>
      </c>
      <c r="D259" s="513" t="s">
        <v>45</v>
      </c>
      <c r="E259" s="514" t="s">
        <v>313</v>
      </c>
      <c r="F259" s="514" t="s">
        <v>312</v>
      </c>
      <c r="G259" s="515">
        <v>21</v>
      </c>
      <c r="H259" s="515">
        <v>11322</v>
      </c>
      <c r="I259" s="516">
        <v>3.3329999999999999E-2</v>
      </c>
      <c r="J259" s="515">
        <v>3540</v>
      </c>
      <c r="K259" s="515">
        <v>3372</v>
      </c>
      <c r="L259" s="516">
        <v>0.94199999999999995</v>
      </c>
      <c r="M259" s="516">
        <v>3.8999999999999998E-3</v>
      </c>
      <c r="N259" s="516">
        <v>0.93440000000000001</v>
      </c>
      <c r="O259" s="516">
        <v>0.9496</v>
      </c>
      <c r="P259" s="515">
        <v>1341</v>
      </c>
      <c r="Q259" s="515">
        <v>1307</v>
      </c>
      <c r="R259" s="516">
        <v>0.97499999999999998</v>
      </c>
      <c r="S259" s="516">
        <v>4.3E-3</v>
      </c>
      <c r="T259" s="516">
        <v>0.96660000000000001</v>
      </c>
      <c r="U259" s="516">
        <v>0.98340000000000005</v>
      </c>
      <c r="V259" s="515">
        <v>192</v>
      </c>
      <c r="W259" s="515">
        <v>171</v>
      </c>
      <c r="X259" s="516">
        <v>0.89900000000000002</v>
      </c>
      <c r="Y259" s="516">
        <v>2.1700000000000001E-2</v>
      </c>
      <c r="Z259" s="516">
        <v>0.85650000000000004</v>
      </c>
      <c r="AA259" s="516">
        <v>0.9415</v>
      </c>
      <c r="AB259" s="515">
        <v>5320</v>
      </c>
      <c r="AC259" s="515">
        <v>5093</v>
      </c>
      <c r="AD259" s="516">
        <v>0.94599999999999995</v>
      </c>
      <c r="AE259" s="516">
        <v>3.0999999999999999E-3</v>
      </c>
      <c r="AF259" s="516">
        <v>0.93989999999999996</v>
      </c>
      <c r="AG259" s="516">
        <v>0.95209999999999995</v>
      </c>
      <c r="AH259" s="515">
        <v>247</v>
      </c>
      <c r="AI259" s="515">
        <v>243</v>
      </c>
      <c r="AJ259" s="516">
        <v>0.98899999999999999</v>
      </c>
      <c r="AK259" s="516">
        <v>6.6E-3</v>
      </c>
      <c r="AL259" s="516">
        <v>0.97609999999999997</v>
      </c>
      <c r="AM259" s="516">
        <v>1</v>
      </c>
    </row>
    <row r="260" spans="2:39" x14ac:dyDescent="0.3">
      <c r="B260" s="504" t="s">
        <v>47</v>
      </c>
      <c r="C260" s="519" t="s">
        <v>50</v>
      </c>
      <c r="D260" s="504" t="s">
        <v>327</v>
      </c>
      <c r="E260" s="504" t="s">
        <v>326</v>
      </c>
      <c r="F260" s="504" t="s">
        <v>329</v>
      </c>
      <c r="G260" s="505">
        <v>21</v>
      </c>
      <c r="H260" s="505">
        <v>11322</v>
      </c>
      <c r="I260" s="506">
        <v>3.3329999999999999E-2</v>
      </c>
      <c r="J260" s="505">
        <v>0</v>
      </c>
      <c r="K260" s="505">
        <v>0</v>
      </c>
      <c r="L260" s="506"/>
      <c r="M260" s="506"/>
      <c r="N260" s="506"/>
      <c r="O260" s="506"/>
      <c r="P260" s="505">
        <v>0</v>
      </c>
      <c r="Q260" s="505">
        <v>0</v>
      </c>
      <c r="R260" s="506"/>
      <c r="S260" s="506"/>
      <c r="T260" s="506"/>
      <c r="U260" s="506"/>
      <c r="V260" s="505">
        <v>0</v>
      </c>
      <c r="W260" s="505">
        <v>0</v>
      </c>
      <c r="X260" s="506"/>
      <c r="Y260" s="506"/>
      <c r="Z260" s="506"/>
      <c r="AA260" s="506"/>
      <c r="AB260" s="505">
        <v>10</v>
      </c>
      <c r="AC260" s="505">
        <v>10</v>
      </c>
      <c r="AD260" s="506">
        <v>1</v>
      </c>
      <c r="AE260" s="506"/>
      <c r="AF260" s="506"/>
      <c r="AG260" s="506"/>
      <c r="AH260" s="505">
        <v>10</v>
      </c>
      <c r="AI260" s="505">
        <v>10</v>
      </c>
      <c r="AJ260" s="506">
        <v>1</v>
      </c>
      <c r="AK260" s="506"/>
      <c r="AL260" s="506"/>
      <c r="AM260" s="506"/>
    </row>
    <row r="261" spans="2:39" x14ac:dyDescent="0.3">
      <c r="B261" s="504" t="s">
        <v>47</v>
      </c>
      <c r="C261" s="519" t="s">
        <v>50</v>
      </c>
      <c r="D261" s="504" t="s">
        <v>327</v>
      </c>
      <c r="E261" s="504" t="s">
        <v>326</v>
      </c>
      <c r="F261" s="504" t="s">
        <v>328</v>
      </c>
      <c r="G261" s="505">
        <v>21</v>
      </c>
      <c r="H261" s="505">
        <v>11322</v>
      </c>
      <c r="I261" s="506">
        <v>3.3329999999999999E-2</v>
      </c>
      <c r="J261" s="505">
        <v>0</v>
      </c>
      <c r="K261" s="505">
        <v>0</v>
      </c>
      <c r="L261" s="506"/>
      <c r="M261" s="506"/>
      <c r="N261" s="506"/>
      <c r="O261" s="506"/>
      <c r="P261" s="505">
        <v>0</v>
      </c>
      <c r="Q261" s="505">
        <v>0</v>
      </c>
      <c r="R261" s="506"/>
      <c r="S261" s="506"/>
      <c r="T261" s="506"/>
      <c r="U261" s="506"/>
      <c r="V261" s="505">
        <v>0</v>
      </c>
      <c r="W261" s="505">
        <v>0</v>
      </c>
      <c r="X261" s="506"/>
      <c r="Y261" s="506"/>
      <c r="Z261" s="506"/>
      <c r="AA261" s="506"/>
      <c r="AB261" s="505">
        <v>2</v>
      </c>
      <c r="AC261" s="505">
        <v>2</v>
      </c>
      <c r="AD261" s="506">
        <v>1</v>
      </c>
      <c r="AE261" s="506"/>
      <c r="AF261" s="506"/>
      <c r="AG261" s="506"/>
      <c r="AH261" s="505">
        <v>2</v>
      </c>
      <c r="AI261" s="505">
        <v>2</v>
      </c>
      <c r="AJ261" s="506">
        <v>1</v>
      </c>
      <c r="AK261" s="506"/>
      <c r="AL261" s="506"/>
      <c r="AM261" s="506"/>
    </row>
    <row r="262" spans="2:39" x14ac:dyDescent="0.3">
      <c r="B262" s="504" t="s">
        <v>47</v>
      </c>
      <c r="C262" s="519" t="s">
        <v>50</v>
      </c>
      <c r="D262" s="504" t="s">
        <v>327</v>
      </c>
      <c r="E262" s="504" t="s">
        <v>324</v>
      </c>
      <c r="F262" s="504" t="s">
        <v>329</v>
      </c>
      <c r="G262" s="505">
        <v>21</v>
      </c>
      <c r="H262" s="505">
        <v>11322</v>
      </c>
      <c r="I262" s="506">
        <v>3.3329999999999999E-2</v>
      </c>
      <c r="J262" s="505">
        <v>0</v>
      </c>
      <c r="K262" s="505">
        <v>0</v>
      </c>
      <c r="L262" s="506"/>
      <c r="M262" s="506"/>
      <c r="N262" s="506"/>
      <c r="O262" s="506"/>
      <c r="P262" s="505">
        <v>3</v>
      </c>
      <c r="Q262" s="505">
        <v>3</v>
      </c>
      <c r="R262" s="506">
        <v>1</v>
      </c>
      <c r="S262" s="506"/>
      <c r="T262" s="506"/>
      <c r="U262" s="506"/>
      <c r="V262" s="505">
        <v>4</v>
      </c>
      <c r="W262" s="505">
        <v>4</v>
      </c>
      <c r="X262" s="506">
        <v>1</v>
      </c>
      <c r="Y262" s="506"/>
      <c r="Z262" s="506"/>
      <c r="AA262" s="506"/>
      <c r="AB262" s="505">
        <v>7</v>
      </c>
      <c r="AC262" s="505">
        <v>7</v>
      </c>
      <c r="AD262" s="506">
        <v>1</v>
      </c>
      <c r="AE262" s="506"/>
      <c r="AF262" s="506"/>
      <c r="AG262" s="506"/>
      <c r="AH262" s="505">
        <v>0</v>
      </c>
      <c r="AI262" s="505">
        <v>0</v>
      </c>
      <c r="AJ262" s="506"/>
      <c r="AK262" s="506"/>
      <c r="AL262" s="506"/>
      <c r="AM262" s="506"/>
    </row>
    <row r="263" spans="2:39" x14ac:dyDescent="0.3">
      <c r="B263" s="504" t="s">
        <v>47</v>
      </c>
      <c r="C263" s="519" t="s">
        <v>50</v>
      </c>
      <c r="D263" s="504" t="s">
        <v>327</v>
      </c>
      <c r="E263" s="504" t="s">
        <v>324</v>
      </c>
      <c r="F263" s="504" t="s">
        <v>328</v>
      </c>
      <c r="G263" s="505">
        <v>21</v>
      </c>
      <c r="H263" s="505">
        <v>11322</v>
      </c>
      <c r="I263" s="506">
        <v>3.3329999999999999E-2</v>
      </c>
      <c r="J263" s="505">
        <v>0</v>
      </c>
      <c r="K263" s="505">
        <v>0</v>
      </c>
      <c r="L263" s="506"/>
      <c r="M263" s="506"/>
      <c r="N263" s="506"/>
      <c r="O263" s="506"/>
      <c r="P263" s="505">
        <v>2</v>
      </c>
      <c r="Q263" s="505">
        <v>1</v>
      </c>
      <c r="R263" s="506">
        <v>0.5</v>
      </c>
      <c r="S263" s="506"/>
      <c r="T263" s="506"/>
      <c r="U263" s="506"/>
      <c r="V263" s="505">
        <v>1</v>
      </c>
      <c r="W263" s="505">
        <v>1</v>
      </c>
      <c r="X263" s="506">
        <v>1</v>
      </c>
      <c r="Y263" s="506"/>
      <c r="Z263" s="506"/>
      <c r="AA263" s="506"/>
      <c r="AB263" s="505">
        <v>3</v>
      </c>
      <c r="AC263" s="505">
        <v>2</v>
      </c>
      <c r="AD263" s="506">
        <v>0.66700000000000004</v>
      </c>
      <c r="AE263" s="506"/>
      <c r="AF263" s="506"/>
      <c r="AG263" s="506"/>
      <c r="AH263" s="505">
        <v>0</v>
      </c>
      <c r="AI263" s="505">
        <v>0</v>
      </c>
      <c r="AJ263" s="506"/>
      <c r="AK263" s="506"/>
      <c r="AL263" s="506"/>
      <c r="AM263" s="506"/>
    </row>
    <row r="264" spans="2:39" x14ac:dyDescent="0.3">
      <c r="B264" s="504" t="s">
        <v>47</v>
      </c>
      <c r="C264" s="519" t="s">
        <v>50</v>
      </c>
      <c r="D264" s="504" t="s">
        <v>327</v>
      </c>
      <c r="E264" s="504" t="s">
        <v>323</v>
      </c>
      <c r="F264" s="504" t="s">
        <v>329</v>
      </c>
      <c r="G264" s="505">
        <v>21</v>
      </c>
      <c r="H264" s="505">
        <v>11322</v>
      </c>
      <c r="I264" s="506">
        <v>3.3329999999999999E-2</v>
      </c>
      <c r="J264" s="505">
        <v>28</v>
      </c>
      <c r="K264" s="505">
        <v>26</v>
      </c>
      <c r="L264" s="506">
        <v>0.93300000000000005</v>
      </c>
      <c r="M264" s="506"/>
      <c r="N264" s="506"/>
      <c r="O264" s="506"/>
      <c r="P264" s="505">
        <v>7</v>
      </c>
      <c r="Q264" s="505">
        <v>6</v>
      </c>
      <c r="R264" s="506">
        <v>0.81799999999999995</v>
      </c>
      <c r="S264" s="506"/>
      <c r="T264" s="506"/>
      <c r="U264" s="506"/>
      <c r="V264" s="505">
        <v>2</v>
      </c>
      <c r="W264" s="505">
        <v>1</v>
      </c>
      <c r="X264" s="506">
        <v>0.5</v>
      </c>
      <c r="Y264" s="506"/>
      <c r="Z264" s="506"/>
      <c r="AA264" s="506"/>
      <c r="AB264" s="505">
        <v>37</v>
      </c>
      <c r="AC264" s="505">
        <v>33</v>
      </c>
      <c r="AD264" s="506">
        <v>0.91300000000000003</v>
      </c>
      <c r="AE264" s="506">
        <v>4.6300000000000001E-2</v>
      </c>
      <c r="AF264" s="506">
        <v>0.82230000000000003</v>
      </c>
      <c r="AG264" s="506">
        <v>1</v>
      </c>
      <c r="AH264" s="505">
        <v>0</v>
      </c>
      <c r="AI264" s="505">
        <v>0</v>
      </c>
      <c r="AJ264" s="506"/>
      <c r="AK264" s="506"/>
      <c r="AL264" s="506"/>
      <c r="AM264" s="506"/>
    </row>
    <row r="265" spans="2:39" x14ac:dyDescent="0.3">
      <c r="B265" s="504" t="s">
        <v>47</v>
      </c>
      <c r="C265" s="519" t="s">
        <v>50</v>
      </c>
      <c r="D265" s="504" t="s">
        <v>327</v>
      </c>
      <c r="E265" s="504" t="s">
        <v>323</v>
      </c>
      <c r="F265" s="504" t="s">
        <v>328</v>
      </c>
      <c r="G265" s="505">
        <v>21</v>
      </c>
      <c r="H265" s="505">
        <v>11322</v>
      </c>
      <c r="I265" s="506">
        <v>3.3329999999999999E-2</v>
      </c>
      <c r="J265" s="505">
        <v>2</v>
      </c>
      <c r="K265" s="505">
        <v>2</v>
      </c>
      <c r="L265" s="506">
        <v>1</v>
      </c>
      <c r="M265" s="506"/>
      <c r="N265" s="506"/>
      <c r="O265" s="506"/>
      <c r="P265" s="505">
        <v>8</v>
      </c>
      <c r="Q265" s="505">
        <v>8</v>
      </c>
      <c r="R265" s="506">
        <v>1</v>
      </c>
      <c r="S265" s="506"/>
      <c r="T265" s="506"/>
      <c r="U265" s="506"/>
      <c r="V265" s="505">
        <v>2</v>
      </c>
      <c r="W265" s="505">
        <v>2</v>
      </c>
      <c r="X265" s="506">
        <v>1</v>
      </c>
      <c r="Y265" s="506"/>
      <c r="Z265" s="506"/>
      <c r="AA265" s="506"/>
      <c r="AB265" s="505">
        <v>12</v>
      </c>
      <c r="AC265" s="505">
        <v>12</v>
      </c>
      <c r="AD265" s="506">
        <v>1</v>
      </c>
      <c r="AE265" s="506"/>
      <c r="AF265" s="506"/>
      <c r="AG265" s="506"/>
      <c r="AH265" s="505">
        <v>0</v>
      </c>
      <c r="AI265" s="505">
        <v>0</v>
      </c>
      <c r="AJ265" s="506"/>
      <c r="AK265" s="506"/>
      <c r="AL265" s="506"/>
      <c r="AM265" s="506"/>
    </row>
    <row r="266" spans="2:39" x14ac:dyDescent="0.3">
      <c r="B266" s="504" t="s">
        <v>47</v>
      </c>
      <c r="C266" s="519" t="s">
        <v>50</v>
      </c>
      <c r="D266" s="504" t="s">
        <v>327</v>
      </c>
      <c r="E266" s="504" t="s">
        <v>322</v>
      </c>
      <c r="F266" s="504" t="s">
        <v>329</v>
      </c>
      <c r="G266" s="505">
        <v>21</v>
      </c>
      <c r="H266" s="505">
        <v>11322</v>
      </c>
      <c r="I266" s="506">
        <v>3.3329999999999999E-2</v>
      </c>
      <c r="J266" s="505">
        <v>0</v>
      </c>
      <c r="K266" s="505">
        <v>0</v>
      </c>
      <c r="L266" s="506"/>
      <c r="M266" s="506"/>
      <c r="N266" s="506"/>
      <c r="O266" s="506"/>
      <c r="P266" s="505">
        <v>0</v>
      </c>
      <c r="Q266" s="505">
        <v>0</v>
      </c>
      <c r="R266" s="506"/>
      <c r="S266" s="506"/>
      <c r="T266" s="506"/>
      <c r="U266" s="506"/>
      <c r="V266" s="505">
        <v>0</v>
      </c>
      <c r="W266" s="505">
        <v>0</v>
      </c>
      <c r="X266" s="506"/>
      <c r="Y266" s="506"/>
      <c r="Z266" s="506"/>
      <c r="AA266" s="506"/>
      <c r="AB266" s="505">
        <v>0</v>
      </c>
      <c r="AC266" s="505">
        <v>0</v>
      </c>
      <c r="AD266" s="506"/>
      <c r="AE266" s="506"/>
      <c r="AF266" s="506"/>
      <c r="AG266" s="506"/>
      <c r="AH266" s="505">
        <v>0</v>
      </c>
      <c r="AI266" s="505">
        <v>0</v>
      </c>
      <c r="AJ266" s="506"/>
      <c r="AK266" s="506"/>
      <c r="AL266" s="506"/>
      <c r="AM266" s="506"/>
    </row>
    <row r="267" spans="2:39" x14ac:dyDescent="0.3">
      <c r="B267" s="504" t="s">
        <v>47</v>
      </c>
      <c r="C267" s="519" t="s">
        <v>50</v>
      </c>
      <c r="D267" s="504" t="s">
        <v>327</v>
      </c>
      <c r="E267" s="504" t="s">
        <v>322</v>
      </c>
      <c r="F267" s="504" t="s">
        <v>328</v>
      </c>
      <c r="G267" s="505">
        <v>21</v>
      </c>
      <c r="H267" s="505">
        <v>11322</v>
      </c>
      <c r="I267" s="506">
        <v>3.3329999999999999E-2</v>
      </c>
      <c r="J267" s="505">
        <v>0</v>
      </c>
      <c r="K267" s="505">
        <v>0</v>
      </c>
      <c r="L267" s="506"/>
      <c r="M267" s="506"/>
      <c r="N267" s="506"/>
      <c r="O267" s="506"/>
      <c r="P267" s="505">
        <v>0</v>
      </c>
      <c r="Q267" s="505">
        <v>0</v>
      </c>
      <c r="R267" s="506"/>
      <c r="S267" s="506"/>
      <c r="T267" s="506"/>
      <c r="U267" s="506"/>
      <c r="V267" s="505">
        <v>0</v>
      </c>
      <c r="W267" s="505">
        <v>0</v>
      </c>
      <c r="X267" s="506"/>
      <c r="Y267" s="506"/>
      <c r="Z267" s="506"/>
      <c r="AA267" s="506"/>
      <c r="AB267" s="505">
        <v>0</v>
      </c>
      <c r="AC267" s="505">
        <v>0</v>
      </c>
      <c r="AD267" s="506"/>
      <c r="AE267" s="506"/>
      <c r="AF267" s="506"/>
      <c r="AG267" s="506"/>
      <c r="AH267" s="505">
        <v>0</v>
      </c>
      <c r="AI267" s="505">
        <v>0</v>
      </c>
      <c r="AJ267" s="506"/>
      <c r="AK267" s="506"/>
      <c r="AL267" s="506"/>
      <c r="AM267" s="506"/>
    </row>
    <row r="268" spans="2:39" x14ac:dyDescent="0.3">
      <c r="B268" s="504" t="s">
        <v>47</v>
      </c>
      <c r="C268" s="519" t="s">
        <v>50</v>
      </c>
      <c r="D268" s="504" t="s">
        <v>327</v>
      </c>
      <c r="E268" s="504" t="s">
        <v>321</v>
      </c>
      <c r="F268" s="504" t="s">
        <v>329</v>
      </c>
      <c r="G268" s="505">
        <v>21</v>
      </c>
      <c r="H268" s="505">
        <v>11322</v>
      </c>
      <c r="I268" s="506">
        <v>3.3329999999999999E-2</v>
      </c>
      <c r="J268" s="505">
        <v>3</v>
      </c>
      <c r="K268" s="505">
        <v>2</v>
      </c>
      <c r="L268" s="506">
        <v>0.66700000000000004</v>
      </c>
      <c r="M268" s="506"/>
      <c r="N268" s="506"/>
      <c r="O268" s="506"/>
      <c r="P268" s="505">
        <v>0</v>
      </c>
      <c r="Q268" s="505">
        <v>0</v>
      </c>
      <c r="R268" s="506"/>
      <c r="S268" s="506"/>
      <c r="T268" s="506"/>
      <c r="U268" s="506"/>
      <c r="V268" s="505">
        <v>0</v>
      </c>
      <c r="W268" s="505">
        <v>0</v>
      </c>
      <c r="X268" s="506"/>
      <c r="Y268" s="506"/>
      <c r="Z268" s="506"/>
      <c r="AA268" s="506"/>
      <c r="AB268" s="505">
        <v>3</v>
      </c>
      <c r="AC268" s="505">
        <v>2</v>
      </c>
      <c r="AD268" s="506">
        <v>0.66700000000000004</v>
      </c>
      <c r="AE268" s="506"/>
      <c r="AF268" s="506"/>
      <c r="AG268" s="506"/>
      <c r="AH268" s="505">
        <v>0</v>
      </c>
      <c r="AI268" s="505">
        <v>0</v>
      </c>
      <c r="AJ268" s="506"/>
      <c r="AK268" s="506"/>
      <c r="AL268" s="506"/>
      <c r="AM268" s="506"/>
    </row>
    <row r="269" spans="2:39" x14ac:dyDescent="0.3">
      <c r="B269" s="504" t="s">
        <v>47</v>
      </c>
      <c r="C269" s="519" t="s">
        <v>50</v>
      </c>
      <c r="D269" s="504" t="s">
        <v>327</v>
      </c>
      <c r="E269" s="504" t="s">
        <v>321</v>
      </c>
      <c r="F269" s="504" t="s">
        <v>328</v>
      </c>
      <c r="G269" s="505">
        <v>21</v>
      </c>
      <c r="H269" s="505">
        <v>11322</v>
      </c>
      <c r="I269" s="506">
        <v>3.3329999999999999E-2</v>
      </c>
      <c r="J269" s="505">
        <v>0</v>
      </c>
      <c r="K269" s="505">
        <v>0</v>
      </c>
      <c r="L269" s="506"/>
      <c r="M269" s="506"/>
      <c r="N269" s="506"/>
      <c r="O269" s="506"/>
      <c r="P269" s="505">
        <v>0</v>
      </c>
      <c r="Q269" s="505">
        <v>0</v>
      </c>
      <c r="R269" s="506"/>
      <c r="S269" s="506"/>
      <c r="T269" s="506"/>
      <c r="U269" s="506"/>
      <c r="V269" s="505">
        <v>0</v>
      </c>
      <c r="W269" s="505">
        <v>0</v>
      </c>
      <c r="X269" s="506"/>
      <c r="Y269" s="506"/>
      <c r="Z269" s="506"/>
      <c r="AA269" s="506"/>
      <c r="AB269" s="505">
        <v>0</v>
      </c>
      <c r="AC269" s="505">
        <v>0</v>
      </c>
      <c r="AD269" s="506"/>
      <c r="AE269" s="506"/>
      <c r="AF269" s="506"/>
      <c r="AG269" s="506"/>
      <c r="AH269" s="505">
        <v>0</v>
      </c>
      <c r="AI269" s="505">
        <v>0</v>
      </c>
      <c r="AJ269" s="506"/>
      <c r="AK269" s="506"/>
      <c r="AL269" s="506"/>
      <c r="AM269" s="506"/>
    </row>
    <row r="270" spans="2:39" ht="15.6" x14ac:dyDescent="0.3">
      <c r="B270" s="507" t="s">
        <v>47</v>
      </c>
      <c r="C270" s="520" t="s">
        <v>50</v>
      </c>
      <c r="D270" s="507" t="s">
        <v>327</v>
      </c>
      <c r="E270" s="508" t="s">
        <v>313</v>
      </c>
      <c r="F270" s="509" t="s">
        <v>315</v>
      </c>
      <c r="G270" s="510">
        <v>21</v>
      </c>
      <c r="H270" s="510">
        <v>11322</v>
      </c>
      <c r="I270" s="511">
        <v>3.3329999999999999E-2</v>
      </c>
      <c r="J270" s="510">
        <v>205</v>
      </c>
      <c r="K270" s="510">
        <v>185</v>
      </c>
      <c r="L270" s="511">
        <v>0.90800000000000003</v>
      </c>
      <c r="M270" s="511">
        <v>2.0199999999999999E-2</v>
      </c>
      <c r="N270" s="511">
        <v>0.86839999999999995</v>
      </c>
      <c r="O270" s="511">
        <v>0.9476</v>
      </c>
      <c r="P270" s="510">
        <v>43</v>
      </c>
      <c r="Q270" s="510">
        <v>36</v>
      </c>
      <c r="R270" s="511">
        <v>0.82</v>
      </c>
      <c r="S270" s="511">
        <v>5.8599999999999999E-2</v>
      </c>
      <c r="T270" s="511">
        <v>0.70509999999999995</v>
      </c>
      <c r="U270" s="511">
        <v>0.93489999999999995</v>
      </c>
      <c r="V270" s="510">
        <v>6</v>
      </c>
      <c r="W270" s="510">
        <v>5</v>
      </c>
      <c r="X270" s="511">
        <v>0.9</v>
      </c>
      <c r="Y270" s="511"/>
      <c r="Z270" s="511"/>
      <c r="AA270" s="511"/>
      <c r="AB270" s="510">
        <v>264</v>
      </c>
      <c r="AC270" s="510">
        <v>236</v>
      </c>
      <c r="AD270" s="511">
        <v>0.90500000000000003</v>
      </c>
      <c r="AE270" s="511">
        <v>1.7999999999999999E-2</v>
      </c>
      <c r="AF270" s="511">
        <v>0.86970000000000003</v>
      </c>
      <c r="AG270" s="511">
        <v>0.94030000000000002</v>
      </c>
      <c r="AH270" s="510">
        <v>10</v>
      </c>
      <c r="AI270" s="510">
        <v>10</v>
      </c>
      <c r="AJ270" s="511">
        <v>1</v>
      </c>
      <c r="AK270" s="511"/>
      <c r="AL270" s="511"/>
      <c r="AM270" s="511"/>
    </row>
    <row r="271" spans="2:39" ht="15.6" x14ac:dyDescent="0.3">
      <c r="B271" s="507" t="s">
        <v>47</v>
      </c>
      <c r="C271" s="520" t="s">
        <v>50</v>
      </c>
      <c r="D271" s="507" t="s">
        <v>327</v>
      </c>
      <c r="E271" s="508" t="s">
        <v>313</v>
      </c>
      <c r="F271" s="509" t="s">
        <v>314</v>
      </c>
      <c r="G271" s="510">
        <v>21</v>
      </c>
      <c r="H271" s="510">
        <v>11322</v>
      </c>
      <c r="I271" s="511">
        <v>3.3329999999999999E-2</v>
      </c>
      <c r="J271" s="510">
        <v>19</v>
      </c>
      <c r="K271" s="510">
        <v>17</v>
      </c>
      <c r="L271" s="511">
        <v>0.86</v>
      </c>
      <c r="M271" s="511"/>
      <c r="N271" s="511"/>
      <c r="O271" s="511"/>
      <c r="P271" s="510">
        <v>51</v>
      </c>
      <c r="Q271" s="510">
        <v>46</v>
      </c>
      <c r="R271" s="511">
        <v>0.90600000000000003</v>
      </c>
      <c r="S271" s="511">
        <v>4.0899999999999999E-2</v>
      </c>
      <c r="T271" s="511">
        <v>0.82579999999999998</v>
      </c>
      <c r="U271" s="511">
        <v>0.98619999999999997</v>
      </c>
      <c r="V271" s="510">
        <v>5</v>
      </c>
      <c r="W271" s="510">
        <v>5</v>
      </c>
      <c r="X271" s="511">
        <v>1</v>
      </c>
      <c r="Y271" s="511"/>
      <c r="Z271" s="511"/>
      <c r="AA271" s="511"/>
      <c r="AB271" s="510">
        <v>77</v>
      </c>
      <c r="AC271" s="510">
        <v>70</v>
      </c>
      <c r="AD271" s="511">
        <v>0.9</v>
      </c>
      <c r="AE271" s="511">
        <v>3.4200000000000001E-2</v>
      </c>
      <c r="AF271" s="511">
        <v>0.83299999999999996</v>
      </c>
      <c r="AG271" s="511">
        <v>0.96699999999999997</v>
      </c>
      <c r="AH271" s="510">
        <v>2</v>
      </c>
      <c r="AI271" s="510">
        <v>2</v>
      </c>
      <c r="AJ271" s="511">
        <v>1</v>
      </c>
      <c r="AK271" s="511"/>
      <c r="AL271" s="511"/>
      <c r="AM271" s="511"/>
    </row>
    <row r="272" spans="2:39" ht="15.6" x14ac:dyDescent="0.3">
      <c r="B272" s="507" t="s">
        <v>47</v>
      </c>
      <c r="C272" s="520" t="s">
        <v>50</v>
      </c>
      <c r="D272" s="507" t="s">
        <v>327</v>
      </c>
      <c r="E272" s="509" t="s">
        <v>320</v>
      </c>
      <c r="F272" s="508" t="s">
        <v>312</v>
      </c>
      <c r="G272" s="510">
        <v>21</v>
      </c>
      <c r="H272" s="510">
        <v>11322</v>
      </c>
      <c r="I272" s="511">
        <v>3.3329999999999999E-2</v>
      </c>
      <c r="J272" s="510">
        <v>0</v>
      </c>
      <c r="K272" s="510">
        <v>0</v>
      </c>
      <c r="L272" s="511"/>
      <c r="M272" s="511"/>
      <c r="N272" s="511"/>
      <c r="O272" s="511"/>
      <c r="P272" s="510">
        <v>0</v>
      </c>
      <c r="Q272" s="510">
        <v>0</v>
      </c>
      <c r="R272" s="511"/>
      <c r="S272" s="511"/>
      <c r="T272" s="511"/>
      <c r="U272" s="511"/>
      <c r="V272" s="510">
        <v>0</v>
      </c>
      <c r="W272" s="510">
        <v>0</v>
      </c>
      <c r="X272" s="511"/>
      <c r="Y272" s="511"/>
      <c r="Z272" s="511"/>
      <c r="AA272" s="511"/>
      <c r="AB272" s="510">
        <v>12</v>
      </c>
      <c r="AC272" s="510">
        <v>12</v>
      </c>
      <c r="AD272" s="511">
        <v>1</v>
      </c>
      <c r="AE272" s="511"/>
      <c r="AF272" s="511"/>
      <c r="AG272" s="511"/>
      <c r="AH272" s="510">
        <v>12</v>
      </c>
      <c r="AI272" s="510">
        <v>12</v>
      </c>
      <c r="AJ272" s="511">
        <v>1</v>
      </c>
      <c r="AK272" s="511"/>
      <c r="AL272" s="511"/>
      <c r="AM272" s="511"/>
    </row>
    <row r="273" spans="2:39" ht="15.6" x14ac:dyDescent="0.3">
      <c r="B273" s="507" t="s">
        <v>47</v>
      </c>
      <c r="C273" s="520" t="s">
        <v>50</v>
      </c>
      <c r="D273" s="507" t="s">
        <v>327</v>
      </c>
      <c r="E273" s="509" t="s">
        <v>319</v>
      </c>
      <c r="F273" s="508" t="s">
        <v>312</v>
      </c>
      <c r="G273" s="510">
        <v>21</v>
      </c>
      <c r="H273" s="510">
        <v>11322</v>
      </c>
      <c r="I273" s="511">
        <v>3.3329999999999999E-2</v>
      </c>
      <c r="J273" s="510">
        <v>0</v>
      </c>
      <c r="K273" s="510">
        <v>0</v>
      </c>
      <c r="L273" s="511"/>
      <c r="M273" s="511"/>
      <c r="N273" s="511"/>
      <c r="O273" s="511"/>
      <c r="P273" s="510">
        <v>5</v>
      </c>
      <c r="Q273" s="510">
        <v>4</v>
      </c>
      <c r="R273" s="511">
        <v>0.8</v>
      </c>
      <c r="S273" s="511"/>
      <c r="T273" s="511"/>
      <c r="U273" s="511"/>
      <c r="V273" s="510">
        <v>5</v>
      </c>
      <c r="W273" s="510">
        <v>5</v>
      </c>
      <c r="X273" s="511">
        <v>1</v>
      </c>
      <c r="Y273" s="511"/>
      <c r="Z273" s="511"/>
      <c r="AA273" s="511"/>
      <c r="AB273" s="510">
        <v>10</v>
      </c>
      <c r="AC273" s="510">
        <v>9</v>
      </c>
      <c r="AD273" s="511">
        <v>0.92900000000000005</v>
      </c>
      <c r="AE273" s="511"/>
      <c r="AF273" s="511"/>
      <c r="AG273" s="511"/>
      <c r="AH273" s="510">
        <v>0</v>
      </c>
      <c r="AI273" s="510">
        <v>0</v>
      </c>
      <c r="AJ273" s="511"/>
      <c r="AK273" s="511"/>
      <c r="AL273" s="511"/>
      <c r="AM273" s="511"/>
    </row>
    <row r="274" spans="2:39" ht="15.6" x14ac:dyDescent="0.3">
      <c r="B274" s="507" t="s">
        <v>47</v>
      </c>
      <c r="C274" s="520" t="s">
        <v>50</v>
      </c>
      <c r="D274" s="507" t="s">
        <v>327</v>
      </c>
      <c r="E274" s="509" t="s">
        <v>318</v>
      </c>
      <c r="F274" s="508" t="s">
        <v>312</v>
      </c>
      <c r="G274" s="510">
        <v>21</v>
      </c>
      <c r="H274" s="510">
        <v>11322</v>
      </c>
      <c r="I274" s="511">
        <v>3.3329999999999999E-2</v>
      </c>
      <c r="J274" s="510">
        <v>30</v>
      </c>
      <c r="K274" s="510">
        <v>28</v>
      </c>
      <c r="L274" s="511">
        <v>0.93500000000000005</v>
      </c>
      <c r="M274" s="511"/>
      <c r="N274" s="511"/>
      <c r="O274" s="511"/>
      <c r="P274" s="510">
        <v>15</v>
      </c>
      <c r="Q274" s="510">
        <v>14</v>
      </c>
      <c r="R274" s="511">
        <v>0.92600000000000005</v>
      </c>
      <c r="S274" s="511"/>
      <c r="T274" s="511"/>
      <c r="U274" s="511"/>
      <c r="V274" s="510">
        <v>4</v>
      </c>
      <c r="W274" s="510">
        <v>3</v>
      </c>
      <c r="X274" s="511">
        <v>0.75</v>
      </c>
      <c r="Y274" s="511"/>
      <c r="Z274" s="511"/>
      <c r="AA274" s="511"/>
      <c r="AB274" s="510">
        <v>49</v>
      </c>
      <c r="AC274" s="510">
        <v>45</v>
      </c>
      <c r="AD274" s="511">
        <v>0.92700000000000005</v>
      </c>
      <c r="AE274" s="511">
        <v>3.7199999999999997E-2</v>
      </c>
      <c r="AF274" s="511">
        <v>0.85409999999999997</v>
      </c>
      <c r="AG274" s="511">
        <v>0.99990000000000001</v>
      </c>
      <c r="AH274" s="510">
        <v>0</v>
      </c>
      <c r="AI274" s="510">
        <v>0</v>
      </c>
      <c r="AJ274" s="511"/>
      <c r="AK274" s="511"/>
      <c r="AL274" s="511"/>
      <c r="AM274" s="511"/>
    </row>
    <row r="275" spans="2:39" ht="15.6" x14ac:dyDescent="0.3">
      <c r="B275" s="507" t="s">
        <v>47</v>
      </c>
      <c r="C275" s="520" t="s">
        <v>50</v>
      </c>
      <c r="D275" s="507" t="s">
        <v>327</v>
      </c>
      <c r="E275" s="509" t="s">
        <v>317</v>
      </c>
      <c r="F275" s="508" t="s">
        <v>312</v>
      </c>
      <c r="G275" s="510">
        <v>21</v>
      </c>
      <c r="H275" s="510">
        <v>11322</v>
      </c>
      <c r="I275" s="511">
        <v>3.3329999999999999E-2</v>
      </c>
      <c r="J275" s="510">
        <v>0</v>
      </c>
      <c r="K275" s="510">
        <v>0</v>
      </c>
      <c r="L275" s="511"/>
      <c r="M275" s="511"/>
      <c r="N275" s="511"/>
      <c r="O275" s="511"/>
      <c r="P275" s="510">
        <v>0</v>
      </c>
      <c r="Q275" s="510">
        <v>0</v>
      </c>
      <c r="R275" s="511"/>
      <c r="S275" s="511"/>
      <c r="T275" s="511"/>
      <c r="U275" s="511"/>
      <c r="V275" s="510">
        <v>0</v>
      </c>
      <c r="W275" s="510">
        <v>0</v>
      </c>
      <c r="X275" s="511"/>
      <c r="Y275" s="511"/>
      <c r="Z275" s="511"/>
      <c r="AA275" s="511"/>
      <c r="AB275" s="510">
        <v>0</v>
      </c>
      <c r="AC275" s="510">
        <v>0</v>
      </c>
      <c r="AD275" s="511"/>
      <c r="AE275" s="511"/>
      <c r="AF275" s="511"/>
      <c r="AG275" s="511"/>
      <c r="AH275" s="510">
        <v>0</v>
      </c>
      <c r="AI275" s="510">
        <v>0</v>
      </c>
      <c r="AJ275" s="511"/>
      <c r="AK275" s="511"/>
      <c r="AL275" s="511"/>
      <c r="AM275" s="511"/>
    </row>
    <row r="276" spans="2:39" ht="15.6" x14ac:dyDescent="0.3">
      <c r="B276" s="507" t="s">
        <v>47</v>
      </c>
      <c r="C276" s="520" t="s">
        <v>50</v>
      </c>
      <c r="D276" s="507" t="s">
        <v>327</v>
      </c>
      <c r="E276" s="509" t="s">
        <v>316</v>
      </c>
      <c r="F276" s="508" t="s">
        <v>312</v>
      </c>
      <c r="G276" s="510">
        <v>21</v>
      </c>
      <c r="H276" s="510">
        <v>11322</v>
      </c>
      <c r="I276" s="511">
        <v>3.3329999999999999E-2</v>
      </c>
      <c r="J276" s="510">
        <v>3</v>
      </c>
      <c r="K276" s="510">
        <v>2</v>
      </c>
      <c r="L276" s="511">
        <v>0.66700000000000004</v>
      </c>
      <c r="M276" s="511"/>
      <c r="N276" s="511"/>
      <c r="O276" s="511"/>
      <c r="P276" s="510">
        <v>0</v>
      </c>
      <c r="Q276" s="510">
        <v>0</v>
      </c>
      <c r="R276" s="511"/>
      <c r="S276" s="511"/>
      <c r="T276" s="511"/>
      <c r="U276" s="511"/>
      <c r="V276" s="510">
        <v>0</v>
      </c>
      <c r="W276" s="510">
        <v>0</v>
      </c>
      <c r="X276" s="511"/>
      <c r="Y276" s="511"/>
      <c r="Z276" s="511"/>
      <c r="AA276" s="511"/>
      <c r="AB276" s="510">
        <v>3</v>
      </c>
      <c r="AC276" s="510">
        <v>2</v>
      </c>
      <c r="AD276" s="511">
        <v>0.66700000000000004</v>
      </c>
      <c r="AE276" s="511"/>
      <c r="AF276" s="511"/>
      <c r="AG276" s="511"/>
      <c r="AH276" s="510">
        <v>0</v>
      </c>
      <c r="AI276" s="510">
        <v>0</v>
      </c>
      <c r="AJ276" s="511"/>
      <c r="AK276" s="511"/>
      <c r="AL276" s="511"/>
      <c r="AM276" s="511"/>
    </row>
    <row r="277" spans="2:39" ht="15.6" x14ac:dyDescent="0.3">
      <c r="B277" s="512" t="s">
        <v>47</v>
      </c>
      <c r="C277" s="521" t="s">
        <v>50</v>
      </c>
      <c r="D277" s="513" t="s">
        <v>52</v>
      </c>
      <c r="E277" s="514" t="s">
        <v>313</v>
      </c>
      <c r="F277" s="514" t="s">
        <v>312</v>
      </c>
      <c r="G277" s="515">
        <v>21</v>
      </c>
      <c r="H277" s="515">
        <v>11322</v>
      </c>
      <c r="I277" s="516">
        <v>3.3329999999999999E-2</v>
      </c>
      <c r="J277" s="515">
        <v>224</v>
      </c>
      <c r="K277" s="515">
        <v>202</v>
      </c>
      <c r="L277" s="516">
        <v>0.90800000000000003</v>
      </c>
      <c r="M277" s="516">
        <v>1.9300000000000001E-2</v>
      </c>
      <c r="N277" s="516">
        <v>0.87019999999999997</v>
      </c>
      <c r="O277" s="516">
        <v>0.94579999999999997</v>
      </c>
      <c r="P277" s="515">
        <v>94</v>
      </c>
      <c r="Q277" s="515">
        <v>82</v>
      </c>
      <c r="R277" s="516">
        <v>0.86899999999999999</v>
      </c>
      <c r="S277" s="516">
        <v>3.4799999999999998E-2</v>
      </c>
      <c r="T277" s="516">
        <v>0.80079999999999996</v>
      </c>
      <c r="U277" s="516">
        <v>0.93720000000000003</v>
      </c>
      <c r="V277" s="515">
        <v>11</v>
      </c>
      <c r="W277" s="515">
        <v>10</v>
      </c>
      <c r="X277" s="516">
        <v>0.94099999999999995</v>
      </c>
      <c r="Y277" s="516"/>
      <c r="Z277" s="516"/>
      <c r="AA277" s="516"/>
      <c r="AB277" s="515">
        <v>341</v>
      </c>
      <c r="AC277" s="515">
        <v>306</v>
      </c>
      <c r="AD277" s="516">
        <v>0.90400000000000003</v>
      </c>
      <c r="AE277" s="516">
        <v>1.6E-2</v>
      </c>
      <c r="AF277" s="516">
        <v>0.87260000000000004</v>
      </c>
      <c r="AG277" s="516">
        <v>0.93540000000000001</v>
      </c>
      <c r="AH277" s="515">
        <v>12</v>
      </c>
      <c r="AI277" s="515">
        <v>12</v>
      </c>
      <c r="AJ277" s="516">
        <v>1</v>
      </c>
      <c r="AK277" s="516"/>
      <c r="AL277" s="516"/>
      <c r="AM277" s="516"/>
    </row>
    <row r="278" spans="2:39" ht="15.6" x14ac:dyDescent="0.3">
      <c r="B278" s="512" t="s">
        <v>47</v>
      </c>
      <c r="C278" s="521" t="s">
        <v>50</v>
      </c>
      <c r="D278" s="514" t="s">
        <v>54</v>
      </c>
      <c r="E278" s="514" t="s">
        <v>313</v>
      </c>
      <c r="F278" s="513" t="s">
        <v>315</v>
      </c>
      <c r="G278" s="515">
        <v>21</v>
      </c>
      <c r="H278" s="515">
        <v>11322</v>
      </c>
      <c r="I278" s="516">
        <v>3.3329999999999999E-2</v>
      </c>
      <c r="J278" s="515">
        <v>2673</v>
      </c>
      <c r="K278" s="515">
        <v>2512</v>
      </c>
      <c r="L278" s="516">
        <v>0.93600000000000005</v>
      </c>
      <c r="M278" s="516">
        <v>4.7000000000000002E-3</v>
      </c>
      <c r="N278" s="516">
        <v>0.92679999999999996</v>
      </c>
      <c r="O278" s="516">
        <v>0.94520000000000004</v>
      </c>
      <c r="P278" s="515">
        <v>421</v>
      </c>
      <c r="Q278" s="515">
        <v>401</v>
      </c>
      <c r="R278" s="516">
        <v>0.94499999999999995</v>
      </c>
      <c r="S278" s="516">
        <v>1.11E-2</v>
      </c>
      <c r="T278" s="516">
        <v>0.92320000000000002</v>
      </c>
      <c r="U278" s="516">
        <v>0.96679999999999999</v>
      </c>
      <c r="V278" s="515">
        <v>88</v>
      </c>
      <c r="W278" s="515">
        <v>74</v>
      </c>
      <c r="X278" s="516">
        <v>0.85899999999999999</v>
      </c>
      <c r="Y278" s="516">
        <v>3.7100000000000001E-2</v>
      </c>
      <c r="Z278" s="516">
        <v>0.7863</v>
      </c>
      <c r="AA278" s="516">
        <v>0.93169999999999997</v>
      </c>
      <c r="AB278" s="515">
        <v>3289</v>
      </c>
      <c r="AC278" s="515">
        <v>3092</v>
      </c>
      <c r="AD278" s="516">
        <v>0.93700000000000006</v>
      </c>
      <c r="AE278" s="516">
        <v>4.1999999999999997E-3</v>
      </c>
      <c r="AF278" s="516">
        <v>0.92879999999999996</v>
      </c>
      <c r="AG278" s="516">
        <v>0.94520000000000004</v>
      </c>
      <c r="AH278" s="515">
        <v>107</v>
      </c>
      <c r="AI278" s="515">
        <v>105</v>
      </c>
      <c r="AJ278" s="516">
        <v>0.99099999999999999</v>
      </c>
      <c r="AK278" s="516">
        <v>9.1000000000000004E-3</v>
      </c>
      <c r="AL278" s="516">
        <v>0.97319999999999995</v>
      </c>
      <c r="AM278" s="516">
        <v>1</v>
      </c>
    </row>
    <row r="279" spans="2:39" ht="15.6" x14ac:dyDescent="0.3">
      <c r="B279" s="512" t="s">
        <v>47</v>
      </c>
      <c r="C279" s="521" t="s">
        <v>50</v>
      </c>
      <c r="D279" s="514" t="s">
        <v>54</v>
      </c>
      <c r="E279" s="514" t="s">
        <v>313</v>
      </c>
      <c r="F279" s="513" t="s">
        <v>314</v>
      </c>
      <c r="G279" s="515">
        <v>21</v>
      </c>
      <c r="H279" s="515">
        <v>11322</v>
      </c>
      <c r="I279" s="516">
        <v>3.3329999999999999E-2</v>
      </c>
      <c r="J279" s="515">
        <v>1091</v>
      </c>
      <c r="K279" s="515">
        <v>1062</v>
      </c>
      <c r="L279" s="516">
        <v>0.97399999999999998</v>
      </c>
      <c r="M279" s="516">
        <v>4.7999999999999996E-3</v>
      </c>
      <c r="N279" s="516">
        <v>0.96460000000000001</v>
      </c>
      <c r="O279" s="516">
        <v>0.98340000000000005</v>
      </c>
      <c r="P279" s="515">
        <v>1014</v>
      </c>
      <c r="Q279" s="515">
        <v>988</v>
      </c>
      <c r="R279" s="516">
        <v>0.97799999999999998</v>
      </c>
      <c r="S279" s="516">
        <v>4.5999999999999999E-3</v>
      </c>
      <c r="T279" s="516">
        <v>0.96899999999999997</v>
      </c>
      <c r="U279" s="516">
        <v>0.98699999999999999</v>
      </c>
      <c r="V279" s="515">
        <v>115</v>
      </c>
      <c r="W279" s="515">
        <v>107</v>
      </c>
      <c r="X279" s="516">
        <v>0.93500000000000005</v>
      </c>
      <c r="Y279" s="516">
        <v>2.3E-2</v>
      </c>
      <c r="Z279" s="516">
        <v>0.88990000000000002</v>
      </c>
      <c r="AA279" s="516">
        <v>0.98009999999999997</v>
      </c>
      <c r="AB279" s="515">
        <v>2334</v>
      </c>
      <c r="AC279" s="515">
        <v>2271</v>
      </c>
      <c r="AD279" s="516">
        <v>0.97599999999999998</v>
      </c>
      <c r="AE279" s="516">
        <v>3.2000000000000002E-3</v>
      </c>
      <c r="AF279" s="516">
        <v>0.96970000000000001</v>
      </c>
      <c r="AG279" s="516">
        <v>0.98229999999999995</v>
      </c>
      <c r="AH279" s="515">
        <v>114</v>
      </c>
      <c r="AI279" s="515">
        <v>114</v>
      </c>
      <c r="AJ279" s="516">
        <v>1</v>
      </c>
      <c r="AK279" s="516">
        <v>0</v>
      </c>
      <c r="AL279" s="516">
        <v>1</v>
      </c>
      <c r="AM279" s="516">
        <v>1</v>
      </c>
    </row>
    <row r="280" spans="2:39" ht="15.6" x14ac:dyDescent="0.3">
      <c r="B280" s="512" t="s">
        <v>47</v>
      </c>
      <c r="C280" s="521" t="s">
        <v>50</v>
      </c>
      <c r="D280" s="514" t="s">
        <v>54</v>
      </c>
      <c r="E280" s="513" t="s">
        <v>320</v>
      </c>
      <c r="F280" s="514" t="s">
        <v>312</v>
      </c>
      <c r="G280" s="515">
        <v>21</v>
      </c>
      <c r="H280" s="515">
        <v>11322</v>
      </c>
      <c r="I280" s="516">
        <v>3.3329999999999999E-2</v>
      </c>
      <c r="J280" s="515">
        <v>0</v>
      </c>
      <c r="K280" s="515">
        <v>0</v>
      </c>
      <c r="L280" s="516"/>
      <c r="M280" s="516"/>
      <c r="N280" s="516"/>
      <c r="O280" s="516"/>
      <c r="P280" s="515">
        <v>0</v>
      </c>
      <c r="Q280" s="515">
        <v>0</v>
      </c>
      <c r="R280" s="516"/>
      <c r="S280" s="516"/>
      <c r="T280" s="516"/>
      <c r="U280" s="516"/>
      <c r="V280" s="515">
        <v>0</v>
      </c>
      <c r="W280" s="515">
        <v>0</v>
      </c>
      <c r="X280" s="516"/>
      <c r="Y280" s="516"/>
      <c r="Z280" s="516"/>
      <c r="AA280" s="516"/>
      <c r="AB280" s="515">
        <v>259</v>
      </c>
      <c r="AC280" s="515">
        <v>255</v>
      </c>
      <c r="AD280" s="516">
        <v>0.98899999999999999</v>
      </c>
      <c r="AE280" s="516">
        <v>6.4999999999999997E-3</v>
      </c>
      <c r="AF280" s="516">
        <v>0.97629999999999995</v>
      </c>
      <c r="AG280" s="516">
        <v>1</v>
      </c>
      <c r="AH280" s="515">
        <v>259</v>
      </c>
      <c r="AI280" s="515">
        <v>255</v>
      </c>
      <c r="AJ280" s="516">
        <v>0.98899999999999999</v>
      </c>
      <c r="AK280" s="516">
        <v>6.4999999999999997E-3</v>
      </c>
      <c r="AL280" s="516">
        <v>0.97629999999999995</v>
      </c>
      <c r="AM280" s="516">
        <v>1</v>
      </c>
    </row>
    <row r="281" spans="2:39" ht="15.6" x14ac:dyDescent="0.3">
      <c r="B281" s="512" t="s">
        <v>47</v>
      </c>
      <c r="C281" s="521" t="s">
        <v>50</v>
      </c>
      <c r="D281" s="514" t="s">
        <v>54</v>
      </c>
      <c r="E281" s="513" t="s">
        <v>319</v>
      </c>
      <c r="F281" s="514" t="s">
        <v>312</v>
      </c>
      <c r="G281" s="515">
        <v>21</v>
      </c>
      <c r="H281" s="515">
        <v>11322</v>
      </c>
      <c r="I281" s="516">
        <v>3.3329999999999999E-2</v>
      </c>
      <c r="J281" s="515">
        <v>7</v>
      </c>
      <c r="K281" s="515">
        <v>7</v>
      </c>
      <c r="L281" s="516">
        <v>1</v>
      </c>
      <c r="M281" s="516"/>
      <c r="N281" s="516"/>
      <c r="O281" s="516"/>
      <c r="P281" s="515">
        <v>64</v>
      </c>
      <c r="Q281" s="515">
        <v>62</v>
      </c>
      <c r="R281" s="516">
        <v>0.96599999999999997</v>
      </c>
      <c r="S281" s="516">
        <v>2.2700000000000001E-2</v>
      </c>
      <c r="T281" s="516">
        <v>0.92149999999999999</v>
      </c>
      <c r="U281" s="516">
        <v>1</v>
      </c>
      <c r="V281" s="515">
        <v>56</v>
      </c>
      <c r="W281" s="515">
        <v>54</v>
      </c>
      <c r="X281" s="516">
        <v>0.95799999999999996</v>
      </c>
      <c r="Y281" s="516">
        <v>2.6800000000000001E-2</v>
      </c>
      <c r="Z281" s="516">
        <v>0.90549999999999997</v>
      </c>
      <c r="AA281" s="516">
        <v>1</v>
      </c>
      <c r="AB281" s="515">
        <v>127</v>
      </c>
      <c r="AC281" s="515">
        <v>123</v>
      </c>
      <c r="AD281" s="516">
        <v>0.96299999999999997</v>
      </c>
      <c r="AE281" s="516">
        <v>1.67E-2</v>
      </c>
      <c r="AF281" s="516">
        <v>0.93030000000000002</v>
      </c>
      <c r="AG281" s="516">
        <v>0.99570000000000003</v>
      </c>
      <c r="AH281" s="515">
        <v>0</v>
      </c>
      <c r="AI281" s="515">
        <v>0</v>
      </c>
      <c r="AJ281" s="516"/>
      <c r="AK281" s="516"/>
      <c r="AL281" s="516"/>
      <c r="AM281" s="516"/>
    </row>
    <row r="282" spans="2:39" ht="15.6" x14ac:dyDescent="0.3">
      <c r="B282" s="512" t="s">
        <v>47</v>
      </c>
      <c r="C282" s="521" t="s">
        <v>50</v>
      </c>
      <c r="D282" s="514" t="s">
        <v>54</v>
      </c>
      <c r="E282" s="513" t="s">
        <v>318</v>
      </c>
      <c r="F282" s="514" t="s">
        <v>312</v>
      </c>
      <c r="G282" s="515">
        <v>21</v>
      </c>
      <c r="H282" s="515">
        <v>11322</v>
      </c>
      <c r="I282" s="516">
        <v>3.3329999999999999E-2</v>
      </c>
      <c r="J282" s="515">
        <v>638</v>
      </c>
      <c r="K282" s="515">
        <v>608</v>
      </c>
      <c r="L282" s="516">
        <v>0.94699999999999995</v>
      </c>
      <c r="M282" s="516">
        <v>8.8999999999999999E-3</v>
      </c>
      <c r="N282" s="516">
        <v>0.92959999999999998</v>
      </c>
      <c r="O282" s="516">
        <v>0.96440000000000003</v>
      </c>
      <c r="P282" s="515">
        <v>315</v>
      </c>
      <c r="Q282" s="515">
        <v>307</v>
      </c>
      <c r="R282" s="516">
        <v>0.97099999999999997</v>
      </c>
      <c r="S282" s="516">
        <v>9.4999999999999998E-3</v>
      </c>
      <c r="T282" s="516">
        <v>0.95240000000000002</v>
      </c>
      <c r="U282" s="516">
        <v>0.98960000000000004</v>
      </c>
      <c r="V282" s="515">
        <v>60</v>
      </c>
      <c r="W282" s="515">
        <v>51</v>
      </c>
      <c r="X282" s="516">
        <v>0.88200000000000001</v>
      </c>
      <c r="Y282" s="516">
        <v>4.1599999999999998E-2</v>
      </c>
      <c r="Z282" s="516">
        <v>0.80049999999999999</v>
      </c>
      <c r="AA282" s="516">
        <v>0.96350000000000002</v>
      </c>
      <c r="AB282" s="515">
        <v>1013</v>
      </c>
      <c r="AC282" s="515">
        <v>966</v>
      </c>
      <c r="AD282" s="516">
        <v>0.95099999999999996</v>
      </c>
      <c r="AE282" s="516">
        <v>6.7999999999999996E-3</v>
      </c>
      <c r="AF282" s="516">
        <v>0.93769999999999998</v>
      </c>
      <c r="AG282" s="516">
        <v>0.96430000000000005</v>
      </c>
      <c r="AH282" s="515">
        <v>0</v>
      </c>
      <c r="AI282" s="515">
        <v>0</v>
      </c>
      <c r="AJ282" s="516"/>
      <c r="AK282" s="516"/>
      <c r="AL282" s="516"/>
      <c r="AM282" s="516"/>
    </row>
    <row r="283" spans="2:39" ht="15.6" x14ac:dyDescent="0.3">
      <c r="B283" s="512" t="s">
        <v>47</v>
      </c>
      <c r="C283" s="521" t="s">
        <v>50</v>
      </c>
      <c r="D283" s="514" t="s">
        <v>54</v>
      </c>
      <c r="E283" s="513" t="s">
        <v>317</v>
      </c>
      <c r="F283" s="514" t="s">
        <v>312</v>
      </c>
      <c r="G283" s="515">
        <v>21</v>
      </c>
      <c r="H283" s="515">
        <v>11322</v>
      </c>
      <c r="I283" s="516">
        <v>3.3329999999999999E-2</v>
      </c>
      <c r="J283" s="515">
        <v>0</v>
      </c>
      <c r="K283" s="515">
        <v>0</v>
      </c>
      <c r="L283" s="516"/>
      <c r="M283" s="516"/>
      <c r="N283" s="516"/>
      <c r="O283" s="516"/>
      <c r="P283" s="515">
        <v>0</v>
      </c>
      <c r="Q283" s="515">
        <v>0</v>
      </c>
      <c r="R283" s="516"/>
      <c r="S283" s="516"/>
      <c r="T283" s="516"/>
      <c r="U283" s="516"/>
      <c r="V283" s="515">
        <v>0</v>
      </c>
      <c r="W283" s="515">
        <v>0</v>
      </c>
      <c r="X283" s="516"/>
      <c r="Y283" s="516"/>
      <c r="Z283" s="516"/>
      <c r="AA283" s="516"/>
      <c r="AB283" s="515">
        <v>0</v>
      </c>
      <c r="AC283" s="515">
        <v>0</v>
      </c>
      <c r="AD283" s="516"/>
      <c r="AE283" s="516"/>
      <c r="AF283" s="516"/>
      <c r="AG283" s="516"/>
      <c r="AH283" s="515">
        <v>0</v>
      </c>
      <c r="AI283" s="515">
        <v>0</v>
      </c>
      <c r="AJ283" s="516"/>
      <c r="AK283" s="516"/>
      <c r="AL283" s="516"/>
      <c r="AM283" s="516"/>
    </row>
    <row r="284" spans="2:39" ht="15.6" x14ac:dyDescent="0.3">
      <c r="B284" s="512" t="s">
        <v>47</v>
      </c>
      <c r="C284" s="521" t="s">
        <v>50</v>
      </c>
      <c r="D284" s="514" t="s">
        <v>54</v>
      </c>
      <c r="E284" s="513" t="s">
        <v>316</v>
      </c>
      <c r="F284" s="514" t="s">
        <v>312</v>
      </c>
      <c r="G284" s="515">
        <v>21</v>
      </c>
      <c r="H284" s="515">
        <v>11322</v>
      </c>
      <c r="I284" s="516">
        <v>3.3329999999999999E-2</v>
      </c>
      <c r="J284" s="515">
        <v>362</v>
      </c>
      <c r="K284" s="515">
        <v>342</v>
      </c>
      <c r="L284" s="516">
        <v>0.92900000000000005</v>
      </c>
      <c r="M284" s="516">
        <v>1.35E-2</v>
      </c>
      <c r="N284" s="516">
        <v>0.90249999999999997</v>
      </c>
      <c r="O284" s="516">
        <v>0.95550000000000002</v>
      </c>
      <c r="P284" s="515">
        <v>166</v>
      </c>
      <c r="Q284" s="515">
        <v>165</v>
      </c>
      <c r="R284" s="516">
        <v>0.998</v>
      </c>
      <c r="S284" s="516">
        <v>3.5000000000000001E-3</v>
      </c>
      <c r="T284" s="516">
        <v>0.99109999999999998</v>
      </c>
      <c r="U284" s="516">
        <v>1</v>
      </c>
      <c r="V284" s="515">
        <v>24</v>
      </c>
      <c r="W284" s="515">
        <v>23</v>
      </c>
      <c r="X284" s="516">
        <v>0.93899999999999995</v>
      </c>
      <c r="Y284" s="516"/>
      <c r="Z284" s="516"/>
      <c r="AA284" s="516"/>
      <c r="AB284" s="515">
        <v>552</v>
      </c>
      <c r="AC284" s="515">
        <v>530</v>
      </c>
      <c r="AD284" s="516">
        <v>0.94399999999999995</v>
      </c>
      <c r="AE284" s="516">
        <v>9.7999999999999997E-3</v>
      </c>
      <c r="AF284" s="516">
        <v>0.92479999999999996</v>
      </c>
      <c r="AG284" s="516">
        <v>0.96319999999999995</v>
      </c>
      <c r="AH284" s="515">
        <v>0</v>
      </c>
      <c r="AI284" s="515">
        <v>0</v>
      </c>
      <c r="AJ284" s="516"/>
      <c r="AK284" s="516"/>
      <c r="AL284" s="516"/>
      <c r="AM284" s="516"/>
    </row>
    <row r="285" spans="2:39" ht="15.6" x14ac:dyDescent="0.3">
      <c r="B285" s="478" t="s">
        <v>47</v>
      </c>
      <c r="C285" s="522" t="s">
        <v>55</v>
      </c>
      <c r="D285" s="517" t="s">
        <v>54</v>
      </c>
      <c r="E285" s="517" t="s">
        <v>313</v>
      </c>
      <c r="F285" s="517" t="s">
        <v>312</v>
      </c>
      <c r="G285" s="518">
        <v>21</v>
      </c>
      <c r="H285" s="518">
        <v>11322</v>
      </c>
      <c r="I285" s="480">
        <v>3.3329999999999999E-2</v>
      </c>
      <c r="J285" s="518">
        <v>3764</v>
      </c>
      <c r="K285" s="518">
        <v>3574</v>
      </c>
      <c r="L285" s="480">
        <v>0.94199999999999995</v>
      </c>
      <c r="M285" s="480">
        <v>3.8E-3</v>
      </c>
      <c r="N285" s="480">
        <v>0.93459999999999999</v>
      </c>
      <c r="O285" s="480">
        <v>0.94940000000000002</v>
      </c>
      <c r="P285" s="518">
        <v>1435</v>
      </c>
      <c r="Q285" s="518">
        <v>1389</v>
      </c>
      <c r="R285" s="480">
        <v>0.97399999999999998</v>
      </c>
      <c r="S285" s="480">
        <v>4.1999999999999997E-3</v>
      </c>
      <c r="T285" s="480">
        <v>0.96579999999999999</v>
      </c>
      <c r="U285" s="480">
        <v>0.98219999999999996</v>
      </c>
      <c r="V285" s="518">
        <v>203</v>
      </c>
      <c r="W285" s="518">
        <v>181</v>
      </c>
      <c r="X285" s="480">
        <v>0.9</v>
      </c>
      <c r="Y285" s="480">
        <v>2.1100000000000001E-2</v>
      </c>
      <c r="Z285" s="480">
        <v>0.85860000000000003</v>
      </c>
      <c r="AA285" s="480">
        <v>0.94140000000000001</v>
      </c>
      <c r="AB285" s="518">
        <v>5661</v>
      </c>
      <c r="AC285" s="518">
        <v>5399</v>
      </c>
      <c r="AD285" s="480">
        <v>0.94599999999999995</v>
      </c>
      <c r="AE285" s="480">
        <v>3.0000000000000001E-3</v>
      </c>
      <c r="AF285" s="480">
        <v>0.94010000000000005</v>
      </c>
      <c r="AG285" s="480">
        <v>0.95189999999999997</v>
      </c>
      <c r="AH285" s="518">
        <v>259</v>
      </c>
      <c r="AI285" s="518">
        <v>255</v>
      </c>
      <c r="AJ285" s="480">
        <v>0.98899999999999999</v>
      </c>
      <c r="AK285" s="480">
        <v>6.4999999999999997E-3</v>
      </c>
      <c r="AL285" s="480">
        <v>0.97629999999999995</v>
      </c>
      <c r="AM285" s="480">
        <v>1</v>
      </c>
    </row>
    <row r="286" spans="2:39" ht="15.6" x14ac:dyDescent="0.3">
      <c r="B286" s="478" t="s">
        <v>47</v>
      </c>
      <c r="C286" s="517" t="s">
        <v>44</v>
      </c>
      <c r="D286" s="517" t="s">
        <v>54</v>
      </c>
      <c r="E286" s="523" t="s">
        <v>320</v>
      </c>
      <c r="F286" s="517" t="s">
        <v>312</v>
      </c>
      <c r="G286" s="518">
        <v>54</v>
      </c>
      <c r="H286" s="518">
        <v>55008</v>
      </c>
      <c r="I286" s="480">
        <v>0.15151999999999999</v>
      </c>
      <c r="J286" s="518">
        <v>0</v>
      </c>
      <c r="K286" s="518">
        <v>0</v>
      </c>
      <c r="L286" s="480"/>
      <c r="M286" s="480"/>
      <c r="N286" s="480"/>
      <c r="O286" s="480"/>
      <c r="P286" s="518">
        <v>0</v>
      </c>
      <c r="Q286" s="518">
        <v>0</v>
      </c>
      <c r="R286" s="480"/>
      <c r="S286" s="480"/>
      <c r="T286" s="480"/>
      <c r="U286" s="480"/>
      <c r="V286" s="518">
        <v>0</v>
      </c>
      <c r="W286" s="518">
        <v>0</v>
      </c>
      <c r="X286" s="480"/>
      <c r="Y286" s="480"/>
      <c r="Z286" s="480"/>
      <c r="AA286" s="480"/>
      <c r="AB286" s="518">
        <v>825</v>
      </c>
      <c r="AC286" s="518">
        <v>812</v>
      </c>
      <c r="AD286" s="480">
        <v>0.98599999999999999</v>
      </c>
      <c r="AE286" s="480">
        <v>4.1000000000000003E-3</v>
      </c>
      <c r="AF286" s="480">
        <v>0.97799999999999998</v>
      </c>
      <c r="AG286" s="480">
        <v>0.99399999999999999</v>
      </c>
      <c r="AH286" s="518">
        <v>825</v>
      </c>
      <c r="AI286" s="518">
        <v>812</v>
      </c>
      <c r="AJ286" s="480">
        <v>0.98599999999999999</v>
      </c>
      <c r="AK286" s="480">
        <v>4.1000000000000003E-3</v>
      </c>
      <c r="AL286" s="480">
        <v>0.97799999999999998</v>
      </c>
      <c r="AM286" s="480">
        <v>0.99399999999999999</v>
      </c>
    </row>
    <row r="287" spans="2:39" ht="15.6" x14ac:dyDescent="0.3">
      <c r="B287" s="478" t="s">
        <v>47</v>
      </c>
      <c r="C287" s="517" t="s">
        <v>44</v>
      </c>
      <c r="D287" s="517" t="s">
        <v>54</v>
      </c>
      <c r="E287" s="523" t="s">
        <v>318</v>
      </c>
      <c r="F287" s="517" t="s">
        <v>312</v>
      </c>
      <c r="G287" s="518">
        <v>54</v>
      </c>
      <c r="H287" s="518">
        <v>55008</v>
      </c>
      <c r="I287" s="480">
        <v>0.15151999999999999</v>
      </c>
      <c r="J287" s="518">
        <v>3048</v>
      </c>
      <c r="K287" s="518">
        <v>2911</v>
      </c>
      <c r="L287" s="480">
        <v>0.96</v>
      </c>
      <c r="M287" s="480">
        <v>3.5000000000000001E-3</v>
      </c>
      <c r="N287" s="480">
        <v>0.95309999999999995</v>
      </c>
      <c r="O287" s="480">
        <v>0.96689999999999998</v>
      </c>
      <c r="P287" s="518">
        <v>1042</v>
      </c>
      <c r="Q287" s="518">
        <v>991</v>
      </c>
      <c r="R287" s="480">
        <v>0.95899999999999996</v>
      </c>
      <c r="S287" s="480">
        <v>6.1000000000000004E-3</v>
      </c>
      <c r="T287" s="480">
        <v>0.94699999999999995</v>
      </c>
      <c r="U287" s="480">
        <v>0.97099999999999997</v>
      </c>
      <c r="V287" s="518">
        <v>145</v>
      </c>
      <c r="W287" s="518">
        <v>114</v>
      </c>
      <c r="X287" s="480">
        <v>0.82899999999999996</v>
      </c>
      <c r="Y287" s="480">
        <v>3.1300000000000001E-2</v>
      </c>
      <c r="Z287" s="480">
        <v>0.76770000000000005</v>
      </c>
      <c r="AA287" s="480">
        <v>0.89029999999999998</v>
      </c>
      <c r="AB287" s="518">
        <v>4235</v>
      </c>
      <c r="AC287" s="518">
        <v>4016</v>
      </c>
      <c r="AD287" s="480">
        <v>0.96</v>
      </c>
      <c r="AE287" s="480">
        <v>3.0000000000000001E-3</v>
      </c>
      <c r="AF287" s="480">
        <v>0.95409999999999995</v>
      </c>
      <c r="AG287" s="480">
        <v>0.96589999999999998</v>
      </c>
      <c r="AH287" s="518">
        <v>0</v>
      </c>
      <c r="AI287" s="518">
        <v>0</v>
      </c>
      <c r="AJ287" s="480"/>
      <c r="AK287" s="480"/>
      <c r="AL287" s="480"/>
      <c r="AM287" s="480"/>
    </row>
    <row r="288" spans="2:39" ht="15.6" x14ac:dyDescent="0.3">
      <c r="B288" s="478" t="s">
        <v>47</v>
      </c>
      <c r="C288" s="517" t="s">
        <v>44</v>
      </c>
      <c r="D288" s="517" t="s">
        <v>54</v>
      </c>
      <c r="E288" s="523" t="s">
        <v>317</v>
      </c>
      <c r="F288" s="517" t="s">
        <v>312</v>
      </c>
      <c r="G288" s="518">
        <v>54</v>
      </c>
      <c r="H288" s="518">
        <v>55008</v>
      </c>
      <c r="I288" s="480">
        <v>0.15151999999999999</v>
      </c>
      <c r="J288" s="518">
        <v>0</v>
      </c>
      <c r="K288" s="518">
        <v>0</v>
      </c>
      <c r="L288" s="480"/>
      <c r="M288" s="480"/>
      <c r="N288" s="480"/>
      <c r="O288" s="480"/>
      <c r="P288" s="518">
        <v>0</v>
      </c>
      <c r="Q288" s="518">
        <v>0</v>
      </c>
      <c r="R288" s="480"/>
      <c r="S288" s="480"/>
      <c r="T288" s="480"/>
      <c r="U288" s="480"/>
      <c r="V288" s="518">
        <v>0</v>
      </c>
      <c r="W288" s="518">
        <v>0</v>
      </c>
      <c r="X288" s="480"/>
      <c r="Y288" s="480"/>
      <c r="Z288" s="480"/>
      <c r="AA288" s="480"/>
      <c r="AB288" s="518">
        <v>0</v>
      </c>
      <c r="AC288" s="518">
        <v>0</v>
      </c>
      <c r="AD288" s="480"/>
      <c r="AE288" s="480"/>
      <c r="AF288" s="480"/>
      <c r="AG288" s="480"/>
      <c r="AH288" s="518">
        <v>0</v>
      </c>
      <c r="AI288" s="518">
        <v>0</v>
      </c>
      <c r="AJ288" s="480"/>
      <c r="AK288" s="480"/>
      <c r="AL288" s="480"/>
      <c r="AM288" s="480"/>
    </row>
    <row r="289" spans="2:39" ht="15.6" x14ac:dyDescent="0.3">
      <c r="B289" s="478" t="s">
        <v>47</v>
      </c>
      <c r="C289" s="517" t="s">
        <v>44</v>
      </c>
      <c r="D289" s="517" t="s">
        <v>54</v>
      </c>
      <c r="E289" s="523" t="s">
        <v>316</v>
      </c>
      <c r="F289" s="517" t="s">
        <v>312</v>
      </c>
      <c r="G289" s="518">
        <v>54</v>
      </c>
      <c r="H289" s="518">
        <v>55008</v>
      </c>
      <c r="I289" s="480">
        <v>0.15151999999999999</v>
      </c>
      <c r="J289" s="518">
        <v>1784</v>
      </c>
      <c r="K289" s="518">
        <v>1699</v>
      </c>
      <c r="L289" s="480">
        <v>0.95</v>
      </c>
      <c r="M289" s="480">
        <v>5.1999999999999998E-3</v>
      </c>
      <c r="N289" s="480">
        <v>0.93979999999999997</v>
      </c>
      <c r="O289" s="480">
        <v>0.96020000000000005</v>
      </c>
      <c r="P289" s="518">
        <v>649</v>
      </c>
      <c r="Q289" s="518">
        <v>644</v>
      </c>
      <c r="R289" s="480">
        <v>0.99299999999999999</v>
      </c>
      <c r="S289" s="480">
        <v>3.3E-3</v>
      </c>
      <c r="T289" s="480">
        <v>0.98650000000000004</v>
      </c>
      <c r="U289" s="480">
        <v>0.99950000000000006</v>
      </c>
      <c r="V289" s="518">
        <v>46</v>
      </c>
      <c r="W289" s="518">
        <v>44</v>
      </c>
      <c r="X289" s="480">
        <v>0.93899999999999995</v>
      </c>
      <c r="Y289" s="480">
        <v>3.5299999999999998E-2</v>
      </c>
      <c r="Z289" s="480">
        <v>0.86980000000000002</v>
      </c>
      <c r="AA289" s="480">
        <v>1</v>
      </c>
      <c r="AB289" s="518">
        <v>2479</v>
      </c>
      <c r="AC289" s="518">
        <v>2387</v>
      </c>
      <c r="AD289" s="480">
        <v>0.95499999999999996</v>
      </c>
      <c r="AE289" s="480">
        <v>4.1999999999999997E-3</v>
      </c>
      <c r="AF289" s="480">
        <v>0.94679999999999997</v>
      </c>
      <c r="AG289" s="480">
        <v>0.96319999999999995</v>
      </c>
      <c r="AH289" s="518">
        <v>0</v>
      </c>
      <c r="AI289" s="518">
        <v>0</v>
      </c>
      <c r="AJ289" s="480"/>
      <c r="AK289" s="480"/>
      <c r="AL289" s="480"/>
      <c r="AM289" s="480"/>
    </row>
    <row r="290" spans="2:39" ht="15.6" x14ac:dyDescent="0.3">
      <c r="B290" s="478" t="s">
        <v>47</v>
      </c>
      <c r="C290" s="517" t="s">
        <v>44</v>
      </c>
      <c r="D290" s="517" t="s">
        <v>54</v>
      </c>
      <c r="E290" s="517" t="s">
        <v>313</v>
      </c>
      <c r="F290" s="479" t="s">
        <v>315</v>
      </c>
      <c r="G290" s="518">
        <v>54</v>
      </c>
      <c r="H290" s="518">
        <v>55008</v>
      </c>
      <c r="I290" s="480">
        <v>0.15151999999999999</v>
      </c>
      <c r="J290" s="518">
        <v>14427</v>
      </c>
      <c r="K290" s="518">
        <v>13308</v>
      </c>
      <c r="L290" s="480">
        <v>0.93600000000000005</v>
      </c>
      <c r="M290" s="480">
        <v>2E-3</v>
      </c>
      <c r="N290" s="480">
        <v>0.93210000000000004</v>
      </c>
      <c r="O290" s="480">
        <v>0.93989999999999996</v>
      </c>
      <c r="P290" s="518">
        <v>1988</v>
      </c>
      <c r="Q290" s="518">
        <v>1825</v>
      </c>
      <c r="R290" s="480">
        <v>0.92400000000000004</v>
      </c>
      <c r="S290" s="480">
        <v>5.8999999999999999E-3</v>
      </c>
      <c r="T290" s="480">
        <v>0.91239999999999999</v>
      </c>
      <c r="U290" s="480">
        <v>0.93559999999999999</v>
      </c>
      <c r="V290" s="518">
        <v>271</v>
      </c>
      <c r="W290" s="518">
        <v>211</v>
      </c>
      <c r="X290" s="480">
        <v>0.81899999999999995</v>
      </c>
      <c r="Y290" s="480">
        <v>2.3400000000000001E-2</v>
      </c>
      <c r="Z290" s="480">
        <v>0.77310000000000001</v>
      </c>
      <c r="AA290" s="480">
        <v>0.8649</v>
      </c>
      <c r="AB290" s="518">
        <v>17018</v>
      </c>
      <c r="AC290" s="518">
        <v>15669</v>
      </c>
      <c r="AD290" s="480">
        <v>0.93600000000000005</v>
      </c>
      <c r="AE290" s="480">
        <v>1.9E-3</v>
      </c>
      <c r="AF290" s="480">
        <v>0.93230000000000002</v>
      </c>
      <c r="AG290" s="480">
        <v>0.93969999999999998</v>
      </c>
      <c r="AH290" s="518">
        <v>332</v>
      </c>
      <c r="AI290" s="518">
        <v>325</v>
      </c>
      <c r="AJ290" s="480">
        <v>0.97899999999999998</v>
      </c>
      <c r="AK290" s="480">
        <v>7.9000000000000008E-3</v>
      </c>
      <c r="AL290" s="480">
        <v>0.96350000000000002</v>
      </c>
      <c r="AM290" s="480">
        <v>0.99450000000000005</v>
      </c>
    </row>
    <row r="291" spans="2:39" ht="15.6" x14ac:dyDescent="0.3">
      <c r="B291" s="478" t="s">
        <v>47</v>
      </c>
      <c r="C291" s="517" t="s">
        <v>44</v>
      </c>
      <c r="D291" s="517" t="s">
        <v>54</v>
      </c>
      <c r="E291" s="517" t="s">
        <v>313</v>
      </c>
      <c r="F291" s="479" t="s">
        <v>314</v>
      </c>
      <c r="G291" s="518">
        <v>54</v>
      </c>
      <c r="H291" s="518">
        <v>55008</v>
      </c>
      <c r="I291" s="480">
        <v>0.15151999999999999</v>
      </c>
      <c r="J291" s="518">
        <v>6331</v>
      </c>
      <c r="K291" s="518">
        <v>6203</v>
      </c>
      <c r="L291" s="480">
        <v>0.98199999999999998</v>
      </c>
      <c r="M291" s="480">
        <v>1.6999999999999999E-3</v>
      </c>
      <c r="N291" s="480">
        <v>0.97870000000000001</v>
      </c>
      <c r="O291" s="480">
        <v>0.98529999999999995</v>
      </c>
      <c r="P291" s="518">
        <v>3373</v>
      </c>
      <c r="Q291" s="518">
        <v>3287</v>
      </c>
      <c r="R291" s="480">
        <v>0.97599999999999998</v>
      </c>
      <c r="S291" s="480">
        <v>2.5999999999999999E-3</v>
      </c>
      <c r="T291" s="480">
        <v>0.97089999999999999</v>
      </c>
      <c r="U291" s="480">
        <v>0.98109999999999997</v>
      </c>
      <c r="V291" s="518">
        <v>289</v>
      </c>
      <c r="W291" s="518">
        <v>252</v>
      </c>
      <c r="X291" s="480">
        <v>0.876</v>
      </c>
      <c r="Y291" s="480">
        <v>1.9400000000000001E-2</v>
      </c>
      <c r="Z291" s="480">
        <v>0.83799999999999997</v>
      </c>
      <c r="AA291" s="480">
        <v>0.91400000000000003</v>
      </c>
      <c r="AB291" s="518">
        <v>10333</v>
      </c>
      <c r="AC291" s="518">
        <v>10078</v>
      </c>
      <c r="AD291" s="480">
        <v>0.98099999999999998</v>
      </c>
      <c r="AE291" s="480">
        <v>1.2999999999999999E-3</v>
      </c>
      <c r="AF291" s="480">
        <v>0.97850000000000004</v>
      </c>
      <c r="AG291" s="480">
        <v>0.98350000000000004</v>
      </c>
      <c r="AH291" s="518">
        <v>340</v>
      </c>
      <c r="AI291" s="518">
        <v>336</v>
      </c>
      <c r="AJ291" s="480">
        <v>0.99399999999999999</v>
      </c>
      <c r="AK291" s="480">
        <v>4.1999999999999997E-3</v>
      </c>
      <c r="AL291" s="480">
        <v>0.98580000000000001</v>
      </c>
      <c r="AM291" s="480">
        <v>1</v>
      </c>
    </row>
    <row r="292" spans="2:39" ht="15.6" x14ac:dyDescent="0.3">
      <c r="B292" s="478" t="s">
        <v>47</v>
      </c>
      <c r="C292" s="517" t="s">
        <v>44</v>
      </c>
      <c r="D292" s="479" t="s">
        <v>45</v>
      </c>
      <c r="E292" s="517" t="s">
        <v>313</v>
      </c>
      <c r="F292" s="517" t="s">
        <v>312</v>
      </c>
      <c r="G292" s="518">
        <v>54</v>
      </c>
      <c r="H292" s="518">
        <v>55008</v>
      </c>
      <c r="I292" s="480">
        <v>0.15151999999999999</v>
      </c>
      <c r="J292" s="518">
        <v>17829</v>
      </c>
      <c r="K292" s="518">
        <v>17075</v>
      </c>
      <c r="L292" s="480">
        <v>0.95399999999999996</v>
      </c>
      <c r="M292" s="480">
        <v>1.6000000000000001E-3</v>
      </c>
      <c r="N292" s="480">
        <v>0.95089999999999997</v>
      </c>
      <c r="O292" s="480">
        <v>0.95709999999999995</v>
      </c>
      <c r="P292" s="518">
        <v>4708</v>
      </c>
      <c r="Q292" s="518">
        <v>4570</v>
      </c>
      <c r="R292" s="480">
        <v>0.97099999999999997</v>
      </c>
      <c r="S292" s="480">
        <v>2.3999999999999998E-3</v>
      </c>
      <c r="T292" s="480">
        <v>0.96630000000000005</v>
      </c>
      <c r="U292" s="480">
        <v>0.97570000000000001</v>
      </c>
      <c r="V292" s="518">
        <v>491</v>
      </c>
      <c r="W292" s="518">
        <v>414</v>
      </c>
      <c r="X292" s="480">
        <v>0.86499999999999999</v>
      </c>
      <c r="Y292" s="480">
        <v>1.54E-2</v>
      </c>
      <c r="Z292" s="480">
        <v>0.83479999999999999</v>
      </c>
      <c r="AA292" s="480">
        <v>0.8952</v>
      </c>
      <c r="AB292" s="518">
        <v>23824</v>
      </c>
      <c r="AC292" s="518">
        <v>22843</v>
      </c>
      <c r="AD292" s="480">
        <v>0.95499999999999996</v>
      </c>
      <c r="AE292" s="480">
        <v>1.2999999999999999E-3</v>
      </c>
      <c r="AF292" s="480">
        <v>0.95250000000000001</v>
      </c>
      <c r="AG292" s="480">
        <v>0.95750000000000002</v>
      </c>
      <c r="AH292" s="518">
        <v>796</v>
      </c>
      <c r="AI292" s="518">
        <v>784</v>
      </c>
      <c r="AJ292" s="480">
        <v>0.98599999999999999</v>
      </c>
      <c r="AK292" s="480">
        <v>4.1999999999999997E-3</v>
      </c>
      <c r="AL292" s="480">
        <v>0.9778</v>
      </c>
      <c r="AM292" s="480">
        <v>0.99419999999999997</v>
      </c>
    </row>
    <row r="293" spans="2:39" ht="15.6" x14ac:dyDescent="0.3">
      <c r="B293" s="478" t="s">
        <v>47</v>
      </c>
      <c r="C293" s="517" t="s">
        <v>44</v>
      </c>
      <c r="D293" s="479" t="s">
        <v>52</v>
      </c>
      <c r="E293" s="517" t="s">
        <v>313</v>
      </c>
      <c r="F293" s="517" t="s">
        <v>312</v>
      </c>
      <c r="G293" s="518">
        <v>54</v>
      </c>
      <c r="H293" s="518">
        <v>55008</v>
      </c>
      <c r="I293" s="480">
        <v>0.15151999999999999</v>
      </c>
      <c r="J293" s="518">
        <v>2929</v>
      </c>
      <c r="K293" s="518">
        <v>2436</v>
      </c>
      <c r="L293" s="480">
        <v>0.83699999999999997</v>
      </c>
      <c r="M293" s="480">
        <v>6.7999999999999996E-3</v>
      </c>
      <c r="N293" s="480">
        <v>0.82369999999999999</v>
      </c>
      <c r="O293" s="480">
        <v>0.85029999999999994</v>
      </c>
      <c r="P293" s="518">
        <v>653</v>
      </c>
      <c r="Q293" s="518">
        <v>542</v>
      </c>
      <c r="R293" s="480">
        <v>0.85599999999999998</v>
      </c>
      <c r="S293" s="480">
        <v>1.37E-2</v>
      </c>
      <c r="T293" s="480">
        <v>0.82909999999999995</v>
      </c>
      <c r="U293" s="480">
        <v>0.88290000000000002</v>
      </c>
      <c r="V293" s="518">
        <v>69</v>
      </c>
      <c r="W293" s="518">
        <v>49</v>
      </c>
      <c r="X293" s="480">
        <v>0.65900000000000003</v>
      </c>
      <c r="Y293" s="480">
        <v>5.7099999999999998E-2</v>
      </c>
      <c r="Z293" s="480">
        <v>0.54710000000000003</v>
      </c>
      <c r="AA293" s="480">
        <v>0.77090000000000003</v>
      </c>
      <c r="AB293" s="518">
        <v>3680</v>
      </c>
      <c r="AC293" s="518">
        <v>3055</v>
      </c>
      <c r="AD293" s="480">
        <v>0.83699999999999997</v>
      </c>
      <c r="AE293" s="480">
        <v>6.1000000000000004E-3</v>
      </c>
      <c r="AF293" s="480">
        <v>0.82499999999999996</v>
      </c>
      <c r="AG293" s="480">
        <v>0.84899999999999998</v>
      </c>
      <c r="AH293" s="518">
        <v>29</v>
      </c>
      <c r="AI293" s="518">
        <v>28</v>
      </c>
      <c r="AJ293" s="480">
        <v>0.97799999999999998</v>
      </c>
      <c r="AK293" s="480"/>
      <c r="AL293" s="480"/>
      <c r="AM293" s="480"/>
    </row>
    <row r="294" spans="2:39" ht="15.6" x14ac:dyDescent="0.3">
      <c r="B294" s="467" t="s">
        <v>58</v>
      </c>
      <c r="C294" s="526" t="s">
        <v>44</v>
      </c>
      <c r="D294" s="468" t="s">
        <v>54</v>
      </c>
      <c r="E294" s="468" t="s">
        <v>313</v>
      </c>
      <c r="F294" s="468" t="s">
        <v>312</v>
      </c>
      <c r="G294" s="525">
        <v>54</v>
      </c>
      <c r="H294" s="525">
        <v>55008</v>
      </c>
      <c r="I294" s="470">
        <v>0.15151999999999999</v>
      </c>
      <c r="J294" s="525">
        <v>20758</v>
      </c>
      <c r="K294" s="525">
        <v>19511</v>
      </c>
      <c r="L294" s="470">
        <v>0.94499999999999995</v>
      </c>
      <c r="M294" s="470">
        <v>1.6000000000000001E-3</v>
      </c>
      <c r="N294" s="470">
        <v>0.94189999999999996</v>
      </c>
      <c r="O294" s="470">
        <v>0.94810000000000005</v>
      </c>
      <c r="P294" s="525">
        <v>5361</v>
      </c>
      <c r="Q294" s="525">
        <v>5112</v>
      </c>
      <c r="R294" s="470">
        <v>0.96499999999999997</v>
      </c>
      <c r="S294" s="470">
        <v>2.5000000000000001E-3</v>
      </c>
      <c r="T294" s="470">
        <v>0.96009999999999995</v>
      </c>
      <c r="U294" s="470">
        <v>0.96989999999999998</v>
      </c>
      <c r="V294" s="525">
        <v>560</v>
      </c>
      <c r="W294" s="525">
        <v>463</v>
      </c>
      <c r="X294" s="470">
        <v>0.84599999999999997</v>
      </c>
      <c r="Y294" s="470">
        <v>1.5299999999999999E-2</v>
      </c>
      <c r="Z294" s="470">
        <v>0.81599999999999995</v>
      </c>
      <c r="AA294" s="470">
        <v>0.876</v>
      </c>
      <c r="AB294" s="525">
        <v>27504</v>
      </c>
      <c r="AC294" s="525">
        <v>25898</v>
      </c>
      <c r="AD294" s="470">
        <v>0.94599999999999995</v>
      </c>
      <c r="AE294" s="470">
        <v>1.4E-3</v>
      </c>
      <c r="AF294" s="470">
        <v>0.94330000000000003</v>
      </c>
      <c r="AG294" s="470">
        <v>0.94869999999999999</v>
      </c>
      <c r="AH294" s="525">
        <v>825</v>
      </c>
      <c r="AI294" s="525">
        <v>812</v>
      </c>
      <c r="AJ294" s="470">
        <v>0.98599999999999999</v>
      </c>
      <c r="AK294" s="470">
        <v>4.1000000000000003E-3</v>
      </c>
      <c r="AL294" s="470">
        <v>0.97799999999999998</v>
      </c>
      <c r="AM294" s="470">
        <v>0.99399999999999999</v>
      </c>
    </row>
    <row r="295" spans="2:39" ht="15.6" x14ac:dyDescent="0.3">
      <c r="B295" s="507" t="s">
        <v>43</v>
      </c>
      <c r="C295" s="527" t="s">
        <v>44</v>
      </c>
      <c r="D295" s="509" t="s">
        <v>45</v>
      </c>
      <c r="E295" s="507" t="s">
        <v>326</v>
      </c>
      <c r="F295" s="507" t="s">
        <v>329</v>
      </c>
      <c r="G295" s="510">
        <v>22</v>
      </c>
      <c r="H295" s="510">
        <v>22394</v>
      </c>
      <c r="I295" s="511">
        <v>0.62626000000000004</v>
      </c>
      <c r="J295" s="510">
        <v>0</v>
      </c>
      <c r="K295" s="510">
        <v>0</v>
      </c>
      <c r="L295" s="511"/>
      <c r="M295" s="511"/>
      <c r="N295" s="511"/>
      <c r="O295" s="511"/>
      <c r="P295" s="510">
        <v>0</v>
      </c>
      <c r="Q295" s="510">
        <v>0</v>
      </c>
      <c r="R295" s="511"/>
      <c r="S295" s="511"/>
      <c r="T295" s="511"/>
      <c r="U295" s="511"/>
      <c r="V295" s="510">
        <v>0</v>
      </c>
      <c r="W295" s="510">
        <v>0</v>
      </c>
      <c r="X295" s="511"/>
      <c r="Y295" s="511"/>
      <c r="Z295" s="511"/>
      <c r="AA295" s="511"/>
      <c r="AB295" s="510">
        <v>109</v>
      </c>
      <c r="AC295" s="510">
        <v>108</v>
      </c>
      <c r="AD295" s="511">
        <v>0.99399999999999999</v>
      </c>
      <c r="AE295" s="511">
        <v>7.4000000000000003E-3</v>
      </c>
      <c r="AF295" s="511">
        <v>0.97950000000000004</v>
      </c>
      <c r="AG295" s="511">
        <v>1</v>
      </c>
      <c r="AH295" s="510">
        <v>109</v>
      </c>
      <c r="AI295" s="510">
        <v>108</v>
      </c>
      <c r="AJ295" s="511">
        <v>0.99399999999999999</v>
      </c>
      <c r="AK295" s="511">
        <v>7.4000000000000003E-3</v>
      </c>
      <c r="AL295" s="511">
        <v>0.97950000000000004</v>
      </c>
      <c r="AM295" s="511">
        <v>1</v>
      </c>
    </row>
    <row r="296" spans="2:39" ht="15.6" x14ac:dyDescent="0.3">
      <c r="B296" s="507" t="s">
        <v>43</v>
      </c>
      <c r="C296" s="527" t="s">
        <v>44</v>
      </c>
      <c r="D296" s="509" t="s">
        <v>45</v>
      </c>
      <c r="E296" s="507" t="s">
        <v>326</v>
      </c>
      <c r="F296" s="507" t="s">
        <v>328</v>
      </c>
      <c r="G296" s="510">
        <v>22</v>
      </c>
      <c r="H296" s="510">
        <v>22394</v>
      </c>
      <c r="I296" s="511">
        <v>0.62626000000000004</v>
      </c>
      <c r="J296" s="510">
        <v>0</v>
      </c>
      <c r="K296" s="510">
        <v>0</v>
      </c>
      <c r="L296" s="511"/>
      <c r="M296" s="511"/>
      <c r="N296" s="511"/>
      <c r="O296" s="511"/>
      <c r="P296" s="510">
        <v>0</v>
      </c>
      <c r="Q296" s="510">
        <v>0</v>
      </c>
      <c r="R296" s="511"/>
      <c r="S296" s="511"/>
      <c r="T296" s="511"/>
      <c r="U296" s="511"/>
      <c r="V296" s="510">
        <v>0</v>
      </c>
      <c r="W296" s="510">
        <v>0</v>
      </c>
      <c r="X296" s="511"/>
      <c r="Y296" s="511"/>
      <c r="Z296" s="511"/>
      <c r="AA296" s="511"/>
      <c r="AB296" s="510">
        <v>87</v>
      </c>
      <c r="AC296" s="510">
        <v>87</v>
      </c>
      <c r="AD296" s="511">
        <v>1</v>
      </c>
      <c r="AE296" s="511">
        <v>0</v>
      </c>
      <c r="AF296" s="511">
        <v>1</v>
      </c>
      <c r="AG296" s="511">
        <v>1</v>
      </c>
      <c r="AH296" s="510">
        <v>87</v>
      </c>
      <c r="AI296" s="510">
        <v>87</v>
      </c>
      <c r="AJ296" s="511">
        <v>1</v>
      </c>
      <c r="AK296" s="511">
        <v>0</v>
      </c>
      <c r="AL296" s="511">
        <v>1</v>
      </c>
      <c r="AM296" s="511">
        <v>1</v>
      </c>
    </row>
    <row r="297" spans="2:39" ht="15.6" x14ac:dyDescent="0.3">
      <c r="B297" s="507" t="s">
        <v>43</v>
      </c>
      <c r="C297" s="527" t="s">
        <v>44</v>
      </c>
      <c r="D297" s="509" t="s">
        <v>45</v>
      </c>
      <c r="E297" s="507" t="s">
        <v>324</v>
      </c>
      <c r="F297" s="507" t="s">
        <v>329</v>
      </c>
      <c r="G297" s="510">
        <v>22</v>
      </c>
      <c r="H297" s="510">
        <v>22394</v>
      </c>
      <c r="I297" s="511">
        <v>0.62626000000000004</v>
      </c>
      <c r="J297" s="510">
        <v>0</v>
      </c>
      <c r="K297" s="510">
        <v>0</v>
      </c>
      <c r="L297" s="511"/>
      <c r="M297" s="511"/>
      <c r="N297" s="511"/>
      <c r="O297" s="511"/>
      <c r="P297" s="510">
        <v>33</v>
      </c>
      <c r="Q297" s="510">
        <v>32</v>
      </c>
      <c r="R297" s="511">
        <v>0.98</v>
      </c>
      <c r="S297" s="511">
        <v>2.4400000000000002E-2</v>
      </c>
      <c r="T297" s="511">
        <v>0.93220000000000003</v>
      </c>
      <c r="U297" s="511">
        <v>1</v>
      </c>
      <c r="V297" s="510">
        <v>14</v>
      </c>
      <c r="W297" s="510">
        <v>12</v>
      </c>
      <c r="X297" s="511">
        <v>0.90700000000000003</v>
      </c>
      <c r="Y297" s="511"/>
      <c r="Z297" s="511"/>
      <c r="AA297" s="511"/>
      <c r="AB297" s="510">
        <v>47</v>
      </c>
      <c r="AC297" s="510">
        <v>44</v>
      </c>
      <c r="AD297" s="511">
        <v>0.95399999999999996</v>
      </c>
      <c r="AE297" s="511">
        <v>3.0599999999999999E-2</v>
      </c>
      <c r="AF297" s="511">
        <v>0.89400000000000002</v>
      </c>
      <c r="AG297" s="511">
        <v>1</v>
      </c>
      <c r="AH297" s="510">
        <v>0</v>
      </c>
      <c r="AI297" s="510">
        <v>0</v>
      </c>
      <c r="AJ297" s="511"/>
      <c r="AK297" s="511"/>
      <c r="AL297" s="511"/>
      <c r="AM297" s="511"/>
    </row>
    <row r="298" spans="2:39" ht="15.6" x14ac:dyDescent="0.3">
      <c r="B298" s="507" t="s">
        <v>43</v>
      </c>
      <c r="C298" s="527" t="s">
        <v>44</v>
      </c>
      <c r="D298" s="509" t="s">
        <v>45</v>
      </c>
      <c r="E298" s="507" t="s">
        <v>324</v>
      </c>
      <c r="F298" s="507" t="s">
        <v>328</v>
      </c>
      <c r="G298" s="510">
        <v>22</v>
      </c>
      <c r="H298" s="510">
        <v>22394</v>
      </c>
      <c r="I298" s="511">
        <v>0.62626000000000004</v>
      </c>
      <c r="J298" s="510">
        <v>4</v>
      </c>
      <c r="K298" s="510">
        <v>4</v>
      </c>
      <c r="L298" s="511">
        <v>1</v>
      </c>
      <c r="M298" s="511"/>
      <c r="N298" s="511"/>
      <c r="O298" s="511"/>
      <c r="P298" s="510">
        <v>28</v>
      </c>
      <c r="Q298" s="510">
        <v>28</v>
      </c>
      <c r="R298" s="511">
        <v>1</v>
      </c>
      <c r="S298" s="511"/>
      <c r="T298" s="511"/>
      <c r="U298" s="511"/>
      <c r="V298" s="510">
        <v>28</v>
      </c>
      <c r="W298" s="510">
        <v>26</v>
      </c>
      <c r="X298" s="511">
        <v>0.96</v>
      </c>
      <c r="Y298" s="511"/>
      <c r="Z298" s="511"/>
      <c r="AA298" s="511"/>
      <c r="AB298" s="510">
        <v>60</v>
      </c>
      <c r="AC298" s="510">
        <v>58</v>
      </c>
      <c r="AD298" s="511">
        <v>0.97599999999999998</v>
      </c>
      <c r="AE298" s="511">
        <v>1.9800000000000002E-2</v>
      </c>
      <c r="AF298" s="511">
        <v>0.93720000000000003</v>
      </c>
      <c r="AG298" s="511">
        <v>1</v>
      </c>
      <c r="AH298" s="510">
        <v>0</v>
      </c>
      <c r="AI298" s="510">
        <v>0</v>
      </c>
      <c r="AJ298" s="511"/>
      <c r="AK298" s="511"/>
      <c r="AL298" s="511"/>
      <c r="AM298" s="511"/>
    </row>
    <row r="299" spans="2:39" ht="15.6" x14ac:dyDescent="0.3">
      <c r="B299" s="507" t="s">
        <v>43</v>
      </c>
      <c r="C299" s="527" t="s">
        <v>44</v>
      </c>
      <c r="D299" s="509" t="s">
        <v>45</v>
      </c>
      <c r="E299" s="507" t="s">
        <v>323</v>
      </c>
      <c r="F299" s="507" t="s">
        <v>329</v>
      </c>
      <c r="G299" s="510">
        <v>22</v>
      </c>
      <c r="H299" s="510">
        <v>22394</v>
      </c>
      <c r="I299" s="511">
        <v>0.62626000000000004</v>
      </c>
      <c r="J299" s="510">
        <v>448</v>
      </c>
      <c r="K299" s="510">
        <v>438</v>
      </c>
      <c r="L299" s="511">
        <v>0.98299999999999998</v>
      </c>
      <c r="M299" s="511">
        <v>6.1000000000000004E-3</v>
      </c>
      <c r="N299" s="511">
        <v>0.97099999999999997</v>
      </c>
      <c r="O299" s="511">
        <v>0.995</v>
      </c>
      <c r="P299" s="510">
        <v>110</v>
      </c>
      <c r="Q299" s="510">
        <v>107</v>
      </c>
      <c r="R299" s="511">
        <v>0.97899999999999998</v>
      </c>
      <c r="S299" s="511">
        <v>1.37E-2</v>
      </c>
      <c r="T299" s="511">
        <v>0.95209999999999995</v>
      </c>
      <c r="U299" s="511">
        <v>1</v>
      </c>
      <c r="V299" s="510">
        <v>22</v>
      </c>
      <c r="W299" s="510">
        <v>14</v>
      </c>
      <c r="X299" s="511">
        <v>0.59399999999999997</v>
      </c>
      <c r="Y299" s="511"/>
      <c r="Z299" s="511"/>
      <c r="AA299" s="511"/>
      <c r="AB299" s="510">
        <v>580</v>
      </c>
      <c r="AC299" s="510">
        <v>559</v>
      </c>
      <c r="AD299" s="511">
        <v>0.98099999999999998</v>
      </c>
      <c r="AE299" s="511">
        <v>5.7000000000000002E-3</v>
      </c>
      <c r="AF299" s="511">
        <v>0.9698</v>
      </c>
      <c r="AG299" s="511">
        <v>0.99219999999999997</v>
      </c>
      <c r="AH299" s="510">
        <v>0</v>
      </c>
      <c r="AI299" s="510">
        <v>0</v>
      </c>
      <c r="AJ299" s="511"/>
      <c r="AK299" s="511"/>
      <c r="AL299" s="511"/>
      <c r="AM299" s="511"/>
    </row>
    <row r="300" spans="2:39" ht="15.6" x14ac:dyDescent="0.3">
      <c r="B300" s="507" t="s">
        <v>43</v>
      </c>
      <c r="C300" s="527" t="s">
        <v>44</v>
      </c>
      <c r="D300" s="509" t="s">
        <v>45</v>
      </c>
      <c r="E300" s="507" t="s">
        <v>323</v>
      </c>
      <c r="F300" s="507" t="s">
        <v>328</v>
      </c>
      <c r="G300" s="510">
        <v>22</v>
      </c>
      <c r="H300" s="510">
        <v>22394</v>
      </c>
      <c r="I300" s="511">
        <v>0.62626000000000004</v>
      </c>
      <c r="J300" s="510">
        <v>423</v>
      </c>
      <c r="K300" s="510">
        <v>421</v>
      </c>
      <c r="L300" s="511">
        <v>0.99399999999999999</v>
      </c>
      <c r="M300" s="511">
        <v>3.8E-3</v>
      </c>
      <c r="N300" s="511">
        <v>0.98660000000000003</v>
      </c>
      <c r="O300" s="511">
        <v>1</v>
      </c>
      <c r="P300" s="510">
        <v>131</v>
      </c>
      <c r="Q300" s="510">
        <v>129</v>
      </c>
      <c r="R300" s="511">
        <v>0.99</v>
      </c>
      <c r="S300" s="511">
        <v>8.6999999999999994E-3</v>
      </c>
      <c r="T300" s="511">
        <v>0.97289999999999999</v>
      </c>
      <c r="U300" s="511">
        <v>1</v>
      </c>
      <c r="V300" s="510">
        <v>9</v>
      </c>
      <c r="W300" s="510">
        <v>9</v>
      </c>
      <c r="X300" s="511">
        <v>1</v>
      </c>
      <c r="Y300" s="511"/>
      <c r="Z300" s="511"/>
      <c r="AA300" s="511"/>
      <c r="AB300" s="510">
        <v>563</v>
      </c>
      <c r="AC300" s="510">
        <v>559</v>
      </c>
      <c r="AD300" s="511">
        <v>0.99399999999999999</v>
      </c>
      <c r="AE300" s="511">
        <v>3.3E-3</v>
      </c>
      <c r="AF300" s="511">
        <v>0.98750000000000004</v>
      </c>
      <c r="AG300" s="511">
        <v>1</v>
      </c>
      <c r="AH300" s="510">
        <v>0</v>
      </c>
      <c r="AI300" s="510">
        <v>0</v>
      </c>
      <c r="AJ300" s="511"/>
      <c r="AK300" s="511"/>
      <c r="AL300" s="511"/>
      <c r="AM300" s="511"/>
    </row>
    <row r="301" spans="2:39" ht="15.6" x14ac:dyDescent="0.3">
      <c r="B301" s="507" t="s">
        <v>43</v>
      </c>
      <c r="C301" s="527" t="s">
        <v>44</v>
      </c>
      <c r="D301" s="509" t="s">
        <v>45</v>
      </c>
      <c r="E301" s="507" t="s">
        <v>322</v>
      </c>
      <c r="F301" s="507" t="s">
        <v>329</v>
      </c>
      <c r="G301" s="510">
        <v>22</v>
      </c>
      <c r="H301" s="510">
        <v>22394</v>
      </c>
      <c r="I301" s="511">
        <v>0.62626000000000004</v>
      </c>
      <c r="J301" s="510">
        <v>0</v>
      </c>
      <c r="K301" s="510">
        <v>0</v>
      </c>
      <c r="L301" s="511"/>
      <c r="M301" s="511"/>
      <c r="N301" s="511"/>
      <c r="O301" s="511"/>
      <c r="P301" s="510">
        <v>0</v>
      </c>
      <c r="Q301" s="510">
        <v>0</v>
      </c>
      <c r="R301" s="511"/>
      <c r="S301" s="511"/>
      <c r="T301" s="511"/>
      <c r="U301" s="511"/>
      <c r="V301" s="510">
        <v>0</v>
      </c>
      <c r="W301" s="510">
        <v>0</v>
      </c>
      <c r="X301" s="511"/>
      <c r="Y301" s="511"/>
      <c r="Z301" s="511"/>
      <c r="AA301" s="511"/>
      <c r="AB301" s="510">
        <v>0</v>
      </c>
      <c r="AC301" s="510">
        <v>0</v>
      </c>
      <c r="AD301" s="511"/>
      <c r="AE301" s="511"/>
      <c r="AF301" s="511"/>
      <c r="AG301" s="511"/>
      <c r="AH301" s="510">
        <v>0</v>
      </c>
      <c r="AI301" s="510">
        <v>0</v>
      </c>
      <c r="AJ301" s="511"/>
      <c r="AK301" s="511"/>
      <c r="AL301" s="511"/>
      <c r="AM301" s="511"/>
    </row>
    <row r="302" spans="2:39" ht="15.6" x14ac:dyDescent="0.3">
      <c r="B302" s="507" t="s">
        <v>43</v>
      </c>
      <c r="C302" s="527" t="s">
        <v>44</v>
      </c>
      <c r="D302" s="509" t="s">
        <v>45</v>
      </c>
      <c r="E302" s="507" t="s">
        <v>322</v>
      </c>
      <c r="F302" s="507" t="s">
        <v>328</v>
      </c>
      <c r="G302" s="510">
        <v>22</v>
      </c>
      <c r="H302" s="510">
        <v>22394</v>
      </c>
      <c r="I302" s="511">
        <v>0.62626000000000004</v>
      </c>
      <c r="J302" s="510">
        <v>0</v>
      </c>
      <c r="K302" s="510">
        <v>0</v>
      </c>
      <c r="L302" s="511"/>
      <c r="M302" s="511"/>
      <c r="N302" s="511"/>
      <c r="O302" s="511"/>
      <c r="P302" s="510">
        <v>0</v>
      </c>
      <c r="Q302" s="510">
        <v>0</v>
      </c>
      <c r="R302" s="511"/>
      <c r="S302" s="511"/>
      <c r="T302" s="511"/>
      <c r="U302" s="511"/>
      <c r="V302" s="510">
        <v>0</v>
      </c>
      <c r="W302" s="510">
        <v>0</v>
      </c>
      <c r="X302" s="511"/>
      <c r="Y302" s="511"/>
      <c r="Z302" s="511"/>
      <c r="AA302" s="511"/>
      <c r="AB302" s="510">
        <v>0</v>
      </c>
      <c r="AC302" s="510">
        <v>0</v>
      </c>
      <c r="AD302" s="511"/>
      <c r="AE302" s="511"/>
      <c r="AF302" s="511"/>
      <c r="AG302" s="511"/>
      <c r="AH302" s="510">
        <v>0</v>
      </c>
      <c r="AI302" s="510">
        <v>0</v>
      </c>
      <c r="AJ302" s="511"/>
      <c r="AK302" s="511"/>
      <c r="AL302" s="511"/>
      <c r="AM302" s="511"/>
    </row>
    <row r="303" spans="2:39" ht="15.6" x14ac:dyDescent="0.3">
      <c r="B303" s="507" t="s">
        <v>43</v>
      </c>
      <c r="C303" s="527" t="s">
        <v>44</v>
      </c>
      <c r="D303" s="509" t="s">
        <v>45</v>
      </c>
      <c r="E303" s="507" t="s">
        <v>321</v>
      </c>
      <c r="F303" s="507" t="s">
        <v>329</v>
      </c>
      <c r="G303" s="510">
        <v>22</v>
      </c>
      <c r="H303" s="510">
        <v>22394</v>
      </c>
      <c r="I303" s="511">
        <v>0.62626000000000004</v>
      </c>
      <c r="J303" s="510">
        <v>400</v>
      </c>
      <c r="K303" s="510">
        <v>394</v>
      </c>
      <c r="L303" s="511">
        <v>0.99</v>
      </c>
      <c r="M303" s="511">
        <v>5.0000000000000001E-3</v>
      </c>
      <c r="N303" s="511">
        <v>0.98019999999999996</v>
      </c>
      <c r="O303" s="511">
        <v>0.99980000000000002</v>
      </c>
      <c r="P303" s="510">
        <v>49</v>
      </c>
      <c r="Q303" s="510">
        <v>48</v>
      </c>
      <c r="R303" s="511">
        <v>0.98</v>
      </c>
      <c r="S303" s="511">
        <v>0.02</v>
      </c>
      <c r="T303" s="511">
        <v>0.94079999999999997</v>
      </c>
      <c r="U303" s="511">
        <v>1</v>
      </c>
      <c r="V303" s="510">
        <v>7</v>
      </c>
      <c r="W303" s="510">
        <v>7</v>
      </c>
      <c r="X303" s="511">
        <v>1</v>
      </c>
      <c r="Y303" s="511"/>
      <c r="Z303" s="511"/>
      <c r="AA303" s="511"/>
      <c r="AB303" s="510">
        <v>456</v>
      </c>
      <c r="AC303" s="510">
        <v>449</v>
      </c>
      <c r="AD303" s="511">
        <v>0.98899999999999999</v>
      </c>
      <c r="AE303" s="511">
        <v>4.8999999999999998E-3</v>
      </c>
      <c r="AF303" s="511">
        <v>0.97940000000000005</v>
      </c>
      <c r="AG303" s="511">
        <v>0.99860000000000004</v>
      </c>
      <c r="AH303" s="510">
        <v>0</v>
      </c>
      <c r="AI303" s="510">
        <v>0</v>
      </c>
      <c r="AJ303" s="511"/>
      <c r="AK303" s="511"/>
      <c r="AL303" s="511"/>
      <c r="AM303" s="511"/>
    </row>
    <row r="304" spans="2:39" ht="15.6" x14ac:dyDescent="0.3">
      <c r="B304" s="507" t="s">
        <v>43</v>
      </c>
      <c r="C304" s="527" t="s">
        <v>44</v>
      </c>
      <c r="D304" s="509" t="s">
        <v>45</v>
      </c>
      <c r="E304" s="507" t="s">
        <v>321</v>
      </c>
      <c r="F304" s="507" t="s">
        <v>328</v>
      </c>
      <c r="G304" s="510">
        <v>22</v>
      </c>
      <c r="H304" s="510">
        <v>22394</v>
      </c>
      <c r="I304" s="511">
        <v>0.62626000000000004</v>
      </c>
      <c r="J304" s="510">
        <v>130</v>
      </c>
      <c r="K304" s="510">
        <v>128</v>
      </c>
      <c r="L304" s="511">
        <v>0.98399999999999999</v>
      </c>
      <c r="M304" s="511">
        <v>1.0999999999999999E-2</v>
      </c>
      <c r="N304" s="511">
        <v>0.96240000000000003</v>
      </c>
      <c r="O304" s="511">
        <v>1</v>
      </c>
      <c r="P304" s="510">
        <v>192</v>
      </c>
      <c r="Q304" s="510">
        <v>191</v>
      </c>
      <c r="R304" s="511">
        <v>0.995</v>
      </c>
      <c r="S304" s="511">
        <v>5.1000000000000004E-3</v>
      </c>
      <c r="T304" s="511">
        <v>0.98499999999999999</v>
      </c>
      <c r="U304" s="511">
        <v>1</v>
      </c>
      <c r="V304" s="510">
        <v>13</v>
      </c>
      <c r="W304" s="510">
        <v>12</v>
      </c>
      <c r="X304" s="511">
        <v>0.96899999999999997</v>
      </c>
      <c r="Y304" s="511"/>
      <c r="Z304" s="511"/>
      <c r="AA304" s="511"/>
      <c r="AB304" s="510">
        <v>335</v>
      </c>
      <c r="AC304" s="510">
        <v>331</v>
      </c>
      <c r="AD304" s="511">
        <v>0.99</v>
      </c>
      <c r="AE304" s="511">
        <v>5.4000000000000003E-3</v>
      </c>
      <c r="AF304" s="511">
        <v>0.97940000000000005</v>
      </c>
      <c r="AG304" s="511">
        <v>1</v>
      </c>
      <c r="AH304" s="510">
        <v>0</v>
      </c>
      <c r="AI304" s="510">
        <v>0</v>
      </c>
      <c r="AJ304" s="511"/>
      <c r="AK304" s="511"/>
      <c r="AL304" s="511"/>
      <c r="AM304" s="511"/>
    </row>
    <row r="305" spans="2:39" ht="15.6" x14ac:dyDescent="0.3">
      <c r="B305" s="507" t="s">
        <v>43</v>
      </c>
      <c r="C305" s="527" t="s">
        <v>44</v>
      </c>
      <c r="D305" s="509" t="s">
        <v>52</v>
      </c>
      <c r="E305" s="507" t="s">
        <v>326</v>
      </c>
      <c r="F305" s="507" t="s">
        <v>329</v>
      </c>
      <c r="G305" s="510">
        <v>22</v>
      </c>
      <c r="H305" s="510">
        <v>22394</v>
      </c>
      <c r="I305" s="511">
        <v>0.62626000000000004</v>
      </c>
      <c r="J305" s="510">
        <v>0</v>
      </c>
      <c r="K305" s="510">
        <v>0</v>
      </c>
      <c r="L305" s="511"/>
      <c r="M305" s="511"/>
      <c r="N305" s="511"/>
      <c r="O305" s="511"/>
      <c r="P305" s="510">
        <v>0</v>
      </c>
      <c r="Q305" s="510">
        <v>0</v>
      </c>
      <c r="R305" s="511"/>
      <c r="S305" s="511"/>
      <c r="T305" s="511"/>
      <c r="U305" s="511"/>
      <c r="V305" s="510">
        <v>0</v>
      </c>
      <c r="W305" s="510">
        <v>0</v>
      </c>
      <c r="X305" s="511"/>
      <c r="Y305" s="511"/>
      <c r="Z305" s="511"/>
      <c r="AA305" s="511"/>
      <c r="AB305" s="510">
        <v>6</v>
      </c>
      <c r="AC305" s="510">
        <v>6</v>
      </c>
      <c r="AD305" s="511">
        <v>1</v>
      </c>
      <c r="AE305" s="511"/>
      <c r="AF305" s="511"/>
      <c r="AG305" s="511"/>
      <c r="AH305" s="510">
        <v>6</v>
      </c>
      <c r="AI305" s="510">
        <v>6</v>
      </c>
      <c r="AJ305" s="511">
        <v>1</v>
      </c>
      <c r="AK305" s="511"/>
      <c r="AL305" s="511"/>
      <c r="AM305" s="511"/>
    </row>
    <row r="306" spans="2:39" ht="15.6" x14ac:dyDescent="0.3">
      <c r="B306" s="507" t="s">
        <v>43</v>
      </c>
      <c r="C306" s="527" t="s">
        <v>44</v>
      </c>
      <c r="D306" s="509" t="s">
        <v>52</v>
      </c>
      <c r="E306" s="507" t="s">
        <v>326</v>
      </c>
      <c r="F306" s="507" t="s">
        <v>328</v>
      </c>
      <c r="G306" s="510">
        <v>22</v>
      </c>
      <c r="H306" s="510">
        <v>22394</v>
      </c>
      <c r="I306" s="511">
        <v>0.62626000000000004</v>
      </c>
      <c r="J306" s="510">
        <v>0</v>
      </c>
      <c r="K306" s="510">
        <v>0</v>
      </c>
      <c r="L306" s="511"/>
      <c r="M306" s="511"/>
      <c r="N306" s="511"/>
      <c r="O306" s="511"/>
      <c r="P306" s="510">
        <v>0</v>
      </c>
      <c r="Q306" s="510">
        <v>0</v>
      </c>
      <c r="R306" s="511"/>
      <c r="S306" s="511"/>
      <c r="T306" s="511"/>
      <c r="U306" s="511"/>
      <c r="V306" s="510">
        <v>0</v>
      </c>
      <c r="W306" s="510">
        <v>0</v>
      </c>
      <c r="X306" s="511"/>
      <c r="Y306" s="511"/>
      <c r="Z306" s="511"/>
      <c r="AA306" s="511"/>
      <c r="AB306" s="510">
        <v>5</v>
      </c>
      <c r="AC306" s="510">
        <v>5</v>
      </c>
      <c r="AD306" s="511">
        <v>1</v>
      </c>
      <c r="AE306" s="511"/>
      <c r="AF306" s="511"/>
      <c r="AG306" s="511"/>
      <c r="AH306" s="510">
        <v>5</v>
      </c>
      <c r="AI306" s="510">
        <v>5</v>
      </c>
      <c r="AJ306" s="511">
        <v>1</v>
      </c>
      <c r="AK306" s="511"/>
      <c r="AL306" s="511"/>
      <c r="AM306" s="511"/>
    </row>
    <row r="307" spans="2:39" ht="15.6" x14ac:dyDescent="0.3">
      <c r="B307" s="507" t="s">
        <v>43</v>
      </c>
      <c r="C307" s="527" t="s">
        <v>44</v>
      </c>
      <c r="D307" s="509" t="s">
        <v>52</v>
      </c>
      <c r="E307" s="507" t="s">
        <v>324</v>
      </c>
      <c r="F307" s="507" t="s">
        <v>329</v>
      </c>
      <c r="G307" s="510">
        <v>22</v>
      </c>
      <c r="H307" s="510">
        <v>22394</v>
      </c>
      <c r="I307" s="511">
        <v>0.62626000000000004</v>
      </c>
      <c r="J307" s="510">
        <v>1</v>
      </c>
      <c r="K307" s="510">
        <v>1</v>
      </c>
      <c r="L307" s="511">
        <v>1</v>
      </c>
      <c r="M307" s="511"/>
      <c r="N307" s="511"/>
      <c r="O307" s="511"/>
      <c r="P307" s="510">
        <v>4</v>
      </c>
      <c r="Q307" s="510">
        <v>4</v>
      </c>
      <c r="R307" s="511">
        <v>1</v>
      </c>
      <c r="S307" s="511"/>
      <c r="T307" s="511"/>
      <c r="U307" s="511"/>
      <c r="V307" s="510">
        <v>1</v>
      </c>
      <c r="W307" s="510">
        <v>0</v>
      </c>
      <c r="X307" s="511">
        <v>0</v>
      </c>
      <c r="Y307" s="511"/>
      <c r="Z307" s="511"/>
      <c r="AA307" s="511"/>
      <c r="AB307" s="510">
        <v>6</v>
      </c>
      <c r="AC307" s="510">
        <v>5</v>
      </c>
      <c r="AD307" s="511">
        <v>0.875</v>
      </c>
      <c r="AE307" s="511"/>
      <c r="AF307" s="511"/>
      <c r="AG307" s="511"/>
      <c r="AH307" s="510">
        <v>0</v>
      </c>
      <c r="AI307" s="510">
        <v>0</v>
      </c>
      <c r="AJ307" s="511"/>
      <c r="AK307" s="511"/>
      <c r="AL307" s="511"/>
      <c r="AM307" s="511"/>
    </row>
    <row r="308" spans="2:39" ht="15.6" x14ac:dyDescent="0.3">
      <c r="B308" s="507" t="s">
        <v>43</v>
      </c>
      <c r="C308" s="527" t="s">
        <v>44</v>
      </c>
      <c r="D308" s="509" t="s">
        <v>52</v>
      </c>
      <c r="E308" s="507" t="s">
        <v>324</v>
      </c>
      <c r="F308" s="507" t="s">
        <v>328</v>
      </c>
      <c r="G308" s="510">
        <v>22</v>
      </c>
      <c r="H308" s="510">
        <v>22394</v>
      </c>
      <c r="I308" s="511">
        <v>0.62626000000000004</v>
      </c>
      <c r="J308" s="510">
        <v>0</v>
      </c>
      <c r="K308" s="510">
        <v>0</v>
      </c>
      <c r="L308" s="511"/>
      <c r="M308" s="511"/>
      <c r="N308" s="511"/>
      <c r="O308" s="511"/>
      <c r="P308" s="510">
        <v>1</v>
      </c>
      <c r="Q308" s="510">
        <v>1</v>
      </c>
      <c r="R308" s="511">
        <v>1</v>
      </c>
      <c r="S308" s="511"/>
      <c r="T308" s="511"/>
      <c r="U308" s="511"/>
      <c r="V308" s="510">
        <v>0</v>
      </c>
      <c r="W308" s="510">
        <v>0</v>
      </c>
      <c r="X308" s="511"/>
      <c r="Y308" s="511"/>
      <c r="Z308" s="511"/>
      <c r="AA308" s="511"/>
      <c r="AB308" s="510">
        <v>1</v>
      </c>
      <c r="AC308" s="510">
        <v>1</v>
      </c>
      <c r="AD308" s="511">
        <v>1</v>
      </c>
      <c r="AE308" s="511"/>
      <c r="AF308" s="511"/>
      <c r="AG308" s="511"/>
      <c r="AH308" s="510">
        <v>0</v>
      </c>
      <c r="AI308" s="510">
        <v>0</v>
      </c>
      <c r="AJ308" s="511"/>
      <c r="AK308" s="511"/>
      <c r="AL308" s="511"/>
      <c r="AM308" s="511"/>
    </row>
    <row r="309" spans="2:39" ht="15.6" x14ac:dyDescent="0.3">
      <c r="B309" s="507" t="s">
        <v>43</v>
      </c>
      <c r="C309" s="527" t="s">
        <v>44</v>
      </c>
      <c r="D309" s="509" t="s">
        <v>52</v>
      </c>
      <c r="E309" s="507" t="s">
        <v>323</v>
      </c>
      <c r="F309" s="507" t="s">
        <v>329</v>
      </c>
      <c r="G309" s="510">
        <v>22</v>
      </c>
      <c r="H309" s="510">
        <v>22394</v>
      </c>
      <c r="I309" s="511">
        <v>0.62626000000000004</v>
      </c>
      <c r="J309" s="510">
        <v>64</v>
      </c>
      <c r="K309" s="510">
        <v>57</v>
      </c>
      <c r="L309" s="511">
        <v>0.92200000000000004</v>
      </c>
      <c r="M309" s="511">
        <v>3.3500000000000002E-2</v>
      </c>
      <c r="N309" s="511">
        <v>0.85629999999999995</v>
      </c>
      <c r="O309" s="511">
        <v>0.98770000000000002</v>
      </c>
      <c r="P309" s="510">
        <v>37</v>
      </c>
      <c r="Q309" s="510">
        <v>28</v>
      </c>
      <c r="R309" s="511">
        <v>0.77500000000000002</v>
      </c>
      <c r="S309" s="511">
        <v>6.8699999999999997E-2</v>
      </c>
      <c r="T309" s="511">
        <v>0.64029999999999998</v>
      </c>
      <c r="U309" s="511">
        <v>0.90969999999999995</v>
      </c>
      <c r="V309" s="510">
        <v>3</v>
      </c>
      <c r="W309" s="510">
        <v>1</v>
      </c>
      <c r="X309" s="511">
        <v>0.2</v>
      </c>
      <c r="Y309" s="511"/>
      <c r="Z309" s="511"/>
      <c r="AA309" s="511"/>
      <c r="AB309" s="510">
        <v>104</v>
      </c>
      <c r="AC309" s="510">
        <v>86</v>
      </c>
      <c r="AD309" s="511">
        <v>0.878</v>
      </c>
      <c r="AE309" s="511">
        <v>3.2099999999999997E-2</v>
      </c>
      <c r="AF309" s="511">
        <v>0.81510000000000005</v>
      </c>
      <c r="AG309" s="511">
        <v>0.94089999999999996</v>
      </c>
      <c r="AH309" s="510">
        <v>0</v>
      </c>
      <c r="AI309" s="510">
        <v>0</v>
      </c>
      <c r="AJ309" s="511"/>
      <c r="AK309" s="511"/>
      <c r="AL309" s="511"/>
      <c r="AM309" s="511"/>
    </row>
    <row r="310" spans="2:39" ht="15.6" x14ac:dyDescent="0.3">
      <c r="B310" s="507" t="s">
        <v>43</v>
      </c>
      <c r="C310" s="527" t="s">
        <v>44</v>
      </c>
      <c r="D310" s="509" t="s">
        <v>52</v>
      </c>
      <c r="E310" s="507" t="s">
        <v>323</v>
      </c>
      <c r="F310" s="507" t="s">
        <v>328</v>
      </c>
      <c r="G310" s="510">
        <v>22</v>
      </c>
      <c r="H310" s="510">
        <v>22394</v>
      </c>
      <c r="I310" s="511">
        <v>0.62626000000000004</v>
      </c>
      <c r="J310" s="510">
        <v>12</v>
      </c>
      <c r="K310" s="510">
        <v>12</v>
      </c>
      <c r="L310" s="511">
        <v>1</v>
      </c>
      <c r="M310" s="511"/>
      <c r="N310" s="511"/>
      <c r="O310" s="511"/>
      <c r="P310" s="510">
        <v>7</v>
      </c>
      <c r="Q310" s="510">
        <v>6</v>
      </c>
      <c r="R310" s="511">
        <v>0.93500000000000005</v>
      </c>
      <c r="S310" s="511"/>
      <c r="T310" s="511"/>
      <c r="U310" s="511"/>
      <c r="V310" s="510">
        <v>4</v>
      </c>
      <c r="W310" s="510">
        <v>4</v>
      </c>
      <c r="X310" s="511">
        <v>1</v>
      </c>
      <c r="Y310" s="511"/>
      <c r="Z310" s="511"/>
      <c r="AA310" s="511"/>
      <c r="AB310" s="510">
        <v>23</v>
      </c>
      <c r="AC310" s="510">
        <v>22</v>
      </c>
      <c r="AD310" s="511">
        <v>0.98199999999999998</v>
      </c>
      <c r="AE310" s="511"/>
      <c r="AF310" s="511"/>
      <c r="AG310" s="511"/>
      <c r="AH310" s="510">
        <v>0</v>
      </c>
      <c r="AI310" s="510">
        <v>0</v>
      </c>
      <c r="AJ310" s="511"/>
      <c r="AK310" s="511"/>
      <c r="AL310" s="511"/>
      <c r="AM310" s="511"/>
    </row>
    <row r="311" spans="2:39" ht="15.6" x14ac:dyDescent="0.3">
      <c r="B311" s="507" t="s">
        <v>43</v>
      </c>
      <c r="C311" s="527" t="s">
        <v>44</v>
      </c>
      <c r="D311" s="509" t="s">
        <v>52</v>
      </c>
      <c r="E311" s="507" t="s">
        <v>322</v>
      </c>
      <c r="F311" s="507" t="s">
        <v>329</v>
      </c>
      <c r="G311" s="510">
        <v>22</v>
      </c>
      <c r="H311" s="510">
        <v>22394</v>
      </c>
      <c r="I311" s="511">
        <v>0.62626000000000004</v>
      </c>
      <c r="J311" s="510">
        <v>0</v>
      </c>
      <c r="K311" s="510">
        <v>0</v>
      </c>
      <c r="L311" s="511"/>
      <c r="M311" s="511"/>
      <c r="N311" s="511"/>
      <c r="O311" s="511"/>
      <c r="P311" s="510">
        <v>0</v>
      </c>
      <c r="Q311" s="510">
        <v>0</v>
      </c>
      <c r="R311" s="511"/>
      <c r="S311" s="511"/>
      <c r="T311" s="511"/>
      <c r="U311" s="511"/>
      <c r="V311" s="510">
        <v>0</v>
      </c>
      <c r="W311" s="510">
        <v>0</v>
      </c>
      <c r="X311" s="511"/>
      <c r="Y311" s="511"/>
      <c r="Z311" s="511"/>
      <c r="AA311" s="511"/>
      <c r="AB311" s="510">
        <v>0</v>
      </c>
      <c r="AC311" s="510">
        <v>0</v>
      </c>
      <c r="AD311" s="511"/>
      <c r="AE311" s="511"/>
      <c r="AF311" s="511"/>
      <c r="AG311" s="511"/>
      <c r="AH311" s="510">
        <v>0</v>
      </c>
      <c r="AI311" s="510">
        <v>0</v>
      </c>
      <c r="AJ311" s="511"/>
      <c r="AK311" s="511"/>
      <c r="AL311" s="511"/>
      <c r="AM311" s="511"/>
    </row>
    <row r="312" spans="2:39" ht="15.6" x14ac:dyDescent="0.3">
      <c r="B312" s="507" t="s">
        <v>43</v>
      </c>
      <c r="C312" s="527" t="s">
        <v>44</v>
      </c>
      <c r="D312" s="509" t="s">
        <v>52</v>
      </c>
      <c r="E312" s="507" t="s">
        <v>322</v>
      </c>
      <c r="F312" s="507" t="s">
        <v>328</v>
      </c>
      <c r="G312" s="510">
        <v>22</v>
      </c>
      <c r="H312" s="510">
        <v>22394</v>
      </c>
      <c r="I312" s="511">
        <v>0.62626000000000004</v>
      </c>
      <c r="J312" s="510">
        <v>0</v>
      </c>
      <c r="K312" s="510">
        <v>0</v>
      </c>
      <c r="L312" s="511"/>
      <c r="M312" s="511"/>
      <c r="N312" s="511"/>
      <c r="O312" s="511"/>
      <c r="P312" s="510">
        <v>0</v>
      </c>
      <c r="Q312" s="510">
        <v>0</v>
      </c>
      <c r="R312" s="511"/>
      <c r="S312" s="511"/>
      <c r="T312" s="511"/>
      <c r="U312" s="511"/>
      <c r="V312" s="510">
        <v>0</v>
      </c>
      <c r="W312" s="510">
        <v>0</v>
      </c>
      <c r="X312" s="511"/>
      <c r="Y312" s="511"/>
      <c r="Z312" s="511"/>
      <c r="AA312" s="511"/>
      <c r="AB312" s="510">
        <v>0</v>
      </c>
      <c r="AC312" s="510">
        <v>0</v>
      </c>
      <c r="AD312" s="511"/>
      <c r="AE312" s="511"/>
      <c r="AF312" s="511"/>
      <c r="AG312" s="511"/>
      <c r="AH312" s="510">
        <v>0</v>
      </c>
      <c r="AI312" s="510">
        <v>0</v>
      </c>
      <c r="AJ312" s="511"/>
      <c r="AK312" s="511"/>
      <c r="AL312" s="511"/>
      <c r="AM312" s="511"/>
    </row>
    <row r="313" spans="2:39" ht="15.6" x14ac:dyDescent="0.3">
      <c r="B313" s="507" t="s">
        <v>43</v>
      </c>
      <c r="C313" s="527" t="s">
        <v>44</v>
      </c>
      <c r="D313" s="509" t="s">
        <v>52</v>
      </c>
      <c r="E313" s="507" t="s">
        <v>321</v>
      </c>
      <c r="F313" s="507" t="s">
        <v>329</v>
      </c>
      <c r="G313" s="510">
        <v>22</v>
      </c>
      <c r="H313" s="510">
        <v>22394</v>
      </c>
      <c r="I313" s="511">
        <v>0.62626000000000004</v>
      </c>
      <c r="J313" s="510">
        <v>16</v>
      </c>
      <c r="K313" s="510">
        <v>15</v>
      </c>
      <c r="L313" s="511">
        <v>0.97799999999999998</v>
      </c>
      <c r="M313" s="511"/>
      <c r="N313" s="511"/>
      <c r="O313" s="511"/>
      <c r="P313" s="510">
        <v>2</v>
      </c>
      <c r="Q313" s="510">
        <v>2</v>
      </c>
      <c r="R313" s="511">
        <v>1</v>
      </c>
      <c r="S313" s="511"/>
      <c r="T313" s="511"/>
      <c r="U313" s="511"/>
      <c r="V313" s="510">
        <v>0</v>
      </c>
      <c r="W313" s="510">
        <v>0</v>
      </c>
      <c r="X313" s="511"/>
      <c r="Y313" s="511"/>
      <c r="Z313" s="511"/>
      <c r="AA313" s="511"/>
      <c r="AB313" s="510">
        <v>18</v>
      </c>
      <c r="AC313" s="510">
        <v>17</v>
      </c>
      <c r="AD313" s="511">
        <v>0.97899999999999998</v>
      </c>
      <c r="AE313" s="511"/>
      <c r="AF313" s="511"/>
      <c r="AG313" s="511"/>
      <c r="AH313" s="510">
        <v>0</v>
      </c>
      <c r="AI313" s="510">
        <v>0</v>
      </c>
      <c r="AJ313" s="511"/>
      <c r="AK313" s="511"/>
      <c r="AL313" s="511"/>
      <c r="AM313" s="511"/>
    </row>
    <row r="314" spans="2:39" ht="15.6" x14ac:dyDescent="0.3">
      <c r="B314" s="507" t="s">
        <v>43</v>
      </c>
      <c r="C314" s="527" t="s">
        <v>44</v>
      </c>
      <c r="D314" s="509" t="s">
        <v>52</v>
      </c>
      <c r="E314" s="507" t="s">
        <v>321</v>
      </c>
      <c r="F314" s="507" t="s">
        <v>328</v>
      </c>
      <c r="G314" s="510">
        <v>22</v>
      </c>
      <c r="H314" s="510">
        <v>22394</v>
      </c>
      <c r="I314" s="511">
        <v>0.62626000000000004</v>
      </c>
      <c r="J314" s="510">
        <v>2</v>
      </c>
      <c r="K314" s="510">
        <v>2</v>
      </c>
      <c r="L314" s="511">
        <v>1</v>
      </c>
      <c r="M314" s="511"/>
      <c r="N314" s="511"/>
      <c r="O314" s="511"/>
      <c r="P314" s="510">
        <v>5</v>
      </c>
      <c r="Q314" s="510">
        <v>5</v>
      </c>
      <c r="R314" s="511">
        <v>1</v>
      </c>
      <c r="S314" s="511"/>
      <c r="T314" s="511"/>
      <c r="U314" s="511"/>
      <c r="V314" s="510">
        <v>0</v>
      </c>
      <c r="W314" s="510">
        <v>0</v>
      </c>
      <c r="X314" s="511"/>
      <c r="Y314" s="511"/>
      <c r="Z314" s="511"/>
      <c r="AA314" s="511"/>
      <c r="AB314" s="510">
        <v>7</v>
      </c>
      <c r="AC314" s="510">
        <v>7</v>
      </c>
      <c r="AD314" s="511">
        <v>1</v>
      </c>
      <c r="AE314" s="511"/>
      <c r="AF314" s="511"/>
      <c r="AG314" s="511"/>
      <c r="AH314" s="510">
        <v>0</v>
      </c>
      <c r="AI314" s="510">
        <v>0</v>
      </c>
      <c r="AJ314" s="511"/>
      <c r="AK314" s="511"/>
      <c r="AL314" s="511"/>
      <c r="AM314" s="511"/>
    </row>
    <row r="315" spans="2:39" ht="15.6" x14ac:dyDescent="0.3">
      <c r="B315" s="507" t="s">
        <v>46</v>
      </c>
      <c r="C315" s="527" t="s">
        <v>44</v>
      </c>
      <c r="D315" s="509" t="s">
        <v>45</v>
      </c>
      <c r="E315" s="507" t="s">
        <v>326</v>
      </c>
      <c r="F315" s="507" t="s">
        <v>329</v>
      </c>
      <c r="G315" s="510">
        <v>35</v>
      </c>
      <c r="H315" s="510">
        <v>34976</v>
      </c>
      <c r="I315" s="511">
        <v>0.22222</v>
      </c>
      <c r="J315" s="510">
        <v>0</v>
      </c>
      <c r="K315" s="510">
        <v>0</v>
      </c>
      <c r="L315" s="511"/>
      <c r="M315" s="511"/>
      <c r="N315" s="511"/>
      <c r="O315" s="511"/>
      <c r="P315" s="510">
        <v>0</v>
      </c>
      <c r="Q315" s="510">
        <v>0</v>
      </c>
      <c r="R315" s="511"/>
      <c r="S315" s="511"/>
      <c r="T315" s="511"/>
      <c r="U315" s="511"/>
      <c r="V315" s="510">
        <v>0</v>
      </c>
      <c r="W315" s="510">
        <v>0</v>
      </c>
      <c r="X315" s="511"/>
      <c r="Y315" s="511"/>
      <c r="Z315" s="511"/>
      <c r="AA315" s="511"/>
      <c r="AB315" s="510">
        <v>234</v>
      </c>
      <c r="AC315" s="510">
        <v>232</v>
      </c>
      <c r="AD315" s="511">
        <v>0.995</v>
      </c>
      <c r="AE315" s="511">
        <v>4.5999999999999999E-3</v>
      </c>
      <c r="AF315" s="511">
        <v>0.98599999999999999</v>
      </c>
      <c r="AG315" s="511">
        <v>1</v>
      </c>
      <c r="AH315" s="510">
        <v>234</v>
      </c>
      <c r="AI315" s="510">
        <v>232</v>
      </c>
      <c r="AJ315" s="511">
        <v>0.995</v>
      </c>
      <c r="AK315" s="511">
        <v>4.5999999999999999E-3</v>
      </c>
      <c r="AL315" s="511">
        <v>0.98599999999999999</v>
      </c>
      <c r="AM315" s="511">
        <v>1</v>
      </c>
    </row>
    <row r="316" spans="2:39" ht="15.6" x14ac:dyDescent="0.3">
      <c r="B316" s="507" t="s">
        <v>46</v>
      </c>
      <c r="C316" s="527" t="s">
        <v>44</v>
      </c>
      <c r="D316" s="509" t="s">
        <v>45</v>
      </c>
      <c r="E316" s="507" t="s">
        <v>326</v>
      </c>
      <c r="F316" s="507" t="s">
        <v>328</v>
      </c>
      <c r="G316" s="510">
        <v>35</v>
      </c>
      <c r="H316" s="510">
        <v>34976</v>
      </c>
      <c r="I316" s="511">
        <v>0.22222</v>
      </c>
      <c r="J316" s="510">
        <v>0</v>
      </c>
      <c r="K316" s="510">
        <v>0</v>
      </c>
      <c r="L316" s="511"/>
      <c r="M316" s="511"/>
      <c r="N316" s="511"/>
      <c r="O316" s="511"/>
      <c r="P316" s="510">
        <v>0</v>
      </c>
      <c r="Q316" s="510">
        <v>0</v>
      </c>
      <c r="R316" s="511"/>
      <c r="S316" s="511"/>
      <c r="T316" s="511"/>
      <c r="U316" s="511"/>
      <c r="V316" s="510">
        <v>0</v>
      </c>
      <c r="W316" s="510">
        <v>0</v>
      </c>
      <c r="X316" s="511"/>
      <c r="Y316" s="511"/>
      <c r="Z316" s="511"/>
      <c r="AA316" s="511"/>
      <c r="AB316" s="510">
        <v>207</v>
      </c>
      <c r="AC316" s="510">
        <v>204</v>
      </c>
      <c r="AD316" s="511">
        <v>0.98899999999999999</v>
      </c>
      <c r="AE316" s="511">
        <v>7.1999999999999998E-3</v>
      </c>
      <c r="AF316" s="511">
        <v>0.97489999999999999</v>
      </c>
      <c r="AG316" s="511">
        <v>1</v>
      </c>
      <c r="AH316" s="510">
        <v>207</v>
      </c>
      <c r="AI316" s="510">
        <v>204</v>
      </c>
      <c r="AJ316" s="511">
        <v>0.98899999999999999</v>
      </c>
      <c r="AK316" s="511">
        <v>7.1999999999999998E-3</v>
      </c>
      <c r="AL316" s="511">
        <v>0.97489999999999999</v>
      </c>
      <c r="AM316" s="511">
        <v>1</v>
      </c>
    </row>
    <row r="317" spans="2:39" ht="15.6" x14ac:dyDescent="0.3">
      <c r="B317" s="507" t="s">
        <v>46</v>
      </c>
      <c r="C317" s="527" t="s">
        <v>44</v>
      </c>
      <c r="D317" s="509" t="s">
        <v>45</v>
      </c>
      <c r="E317" s="507" t="s">
        <v>324</v>
      </c>
      <c r="F317" s="507" t="s">
        <v>329</v>
      </c>
      <c r="G317" s="510">
        <v>35</v>
      </c>
      <c r="H317" s="510">
        <v>34976</v>
      </c>
      <c r="I317" s="511">
        <v>0.22222</v>
      </c>
      <c r="J317" s="510">
        <v>2</v>
      </c>
      <c r="K317" s="510">
        <v>2</v>
      </c>
      <c r="L317" s="511">
        <v>1</v>
      </c>
      <c r="M317" s="511"/>
      <c r="N317" s="511"/>
      <c r="O317" s="511"/>
      <c r="P317" s="510">
        <v>71</v>
      </c>
      <c r="Q317" s="510">
        <v>71</v>
      </c>
      <c r="R317" s="511">
        <v>1</v>
      </c>
      <c r="S317" s="511">
        <v>0</v>
      </c>
      <c r="T317" s="511">
        <v>1</v>
      </c>
      <c r="U317" s="511">
        <v>1</v>
      </c>
      <c r="V317" s="510">
        <v>42</v>
      </c>
      <c r="W317" s="510">
        <v>42</v>
      </c>
      <c r="X317" s="511">
        <v>1</v>
      </c>
      <c r="Y317" s="511">
        <v>0</v>
      </c>
      <c r="Z317" s="511">
        <v>1</v>
      </c>
      <c r="AA317" s="511">
        <v>1</v>
      </c>
      <c r="AB317" s="510">
        <v>115</v>
      </c>
      <c r="AC317" s="510">
        <v>115</v>
      </c>
      <c r="AD317" s="511">
        <v>1</v>
      </c>
      <c r="AE317" s="511">
        <v>0</v>
      </c>
      <c r="AF317" s="511">
        <v>1</v>
      </c>
      <c r="AG317" s="511">
        <v>1</v>
      </c>
      <c r="AH317" s="510">
        <v>0</v>
      </c>
      <c r="AI317" s="510">
        <v>0</v>
      </c>
      <c r="AJ317" s="511"/>
      <c r="AK317" s="511"/>
      <c r="AL317" s="511"/>
      <c r="AM317" s="511"/>
    </row>
    <row r="318" spans="2:39" ht="15.6" x14ac:dyDescent="0.3">
      <c r="B318" s="507" t="s">
        <v>46</v>
      </c>
      <c r="C318" s="527" t="s">
        <v>44</v>
      </c>
      <c r="D318" s="509" t="s">
        <v>45</v>
      </c>
      <c r="E318" s="507" t="s">
        <v>324</v>
      </c>
      <c r="F318" s="507" t="s">
        <v>328</v>
      </c>
      <c r="G318" s="510">
        <v>35</v>
      </c>
      <c r="H318" s="510">
        <v>34976</v>
      </c>
      <c r="I318" s="511">
        <v>0.22222</v>
      </c>
      <c r="J318" s="510">
        <v>10</v>
      </c>
      <c r="K318" s="510">
        <v>10</v>
      </c>
      <c r="L318" s="511">
        <v>1</v>
      </c>
      <c r="M318" s="511"/>
      <c r="N318" s="511"/>
      <c r="O318" s="511"/>
      <c r="P318" s="510">
        <v>95</v>
      </c>
      <c r="Q318" s="510">
        <v>95</v>
      </c>
      <c r="R318" s="511">
        <v>1</v>
      </c>
      <c r="S318" s="511">
        <v>0</v>
      </c>
      <c r="T318" s="511">
        <v>1</v>
      </c>
      <c r="U318" s="511">
        <v>1</v>
      </c>
      <c r="V318" s="510">
        <v>45</v>
      </c>
      <c r="W318" s="510">
        <v>44</v>
      </c>
      <c r="X318" s="511">
        <v>0.99299999999999999</v>
      </c>
      <c r="Y318" s="511">
        <v>1.24E-2</v>
      </c>
      <c r="Z318" s="511">
        <v>0.96870000000000001</v>
      </c>
      <c r="AA318" s="511">
        <v>1</v>
      </c>
      <c r="AB318" s="510">
        <v>150</v>
      </c>
      <c r="AC318" s="510">
        <v>149</v>
      </c>
      <c r="AD318" s="511">
        <v>0.998</v>
      </c>
      <c r="AE318" s="511">
        <v>3.5999999999999999E-3</v>
      </c>
      <c r="AF318" s="511">
        <v>0.9909</v>
      </c>
      <c r="AG318" s="511">
        <v>1</v>
      </c>
      <c r="AH318" s="510">
        <v>0</v>
      </c>
      <c r="AI318" s="510">
        <v>0</v>
      </c>
      <c r="AJ318" s="511"/>
      <c r="AK318" s="511"/>
      <c r="AL318" s="511"/>
      <c r="AM318" s="511"/>
    </row>
    <row r="319" spans="2:39" ht="15.6" x14ac:dyDescent="0.3">
      <c r="B319" s="507" t="s">
        <v>46</v>
      </c>
      <c r="C319" s="527" t="s">
        <v>44</v>
      </c>
      <c r="D319" s="509" t="s">
        <v>45</v>
      </c>
      <c r="E319" s="507" t="s">
        <v>323</v>
      </c>
      <c r="F319" s="507" t="s">
        <v>329</v>
      </c>
      <c r="G319" s="510">
        <v>35</v>
      </c>
      <c r="H319" s="510">
        <v>34976</v>
      </c>
      <c r="I319" s="511">
        <v>0.22222</v>
      </c>
      <c r="J319" s="510">
        <v>852</v>
      </c>
      <c r="K319" s="510">
        <v>818</v>
      </c>
      <c r="L319" s="511">
        <v>0.95599999999999996</v>
      </c>
      <c r="M319" s="511">
        <v>7.0000000000000001E-3</v>
      </c>
      <c r="N319" s="511">
        <v>0.94230000000000003</v>
      </c>
      <c r="O319" s="511">
        <v>0.96970000000000001</v>
      </c>
      <c r="P319" s="510">
        <v>183</v>
      </c>
      <c r="Q319" s="510">
        <v>176</v>
      </c>
      <c r="R319" s="511">
        <v>0.96699999999999997</v>
      </c>
      <c r="S319" s="511">
        <v>1.32E-2</v>
      </c>
      <c r="T319" s="511">
        <v>0.94110000000000005</v>
      </c>
      <c r="U319" s="511">
        <v>0.9929</v>
      </c>
      <c r="V319" s="510">
        <v>41</v>
      </c>
      <c r="W319" s="510">
        <v>35</v>
      </c>
      <c r="X319" s="511">
        <v>0.88100000000000001</v>
      </c>
      <c r="Y319" s="511">
        <v>5.0599999999999999E-2</v>
      </c>
      <c r="Z319" s="511">
        <v>0.78180000000000005</v>
      </c>
      <c r="AA319" s="511">
        <v>0.98019999999999996</v>
      </c>
      <c r="AB319" s="510">
        <v>1076</v>
      </c>
      <c r="AC319" s="510">
        <v>1029</v>
      </c>
      <c r="AD319" s="511">
        <v>0.95599999999999996</v>
      </c>
      <c r="AE319" s="511">
        <v>6.3E-3</v>
      </c>
      <c r="AF319" s="511">
        <v>0.94369999999999998</v>
      </c>
      <c r="AG319" s="511">
        <v>0.96830000000000005</v>
      </c>
      <c r="AH319" s="510">
        <v>0</v>
      </c>
      <c r="AI319" s="510">
        <v>0</v>
      </c>
      <c r="AJ319" s="511"/>
      <c r="AK319" s="511"/>
      <c r="AL319" s="511"/>
      <c r="AM319" s="511"/>
    </row>
    <row r="320" spans="2:39" ht="15.6" x14ac:dyDescent="0.3">
      <c r="B320" s="507" t="s">
        <v>46</v>
      </c>
      <c r="C320" s="527" t="s">
        <v>44</v>
      </c>
      <c r="D320" s="509" t="s">
        <v>45</v>
      </c>
      <c r="E320" s="507" t="s">
        <v>323</v>
      </c>
      <c r="F320" s="507" t="s">
        <v>328</v>
      </c>
      <c r="G320" s="510">
        <v>35</v>
      </c>
      <c r="H320" s="510">
        <v>34976</v>
      </c>
      <c r="I320" s="511">
        <v>0.22222</v>
      </c>
      <c r="J320" s="510">
        <v>775</v>
      </c>
      <c r="K320" s="510">
        <v>766</v>
      </c>
      <c r="L320" s="511">
        <v>0.98599999999999999</v>
      </c>
      <c r="M320" s="511">
        <v>4.1999999999999997E-3</v>
      </c>
      <c r="N320" s="511">
        <v>0.9778</v>
      </c>
      <c r="O320" s="511">
        <v>0.99419999999999997</v>
      </c>
      <c r="P320" s="510">
        <v>264</v>
      </c>
      <c r="Q320" s="510">
        <v>263</v>
      </c>
      <c r="R320" s="511">
        <v>0.99399999999999999</v>
      </c>
      <c r="S320" s="511">
        <v>4.7999999999999996E-3</v>
      </c>
      <c r="T320" s="511">
        <v>0.98460000000000003</v>
      </c>
      <c r="U320" s="511">
        <v>1</v>
      </c>
      <c r="V320" s="510">
        <v>33</v>
      </c>
      <c r="W320" s="510">
        <v>32</v>
      </c>
      <c r="X320" s="511">
        <v>0.98699999999999999</v>
      </c>
      <c r="Y320" s="511">
        <v>1.9699999999999999E-2</v>
      </c>
      <c r="Z320" s="511">
        <v>0.94840000000000002</v>
      </c>
      <c r="AA320" s="511">
        <v>1</v>
      </c>
      <c r="AB320" s="510">
        <v>1072</v>
      </c>
      <c r="AC320" s="510">
        <v>1061</v>
      </c>
      <c r="AD320" s="511">
        <v>0.98699999999999999</v>
      </c>
      <c r="AE320" s="511">
        <v>3.5000000000000001E-3</v>
      </c>
      <c r="AF320" s="511">
        <v>0.98009999999999997</v>
      </c>
      <c r="AG320" s="511">
        <v>0.99390000000000001</v>
      </c>
      <c r="AH320" s="510">
        <v>0</v>
      </c>
      <c r="AI320" s="510">
        <v>0</v>
      </c>
      <c r="AJ320" s="511"/>
      <c r="AK320" s="511"/>
      <c r="AL320" s="511"/>
      <c r="AM320" s="511"/>
    </row>
    <row r="321" spans="2:39" ht="15.6" x14ac:dyDescent="0.3">
      <c r="B321" s="507" t="s">
        <v>46</v>
      </c>
      <c r="C321" s="527" t="s">
        <v>44</v>
      </c>
      <c r="D321" s="509" t="s">
        <v>45</v>
      </c>
      <c r="E321" s="507" t="s">
        <v>322</v>
      </c>
      <c r="F321" s="507" t="s">
        <v>329</v>
      </c>
      <c r="G321" s="510">
        <v>35</v>
      </c>
      <c r="H321" s="510">
        <v>34976</v>
      </c>
      <c r="I321" s="511">
        <v>0.22222</v>
      </c>
      <c r="J321" s="510">
        <v>0</v>
      </c>
      <c r="K321" s="510">
        <v>0</v>
      </c>
      <c r="L321" s="511"/>
      <c r="M321" s="511"/>
      <c r="N321" s="511"/>
      <c r="O321" s="511"/>
      <c r="P321" s="510">
        <v>0</v>
      </c>
      <c r="Q321" s="510">
        <v>0</v>
      </c>
      <c r="R321" s="511"/>
      <c r="S321" s="511"/>
      <c r="T321" s="511"/>
      <c r="U321" s="511"/>
      <c r="V321" s="510">
        <v>0</v>
      </c>
      <c r="W321" s="510">
        <v>0</v>
      </c>
      <c r="X321" s="511"/>
      <c r="Y321" s="511"/>
      <c r="Z321" s="511"/>
      <c r="AA321" s="511"/>
      <c r="AB321" s="510">
        <v>0</v>
      </c>
      <c r="AC321" s="510">
        <v>0</v>
      </c>
      <c r="AD321" s="511"/>
      <c r="AE321" s="511"/>
      <c r="AF321" s="511"/>
      <c r="AG321" s="511"/>
      <c r="AH321" s="510">
        <v>0</v>
      </c>
      <c r="AI321" s="510">
        <v>0</v>
      </c>
      <c r="AJ321" s="511"/>
      <c r="AK321" s="511"/>
      <c r="AL321" s="511"/>
      <c r="AM321" s="511"/>
    </row>
    <row r="322" spans="2:39" ht="15.6" x14ac:dyDescent="0.3">
      <c r="B322" s="507" t="s">
        <v>46</v>
      </c>
      <c r="C322" s="527" t="s">
        <v>44</v>
      </c>
      <c r="D322" s="509" t="s">
        <v>45</v>
      </c>
      <c r="E322" s="507" t="s">
        <v>322</v>
      </c>
      <c r="F322" s="507" t="s">
        <v>328</v>
      </c>
      <c r="G322" s="510">
        <v>35</v>
      </c>
      <c r="H322" s="510">
        <v>34976</v>
      </c>
      <c r="I322" s="511">
        <v>0.22222</v>
      </c>
      <c r="J322" s="510">
        <v>0</v>
      </c>
      <c r="K322" s="510">
        <v>0</v>
      </c>
      <c r="L322" s="511"/>
      <c r="M322" s="511"/>
      <c r="N322" s="511"/>
      <c r="O322" s="511"/>
      <c r="P322" s="510">
        <v>0</v>
      </c>
      <c r="Q322" s="510">
        <v>0</v>
      </c>
      <c r="R322" s="511"/>
      <c r="S322" s="511"/>
      <c r="T322" s="511"/>
      <c r="U322" s="511"/>
      <c r="V322" s="510">
        <v>0</v>
      </c>
      <c r="W322" s="510">
        <v>0</v>
      </c>
      <c r="X322" s="511"/>
      <c r="Y322" s="511"/>
      <c r="Z322" s="511"/>
      <c r="AA322" s="511"/>
      <c r="AB322" s="510">
        <v>0</v>
      </c>
      <c r="AC322" s="510">
        <v>0</v>
      </c>
      <c r="AD322" s="511"/>
      <c r="AE322" s="511"/>
      <c r="AF322" s="511"/>
      <c r="AG322" s="511"/>
      <c r="AH322" s="510">
        <v>0</v>
      </c>
      <c r="AI322" s="510">
        <v>0</v>
      </c>
      <c r="AJ322" s="511"/>
      <c r="AK322" s="511"/>
      <c r="AL322" s="511"/>
      <c r="AM322" s="511"/>
    </row>
    <row r="323" spans="2:39" ht="15.6" x14ac:dyDescent="0.3">
      <c r="B323" s="507" t="s">
        <v>46</v>
      </c>
      <c r="C323" s="527" t="s">
        <v>44</v>
      </c>
      <c r="D323" s="509" t="s">
        <v>45</v>
      </c>
      <c r="E323" s="507" t="s">
        <v>321</v>
      </c>
      <c r="F323" s="507" t="s">
        <v>329</v>
      </c>
      <c r="G323" s="510">
        <v>35</v>
      </c>
      <c r="H323" s="510">
        <v>34976</v>
      </c>
      <c r="I323" s="511">
        <v>0.22222</v>
      </c>
      <c r="J323" s="510">
        <v>898</v>
      </c>
      <c r="K323" s="510">
        <v>863</v>
      </c>
      <c r="L323" s="511">
        <v>0.95599999999999996</v>
      </c>
      <c r="M323" s="511">
        <v>6.7999999999999996E-3</v>
      </c>
      <c r="N323" s="511">
        <v>0.94269999999999998</v>
      </c>
      <c r="O323" s="511">
        <v>0.96930000000000005</v>
      </c>
      <c r="P323" s="510">
        <v>86</v>
      </c>
      <c r="Q323" s="510">
        <v>85</v>
      </c>
      <c r="R323" s="511">
        <v>0.98599999999999999</v>
      </c>
      <c r="S323" s="511">
        <v>1.2699999999999999E-2</v>
      </c>
      <c r="T323" s="511">
        <v>0.96109999999999995</v>
      </c>
      <c r="U323" s="511">
        <v>1</v>
      </c>
      <c r="V323" s="510">
        <v>9</v>
      </c>
      <c r="W323" s="510">
        <v>9</v>
      </c>
      <c r="X323" s="511">
        <v>1</v>
      </c>
      <c r="Y323" s="511"/>
      <c r="Z323" s="511"/>
      <c r="AA323" s="511"/>
      <c r="AB323" s="510">
        <v>993</v>
      </c>
      <c r="AC323" s="510">
        <v>957</v>
      </c>
      <c r="AD323" s="511">
        <v>0.95699999999999996</v>
      </c>
      <c r="AE323" s="511">
        <v>6.4000000000000003E-3</v>
      </c>
      <c r="AF323" s="511">
        <v>0.94450000000000001</v>
      </c>
      <c r="AG323" s="511">
        <v>0.96950000000000003</v>
      </c>
      <c r="AH323" s="510">
        <v>0</v>
      </c>
      <c r="AI323" s="510">
        <v>0</v>
      </c>
      <c r="AJ323" s="511"/>
      <c r="AK323" s="511"/>
      <c r="AL323" s="511"/>
      <c r="AM323" s="511"/>
    </row>
    <row r="324" spans="2:39" ht="15.6" x14ac:dyDescent="0.3">
      <c r="B324" s="507" t="s">
        <v>46</v>
      </c>
      <c r="C324" s="527" t="s">
        <v>44</v>
      </c>
      <c r="D324" s="509" t="s">
        <v>45</v>
      </c>
      <c r="E324" s="507" t="s">
        <v>321</v>
      </c>
      <c r="F324" s="507" t="s">
        <v>328</v>
      </c>
      <c r="G324" s="510">
        <v>35</v>
      </c>
      <c r="H324" s="510">
        <v>34976</v>
      </c>
      <c r="I324" s="511">
        <v>0.22222</v>
      </c>
      <c r="J324" s="510">
        <v>359</v>
      </c>
      <c r="K324" s="510">
        <v>351</v>
      </c>
      <c r="L324" s="511">
        <v>0.97299999999999998</v>
      </c>
      <c r="M324" s="511">
        <v>8.6E-3</v>
      </c>
      <c r="N324" s="511">
        <v>0.95609999999999995</v>
      </c>
      <c r="O324" s="511">
        <v>0.9899</v>
      </c>
      <c r="P324" s="510">
        <v>391</v>
      </c>
      <c r="Q324" s="510">
        <v>389</v>
      </c>
      <c r="R324" s="511">
        <v>0.99399999999999999</v>
      </c>
      <c r="S324" s="511">
        <v>3.8999999999999998E-3</v>
      </c>
      <c r="T324" s="511">
        <v>0.98640000000000005</v>
      </c>
      <c r="U324" s="511">
        <v>1</v>
      </c>
      <c r="V324" s="510">
        <v>27</v>
      </c>
      <c r="W324" s="510">
        <v>26</v>
      </c>
      <c r="X324" s="511">
        <v>0.98199999999999998</v>
      </c>
      <c r="Y324" s="511"/>
      <c r="Z324" s="511"/>
      <c r="AA324" s="511"/>
      <c r="AB324" s="510">
        <v>777</v>
      </c>
      <c r="AC324" s="510">
        <v>766</v>
      </c>
      <c r="AD324" s="511">
        <v>0.98399999999999999</v>
      </c>
      <c r="AE324" s="511">
        <v>4.4999999999999997E-3</v>
      </c>
      <c r="AF324" s="511">
        <v>0.97519999999999996</v>
      </c>
      <c r="AG324" s="511">
        <v>0.99280000000000002</v>
      </c>
      <c r="AH324" s="510">
        <v>0</v>
      </c>
      <c r="AI324" s="510">
        <v>0</v>
      </c>
      <c r="AJ324" s="511"/>
      <c r="AK324" s="511"/>
      <c r="AL324" s="511"/>
      <c r="AM324" s="511"/>
    </row>
    <row r="325" spans="2:39" ht="15.6" x14ac:dyDescent="0.3">
      <c r="B325" s="507" t="s">
        <v>46</v>
      </c>
      <c r="C325" s="527" t="s">
        <v>44</v>
      </c>
      <c r="D325" s="509" t="s">
        <v>52</v>
      </c>
      <c r="E325" s="507" t="s">
        <v>326</v>
      </c>
      <c r="F325" s="507" t="s">
        <v>329</v>
      </c>
      <c r="G325" s="510">
        <v>35</v>
      </c>
      <c r="H325" s="510">
        <v>34976</v>
      </c>
      <c r="I325" s="511">
        <v>0.22222</v>
      </c>
      <c r="J325" s="510">
        <v>0</v>
      </c>
      <c r="K325" s="510">
        <v>0</v>
      </c>
      <c r="L325" s="511"/>
      <c r="M325" s="511"/>
      <c r="N325" s="511"/>
      <c r="O325" s="511"/>
      <c r="P325" s="510">
        <v>0</v>
      </c>
      <c r="Q325" s="510">
        <v>0</v>
      </c>
      <c r="R325" s="511"/>
      <c r="S325" s="511"/>
      <c r="T325" s="511"/>
      <c r="U325" s="511"/>
      <c r="V325" s="510">
        <v>0</v>
      </c>
      <c r="W325" s="510">
        <v>0</v>
      </c>
      <c r="X325" s="511"/>
      <c r="Y325" s="511"/>
      <c r="Z325" s="511"/>
      <c r="AA325" s="511"/>
      <c r="AB325" s="510">
        <v>12</v>
      </c>
      <c r="AC325" s="510">
        <v>12</v>
      </c>
      <c r="AD325" s="511">
        <v>1</v>
      </c>
      <c r="AE325" s="511"/>
      <c r="AF325" s="511"/>
      <c r="AG325" s="511"/>
      <c r="AH325" s="510">
        <v>12</v>
      </c>
      <c r="AI325" s="510">
        <v>12</v>
      </c>
      <c r="AJ325" s="511">
        <v>1</v>
      </c>
      <c r="AK325" s="511"/>
      <c r="AL325" s="511"/>
      <c r="AM325" s="511"/>
    </row>
    <row r="326" spans="2:39" ht="15.6" x14ac:dyDescent="0.3">
      <c r="B326" s="507" t="s">
        <v>46</v>
      </c>
      <c r="C326" s="527" t="s">
        <v>44</v>
      </c>
      <c r="D326" s="509" t="s">
        <v>52</v>
      </c>
      <c r="E326" s="507" t="s">
        <v>326</v>
      </c>
      <c r="F326" s="507" t="s">
        <v>328</v>
      </c>
      <c r="G326" s="510">
        <v>35</v>
      </c>
      <c r="H326" s="510">
        <v>34976</v>
      </c>
      <c r="I326" s="511">
        <v>0.22222</v>
      </c>
      <c r="J326" s="510">
        <v>0</v>
      </c>
      <c r="K326" s="510">
        <v>0</v>
      </c>
      <c r="L326" s="511"/>
      <c r="M326" s="511"/>
      <c r="N326" s="511"/>
      <c r="O326" s="511"/>
      <c r="P326" s="510">
        <v>0</v>
      </c>
      <c r="Q326" s="510">
        <v>0</v>
      </c>
      <c r="R326" s="511"/>
      <c r="S326" s="511"/>
      <c r="T326" s="511"/>
      <c r="U326" s="511"/>
      <c r="V326" s="510">
        <v>0</v>
      </c>
      <c r="W326" s="510">
        <v>0</v>
      </c>
      <c r="X326" s="511"/>
      <c r="Y326" s="511"/>
      <c r="Z326" s="511"/>
      <c r="AA326" s="511"/>
      <c r="AB326" s="510">
        <v>12</v>
      </c>
      <c r="AC326" s="510">
        <v>11</v>
      </c>
      <c r="AD326" s="511">
        <v>0.94899999999999995</v>
      </c>
      <c r="AE326" s="511"/>
      <c r="AF326" s="511"/>
      <c r="AG326" s="511"/>
      <c r="AH326" s="510">
        <v>12</v>
      </c>
      <c r="AI326" s="510">
        <v>11</v>
      </c>
      <c r="AJ326" s="511">
        <v>0.94899999999999995</v>
      </c>
      <c r="AK326" s="511"/>
      <c r="AL326" s="511"/>
      <c r="AM326" s="511"/>
    </row>
    <row r="327" spans="2:39" ht="15.6" x14ac:dyDescent="0.3">
      <c r="B327" s="507" t="s">
        <v>46</v>
      </c>
      <c r="C327" s="527" t="s">
        <v>44</v>
      </c>
      <c r="D327" s="509" t="s">
        <v>52</v>
      </c>
      <c r="E327" s="507" t="s">
        <v>324</v>
      </c>
      <c r="F327" s="507" t="s">
        <v>329</v>
      </c>
      <c r="G327" s="510">
        <v>35</v>
      </c>
      <c r="H327" s="510">
        <v>34976</v>
      </c>
      <c r="I327" s="511">
        <v>0.22222</v>
      </c>
      <c r="J327" s="510">
        <v>0</v>
      </c>
      <c r="K327" s="510">
        <v>0</v>
      </c>
      <c r="L327" s="511"/>
      <c r="M327" s="511"/>
      <c r="N327" s="511"/>
      <c r="O327" s="511"/>
      <c r="P327" s="510">
        <v>5</v>
      </c>
      <c r="Q327" s="510">
        <v>3</v>
      </c>
      <c r="R327" s="511">
        <v>0.57599999999999996</v>
      </c>
      <c r="S327" s="511"/>
      <c r="T327" s="511"/>
      <c r="U327" s="511"/>
      <c r="V327" s="510">
        <v>2</v>
      </c>
      <c r="W327" s="510">
        <v>2</v>
      </c>
      <c r="X327" s="511">
        <v>1</v>
      </c>
      <c r="Y327" s="511"/>
      <c r="Z327" s="511"/>
      <c r="AA327" s="511"/>
      <c r="AB327" s="510">
        <v>7</v>
      </c>
      <c r="AC327" s="510">
        <v>5</v>
      </c>
      <c r="AD327" s="511">
        <v>0.70199999999999996</v>
      </c>
      <c r="AE327" s="511"/>
      <c r="AF327" s="511"/>
      <c r="AG327" s="511"/>
      <c r="AH327" s="510">
        <v>0</v>
      </c>
      <c r="AI327" s="510">
        <v>0</v>
      </c>
      <c r="AJ327" s="511"/>
      <c r="AK327" s="511"/>
      <c r="AL327" s="511"/>
      <c r="AM327" s="511"/>
    </row>
    <row r="328" spans="2:39" ht="15.6" x14ac:dyDescent="0.3">
      <c r="B328" s="507" t="s">
        <v>46</v>
      </c>
      <c r="C328" s="527" t="s">
        <v>44</v>
      </c>
      <c r="D328" s="509" t="s">
        <v>52</v>
      </c>
      <c r="E328" s="507" t="s">
        <v>324</v>
      </c>
      <c r="F328" s="507" t="s">
        <v>328</v>
      </c>
      <c r="G328" s="510">
        <v>35</v>
      </c>
      <c r="H328" s="510">
        <v>34976</v>
      </c>
      <c r="I328" s="511">
        <v>0.22222</v>
      </c>
      <c r="J328" s="510">
        <v>1</v>
      </c>
      <c r="K328" s="510">
        <v>1</v>
      </c>
      <c r="L328" s="511">
        <v>1</v>
      </c>
      <c r="M328" s="511"/>
      <c r="N328" s="511"/>
      <c r="O328" s="511"/>
      <c r="P328" s="510">
        <v>0</v>
      </c>
      <c r="Q328" s="510">
        <v>0</v>
      </c>
      <c r="R328" s="511"/>
      <c r="S328" s="511"/>
      <c r="T328" s="511"/>
      <c r="U328" s="511"/>
      <c r="V328" s="510">
        <v>1</v>
      </c>
      <c r="W328" s="510">
        <v>0</v>
      </c>
      <c r="X328" s="511">
        <v>0</v>
      </c>
      <c r="Y328" s="511"/>
      <c r="Z328" s="511"/>
      <c r="AA328" s="511"/>
      <c r="AB328" s="510">
        <v>2</v>
      </c>
      <c r="AC328" s="510">
        <v>1</v>
      </c>
      <c r="AD328" s="511">
        <v>0.5</v>
      </c>
      <c r="AE328" s="511"/>
      <c r="AF328" s="511"/>
      <c r="AG328" s="511"/>
      <c r="AH328" s="510">
        <v>0</v>
      </c>
      <c r="AI328" s="510">
        <v>0</v>
      </c>
      <c r="AJ328" s="511"/>
      <c r="AK328" s="511"/>
      <c r="AL328" s="511"/>
      <c r="AM328" s="511"/>
    </row>
    <row r="329" spans="2:39" ht="15.6" x14ac:dyDescent="0.3">
      <c r="B329" s="507" t="s">
        <v>46</v>
      </c>
      <c r="C329" s="527" t="s">
        <v>44</v>
      </c>
      <c r="D329" s="509" t="s">
        <v>52</v>
      </c>
      <c r="E329" s="507" t="s">
        <v>323</v>
      </c>
      <c r="F329" s="507" t="s">
        <v>329</v>
      </c>
      <c r="G329" s="510">
        <v>35</v>
      </c>
      <c r="H329" s="510">
        <v>34976</v>
      </c>
      <c r="I329" s="511">
        <v>0.22222</v>
      </c>
      <c r="J329" s="510">
        <v>137</v>
      </c>
      <c r="K329" s="510">
        <v>112</v>
      </c>
      <c r="L329" s="511">
        <v>0.81399999999999995</v>
      </c>
      <c r="M329" s="511">
        <v>3.32E-2</v>
      </c>
      <c r="N329" s="511">
        <v>0.74890000000000001</v>
      </c>
      <c r="O329" s="511">
        <v>0.87909999999999999</v>
      </c>
      <c r="P329" s="510">
        <v>27</v>
      </c>
      <c r="Q329" s="510">
        <v>24</v>
      </c>
      <c r="R329" s="511">
        <v>0.89500000000000002</v>
      </c>
      <c r="S329" s="511"/>
      <c r="T329" s="511"/>
      <c r="U329" s="511"/>
      <c r="V329" s="510">
        <v>8</v>
      </c>
      <c r="W329" s="510">
        <v>5</v>
      </c>
      <c r="X329" s="511">
        <v>0.54700000000000004</v>
      </c>
      <c r="Y329" s="511"/>
      <c r="Z329" s="511"/>
      <c r="AA329" s="511"/>
      <c r="AB329" s="510">
        <v>172</v>
      </c>
      <c r="AC329" s="510">
        <v>141</v>
      </c>
      <c r="AD329" s="511">
        <v>0.81399999999999995</v>
      </c>
      <c r="AE329" s="511">
        <v>2.9700000000000001E-2</v>
      </c>
      <c r="AF329" s="511">
        <v>0.75580000000000003</v>
      </c>
      <c r="AG329" s="511">
        <v>0.87219999999999998</v>
      </c>
      <c r="AH329" s="510">
        <v>0</v>
      </c>
      <c r="AI329" s="510">
        <v>0</v>
      </c>
      <c r="AJ329" s="511"/>
      <c r="AK329" s="511"/>
      <c r="AL329" s="511"/>
      <c r="AM329" s="511"/>
    </row>
    <row r="330" spans="2:39" ht="15.6" x14ac:dyDescent="0.3">
      <c r="B330" s="507" t="s">
        <v>46</v>
      </c>
      <c r="C330" s="527" t="s">
        <v>44</v>
      </c>
      <c r="D330" s="509" t="s">
        <v>52</v>
      </c>
      <c r="E330" s="507" t="s">
        <v>323</v>
      </c>
      <c r="F330" s="507" t="s">
        <v>328</v>
      </c>
      <c r="G330" s="510">
        <v>35</v>
      </c>
      <c r="H330" s="510">
        <v>34976</v>
      </c>
      <c r="I330" s="511">
        <v>0.22222</v>
      </c>
      <c r="J330" s="510">
        <v>19</v>
      </c>
      <c r="K330" s="510">
        <v>19</v>
      </c>
      <c r="L330" s="511">
        <v>1</v>
      </c>
      <c r="M330" s="511"/>
      <c r="N330" s="511"/>
      <c r="O330" s="511"/>
      <c r="P330" s="510">
        <v>12</v>
      </c>
      <c r="Q330" s="510">
        <v>10</v>
      </c>
      <c r="R330" s="511">
        <v>0.80900000000000005</v>
      </c>
      <c r="S330" s="511"/>
      <c r="T330" s="511"/>
      <c r="U330" s="511"/>
      <c r="V330" s="510">
        <v>1</v>
      </c>
      <c r="W330" s="510">
        <v>1</v>
      </c>
      <c r="X330" s="511">
        <v>1</v>
      </c>
      <c r="Y330" s="511"/>
      <c r="Z330" s="511"/>
      <c r="AA330" s="511"/>
      <c r="AB330" s="510">
        <v>32</v>
      </c>
      <c r="AC330" s="510">
        <v>30</v>
      </c>
      <c r="AD330" s="511">
        <v>0.93899999999999995</v>
      </c>
      <c r="AE330" s="511">
        <v>4.2299999999999997E-2</v>
      </c>
      <c r="AF330" s="511">
        <v>0.85609999999999997</v>
      </c>
      <c r="AG330" s="511">
        <v>1</v>
      </c>
      <c r="AH330" s="510">
        <v>0</v>
      </c>
      <c r="AI330" s="510">
        <v>0</v>
      </c>
      <c r="AJ330" s="511"/>
      <c r="AK330" s="511"/>
      <c r="AL330" s="511"/>
      <c r="AM330" s="511"/>
    </row>
    <row r="331" spans="2:39" ht="15.6" x14ac:dyDescent="0.3">
      <c r="B331" s="507" t="s">
        <v>46</v>
      </c>
      <c r="C331" s="527" t="s">
        <v>44</v>
      </c>
      <c r="D331" s="509" t="s">
        <v>52</v>
      </c>
      <c r="E331" s="507" t="s">
        <v>322</v>
      </c>
      <c r="F331" s="507" t="s">
        <v>329</v>
      </c>
      <c r="G331" s="510">
        <v>35</v>
      </c>
      <c r="H331" s="510">
        <v>34976</v>
      </c>
      <c r="I331" s="511">
        <v>0.22222</v>
      </c>
      <c r="J331" s="510">
        <v>0</v>
      </c>
      <c r="K331" s="510">
        <v>0</v>
      </c>
      <c r="L331" s="511"/>
      <c r="M331" s="511"/>
      <c r="N331" s="511"/>
      <c r="O331" s="511"/>
      <c r="P331" s="510">
        <v>0</v>
      </c>
      <c r="Q331" s="510">
        <v>0</v>
      </c>
      <c r="R331" s="511"/>
      <c r="S331" s="511"/>
      <c r="T331" s="511"/>
      <c r="U331" s="511"/>
      <c r="V331" s="510">
        <v>0</v>
      </c>
      <c r="W331" s="510">
        <v>0</v>
      </c>
      <c r="X331" s="511"/>
      <c r="Y331" s="511"/>
      <c r="Z331" s="511"/>
      <c r="AA331" s="511"/>
      <c r="AB331" s="510">
        <v>0</v>
      </c>
      <c r="AC331" s="510">
        <v>0</v>
      </c>
      <c r="AD331" s="511"/>
      <c r="AE331" s="511"/>
      <c r="AF331" s="511"/>
      <c r="AG331" s="511"/>
      <c r="AH331" s="510">
        <v>0</v>
      </c>
      <c r="AI331" s="510">
        <v>0</v>
      </c>
      <c r="AJ331" s="511"/>
      <c r="AK331" s="511"/>
      <c r="AL331" s="511"/>
      <c r="AM331" s="511"/>
    </row>
    <row r="332" spans="2:39" ht="15.6" x14ac:dyDescent="0.3">
      <c r="B332" s="507" t="s">
        <v>46</v>
      </c>
      <c r="C332" s="527" t="s">
        <v>44</v>
      </c>
      <c r="D332" s="509" t="s">
        <v>52</v>
      </c>
      <c r="E332" s="507" t="s">
        <v>322</v>
      </c>
      <c r="F332" s="507" t="s">
        <v>328</v>
      </c>
      <c r="G332" s="510">
        <v>35</v>
      </c>
      <c r="H332" s="510">
        <v>34976</v>
      </c>
      <c r="I332" s="511">
        <v>0.22222</v>
      </c>
      <c r="J332" s="510">
        <v>0</v>
      </c>
      <c r="K332" s="510">
        <v>0</v>
      </c>
      <c r="L332" s="511"/>
      <c r="M332" s="511"/>
      <c r="N332" s="511"/>
      <c r="O332" s="511"/>
      <c r="P332" s="510">
        <v>0</v>
      </c>
      <c r="Q332" s="510">
        <v>0</v>
      </c>
      <c r="R332" s="511"/>
      <c r="S332" s="511"/>
      <c r="T332" s="511"/>
      <c r="U332" s="511"/>
      <c r="V332" s="510">
        <v>0</v>
      </c>
      <c r="W332" s="510">
        <v>0</v>
      </c>
      <c r="X332" s="511"/>
      <c r="Y332" s="511"/>
      <c r="Z332" s="511"/>
      <c r="AA332" s="511"/>
      <c r="AB332" s="510">
        <v>0</v>
      </c>
      <c r="AC332" s="510">
        <v>0</v>
      </c>
      <c r="AD332" s="511"/>
      <c r="AE332" s="511"/>
      <c r="AF332" s="511"/>
      <c r="AG332" s="511"/>
      <c r="AH332" s="510">
        <v>0</v>
      </c>
      <c r="AI332" s="510">
        <v>0</v>
      </c>
      <c r="AJ332" s="511"/>
      <c r="AK332" s="511"/>
      <c r="AL332" s="511"/>
      <c r="AM332" s="511"/>
    </row>
    <row r="333" spans="2:39" ht="15.6" x14ac:dyDescent="0.3">
      <c r="B333" s="507" t="s">
        <v>46</v>
      </c>
      <c r="C333" s="527" t="s">
        <v>44</v>
      </c>
      <c r="D333" s="509" t="s">
        <v>52</v>
      </c>
      <c r="E333" s="507" t="s">
        <v>321</v>
      </c>
      <c r="F333" s="507" t="s">
        <v>329</v>
      </c>
      <c r="G333" s="510">
        <v>35</v>
      </c>
      <c r="H333" s="510">
        <v>34976</v>
      </c>
      <c r="I333" s="511">
        <v>0.22222</v>
      </c>
      <c r="J333" s="510">
        <v>32</v>
      </c>
      <c r="K333" s="510">
        <v>28</v>
      </c>
      <c r="L333" s="511">
        <v>0.72799999999999998</v>
      </c>
      <c r="M333" s="511">
        <v>7.8700000000000006E-2</v>
      </c>
      <c r="N333" s="511">
        <v>0.57369999999999999</v>
      </c>
      <c r="O333" s="511">
        <v>0.88229999999999997</v>
      </c>
      <c r="P333" s="510">
        <v>2</v>
      </c>
      <c r="Q333" s="510">
        <v>2</v>
      </c>
      <c r="R333" s="511">
        <v>1</v>
      </c>
      <c r="S333" s="511"/>
      <c r="T333" s="511"/>
      <c r="U333" s="511"/>
      <c r="V333" s="510">
        <v>0</v>
      </c>
      <c r="W333" s="510">
        <v>0</v>
      </c>
      <c r="X333" s="511"/>
      <c r="Y333" s="511"/>
      <c r="Z333" s="511"/>
      <c r="AA333" s="511"/>
      <c r="AB333" s="510">
        <v>34</v>
      </c>
      <c r="AC333" s="510">
        <v>30</v>
      </c>
      <c r="AD333" s="511">
        <v>0.73399999999999999</v>
      </c>
      <c r="AE333" s="511">
        <v>7.5800000000000006E-2</v>
      </c>
      <c r="AF333" s="511">
        <v>0.58540000000000003</v>
      </c>
      <c r="AG333" s="511">
        <v>0.88260000000000005</v>
      </c>
      <c r="AH333" s="510">
        <v>0</v>
      </c>
      <c r="AI333" s="510">
        <v>0</v>
      </c>
      <c r="AJ333" s="511"/>
      <c r="AK333" s="511"/>
      <c r="AL333" s="511"/>
      <c r="AM333" s="511"/>
    </row>
    <row r="334" spans="2:39" ht="15.6" x14ac:dyDescent="0.3">
      <c r="B334" s="507" t="s">
        <v>46</v>
      </c>
      <c r="C334" s="527" t="s">
        <v>44</v>
      </c>
      <c r="D334" s="509" t="s">
        <v>52</v>
      </c>
      <c r="E334" s="507" t="s">
        <v>321</v>
      </c>
      <c r="F334" s="507" t="s">
        <v>328</v>
      </c>
      <c r="G334" s="510">
        <v>35</v>
      </c>
      <c r="H334" s="510">
        <v>34976</v>
      </c>
      <c r="I334" s="511">
        <v>0.22222</v>
      </c>
      <c r="J334" s="510">
        <v>2</v>
      </c>
      <c r="K334" s="510">
        <v>2</v>
      </c>
      <c r="L334" s="511">
        <v>1</v>
      </c>
      <c r="M334" s="511"/>
      <c r="N334" s="511"/>
      <c r="O334" s="511"/>
      <c r="P334" s="510">
        <v>8</v>
      </c>
      <c r="Q334" s="510">
        <v>8</v>
      </c>
      <c r="R334" s="511">
        <v>1</v>
      </c>
      <c r="S334" s="511"/>
      <c r="T334" s="511"/>
      <c r="U334" s="511"/>
      <c r="V334" s="510">
        <v>0</v>
      </c>
      <c r="W334" s="510">
        <v>0</v>
      </c>
      <c r="X334" s="511"/>
      <c r="Y334" s="511"/>
      <c r="Z334" s="511"/>
      <c r="AA334" s="511"/>
      <c r="AB334" s="510">
        <v>10</v>
      </c>
      <c r="AC334" s="510">
        <v>10</v>
      </c>
      <c r="AD334" s="511">
        <v>1</v>
      </c>
      <c r="AE334" s="511"/>
      <c r="AF334" s="511"/>
      <c r="AG334" s="511"/>
      <c r="AH334" s="510">
        <v>0</v>
      </c>
      <c r="AI334" s="510">
        <v>0</v>
      </c>
      <c r="AJ334" s="511"/>
      <c r="AK334" s="511"/>
      <c r="AL334" s="511"/>
      <c r="AM334" s="511"/>
    </row>
    <row r="335" spans="2:39" ht="15.6" x14ac:dyDescent="0.3">
      <c r="B335" s="507" t="s">
        <v>47</v>
      </c>
      <c r="C335" s="527" t="s">
        <v>44</v>
      </c>
      <c r="D335" s="509" t="s">
        <v>45</v>
      </c>
      <c r="E335" s="507" t="s">
        <v>326</v>
      </c>
      <c r="F335" s="507" t="s">
        <v>329</v>
      </c>
      <c r="G335" s="510">
        <v>54</v>
      </c>
      <c r="H335" s="510">
        <v>55008</v>
      </c>
      <c r="I335" s="511">
        <v>0.15151999999999999</v>
      </c>
      <c r="J335" s="510">
        <v>0</v>
      </c>
      <c r="K335" s="510">
        <v>0</v>
      </c>
      <c r="L335" s="511"/>
      <c r="M335" s="511"/>
      <c r="N335" s="511"/>
      <c r="O335" s="511"/>
      <c r="P335" s="510">
        <v>0</v>
      </c>
      <c r="Q335" s="510">
        <v>0</v>
      </c>
      <c r="R335" s="511"/>
      <c r="S335" s="511"/>
      <c r="T335" s="511"/>
      <c r="U335" s="511"/>
      <c r="V335" s="510">
        <v>0</v>
      </c>
      <c r="W335" s="510">
        <v>0</v>
      </c>
      <c r="X335" s="511"/>
      <c r="Y335" s="511"/>
      <c r="Z335" s="511"/>
      <c r="AA335" s="511"/>
      <c r="AB335" s="510">
        <v>316</v>
      </c>
      <c r="AC335" s="510">
        <v>309</v>
      </c>
      <c r="AD335" s="511">
        <v>0.97899999999999998</v>
      </c>
      <c r="AE335" s="511">
        <v>8.0999999999999996E-3</v>
      </c>
      <c r="AF335" s="511">
        <v>0.96309999999999996</v>
      </c>
      <c r="AG335" s="511">
        <v>0.99490000000000001</v>
      </c>
      <c r="AH335" s="510">
        <v>316</v>
      </c>
      <c r="AI335" s="510">
        <v>309</v>
      </c>
      <c r="AJ335" s="511">
        <v>0.97899999999999998</v>
      </c>
      <c r="AK335" s="511">
        <v>8.0999999999999996E-3</v>
      </c>
      <c r="AL335" s="511">
        <v>0.96309999999999996</v>
      </c>
      <c r="AM335" s="511">
        <v>0.99490000000000001</v>
      </c>
    </row>
    <row r="336" spans="2:39" ht="15.6" x14ac:dyDescent="0.3">
      <c r="B336" s="507" t="s">
        <v>47</v>
      </c>
      <c r="C336" s="527" t="s">
        <v>44</v>
      </c>
      <c r="D336" s="509" t="s">
        <v>45</v>
      </c>
      <c r="E336" s="507" t="s">
        <v>326</v>
      </c>
      <c r="F336" s="507" t="s">
        <v>328</v>
      </c>
      <c r="G336" s="510">
        <v>54</v>
      </c>
      <c r="H336" s="510">
        <v>55008</v>
      </c>
      <c r="I336" s="511">
        <v>0.15151999999999999</v>
      </c>
      <c r="J336" s="510">
        <v>0</v>
      </c>
      <c r="K336" s="510">
        <v>0</v>
      </c>
      <c r="L336" s="511"/>
      <c r="M336" s="511"/>
      <c r="N336" s="511"/>
      <c r="O336" s="511"/>
      <c r="P336" s="510">
        <v>0</v>
      </c>
      <c r="Q336" s="510">
        <v>0</v>
      </c>
      <c r="R336" s="511"/>
      <c r="S336" s="511"/>
      <c r="T336" s="511"/>
      <c r="U336" s="511"/>
      <c r="V336" s="510">
        <v>0</v>
      </c>
      <c r="W336" s="510">
        <v>0</v>
      </c>
      <c r="X336" s="511"/>
      <c r="Y336" s="511"/>
      <c r="Z336" s="511"/>
      <c r="AA336" s="511"/>
      <c r="AB336" s="510">
        <v>329</v>
      </c>
      <c r="AC336" s="510">
        <v>326</v>
      </c>
      <c r="AD336" s="511">
        <v>0.99399999999999999</v>
      </c>
      <c r="AE336" s="511">
        <v>4.3E-3</v>
      </c>
      <c r="AF336" s="511">
        <v>0.98560000000000003</v>
      </c>
      <c r="AG336" s="511">
        <v>1</v>
      </c>
      <c r="AH336" s="510">
        <v>329</v>
      </c>
      <c r="AI336" s="510">
        <v>326</v>
      </c>
      <c r="AJ336" s="511">
        <v>0.99399999999999999</v>
      </c>
      <c r="AK336" s="511">
        <v>4.3E-3</v>
      </c>
      <c r="AL336" s="511">
        <v>0.98560000000000003</v>
      </c>
      <c r="AM336" s="511">
        <v>1</v>
      </c>
    </row>
    <row r="337" spans="2:39" ht="15.6" x14ac:dyDescent="0.3">
      <c r="B337" s="507" t="s">
        <v>47</v>
      </c>
      <c r="C337" s="527" t="s">
        <v>44</v>
      </c>
      <c r="D337" s="509" t="s">
        <v>45</v>
      </c>
      <c r="E337" s="507" t="s">
        <v>324</v>
      </c>
      <c r="F337" s="507" t="s">
        <v>329</v>
      </c>
      <c r="G337" s="510">
        <v>54</v>
      </c>
      <c r="H337" s="510">
        <v>55008</v>
      </c>
      <c r="I337" s="511">
        <v>0.15151999999999999</v>
      </c>
      <c r="J337" s="510">
        <v>9</v>
      </c>
      <c r="K337" s="510">
        <v>9</v>
      </c>
      <c r="L337" s="511">
        <v>1</v>
      </c>
      <c r="M337" s="511"/>
      <c r="N337" s="511"/>
      <c r="O337" s="511"/>
      <c r="P337" s="510">
        <v>131</v>
      </c>
      <c r="Q337" s="510">
        <v>131</v>
      </c>
      <c r="R337" s="511">
        <v>1</v>
      </c>
      <c r="S337" s="511">
        <v>0</v>
      </c>
      <c r="T337" s="511">
        <v>1</v>
      </c>
      <c r="U337" s="511">
        <v>1</v>
      </c>
      <c r="V337" s="510">
        <v>49</v>
      </c>
      <c r="W337" s="510">
        <v>41</v>
      </c>
      <c r="X337" s="511">
        <v>0.79500000000000004</v>
      </c>
      <c r="Y337" s="511">
        <v>5.7700000000000001E-2</v>
      </c>
      <c r="Z337" s="511">
        <v>0.68189999999999995</v>
      </c>
      <c r="AA337" s="511">
        <v>0.90810000000000002</v>
      </c>
      <c r="AB337" s="510">
        <v>189</v>
      </c>
      <c r="AC337" s="510">
        <v>181</v>
      </c>
      <c r="AD337" s="511">
        <v>0.96</v>
      </c>
      <c r="AE337" s="511">
        <v>1.43E-2</v>
      </c>
      <c r="AF337" s="511">
        <v>0.93200000000000005</v>
      </c>
      <c r="AG337" s="511">
        <v>0.98799999999999999</v>
      </c>
      <c r="AH337" s="510">
        <v>0</v>
      </c>
      <c r="AI337" s="510">
        <v>0</v>
      </c>
      <c r="AJ337" s="511"/>
      <c r="AK337" s="511"/>
      <c r="AL337" s="511"/>
      <c r="AM337" s="511"/>
    </row>
    <row r="338" spans="2:39" ht="15.6" x14ac:dyDescent="0.3">
      <c r="B338" s="507" t="s">
        <v>47</v>
      </c>
      <c r="C338" s="527" t="s">
        <v>44</v>
      </c>
      <c r="D338" s="509" t="s">
        <v>45</v>
      </c>
      <c r="E338" s="507" t="s">
        <v>324</v>
      </c>
      <c r="F338" s="507" t="s">
        <v>328</v>
      </c>
      <c r="G338" s="510">
        <v>54</v>
      </c>
      <c r="H338" s="510">
        <v>55008</v>
      </c>
      <c r="I338" s="511">
        <v>0.15151999999999999</v>
      </c>
      <c r="J338" s="510">
        <v>9</v>
      </c>
      <c r="K338" s="510">
        <v>9</v>
      </c>
      <c r="L338" s="511">
        <v>1</v>
      </c>
      <c r="M338" s="511"/>
      <c r="N338" s="511"/>
      <c r="O338" s="511"/>
      <c r="P338" s="510">
        <v>143</v>
      </c>
      <c r="Q338" s="510">
        <v>142</v>
      </c>
      <c r="R338" s="511">
        <v>0.99099999999999999</v>
      </c>
      <c r="S338" s="511">
        <v>7.9000000000000008E-3</v>
      </c>
      <c r="T338" s="511">
        <v>0.97550000000000003</v>
      </c>
      <c r="U338" s="511">
        <v>1</v>
      </c>
      <c r="V338" s="510">
        <v>75</v>
      </c>
      <c r="W338" s="510">
        <v>71</v>
      </c>
      <c r="X338" s="511">
        <v>0.95099999999999996</v>
      </c>
      <c r="Y338" s="511">
        <v>2.4899999999999999E-2</v>
      </c>
      <c r="Z338" s="511">
        <v>0.9022</v>
      </c>
      <c r="AA338" s="511">
        <v>0.99980000000000002</v>
      </c>
      <c r="AB338" s="510">
        <v>227</v>
      </c>
      <c r="AC338" s="510">
        <v>222</v>
      </c>
      <c r="AD338" s="511">
        <v>0.98</v>
      </c>
      <c r="AE338" s="511">
        <v>9.2999999999999992E-3</v>
      </c>
      <c r="AF338" s="511">
        <v>0.96179999999999999</v>
      </c>
      <c r="AG338" s="511">
        <v>0.99819999999999998</v>
      </c>
      <c r="AH338" s="510">
        <v>0</v>
      </c>
      <c r="AI338" s="510">
        <v>0</v>
      </c>
      <c r="AJ338" s="511"/>
      <c r="AK338" s="511"/>
      <c r="AL338" s="511"/>
      <c r="AM338" s="511"/>
    </row>
    <row r="339" spans="2:39" ht="15.6" x14ac:dyDescent="0.3">
      <c r="B339" s="507" t="s">
        <v>47</v>
      </c>
      <c r="C339" s="527" t="s">
        <v>44</v>
      </c>
      <c r="D339" s="509" t="s">
        <v>45</v>
      </c>
      <c r="E339" s="507" t="s">
        <v>323</v>
      </c>
      <c r="F339" s="507" t="s">
        <v>329</v>
      </c>
      <c r="G339" s="510">
        <v>54</v>
      </c>
      <c r="H339" s="510">
        <v>55008</v>
      </c>
      <c r="I339" s="511">
        <v>0.15151999999999999</v>
      </c>
      <c r="J339" s="510">
        <v>1619</v>
      </c>
      <c r="K339" s="510">
        <v>1540</v>
      </c>
      <c r="L339" s="511">
        <v>0.95099999999999996</v>
      </c>
      <c r="M339" s="511">
        <v>5.4000000000000003E-3</v>
      </c>
      <c r="N339" s="511">
        <v>0.94040000000000001</v>
      </c>
      <c r="O339" s="511">
        <v>0.96160000000000001</v>
      </c>
      <c r="P339" s="510">
        <v>384</v>
      </c>
      <c r="Q339" s="510">
        <v>362</v>
      </c>
      <c r="R339" s="511">
        <v>0.93700000000000006</v>
      </c>
      <c r="S339" s="511">
        <v>1.24E-2</v>
      </c>
      <c r="T339" s="511">
        <v>0.91269999999999996</v>
      </c>
      <c r="U339" s="511">
        <v>0.96130000000000004</v>
      </c>
      <c r="V339" s="510">
        <v>73</v>
      </c>
      <c r="W339" s="510">
        <v>57</v>
      </c>
      <c r="X339" s="511">
        <v>0.83599999999999997</v>
      </c>
      <c r="Y339" s="511">
        <v>4.3299999999999998E-2</v>
      </c>
      <c r="Z339" s="511">
        <v>0.75109999999999999</v>
      </c>
      <c r="AA339" s="511">
        <v>0.92090000000000005</v>
      </c>
      <c r="AB339" s="510">
        <v>2076</v>
      </c>
      <c r="AC339" s="510">
        <v>1959</v>
      </c>
      <c r="AD339" s="511">
        <v>0.95</v>
      </c>
      <c r="AE339" s="511">
        <v>4.7999999999999996E-3</v>
      </c>
      <c r="AF339" s="511">
        <v>0.94059999999999999</v>
      </c>
      <c r="AG339" s="511">
        <v>0.95940000000000003</v>
      </c>
      <c r="AH339" s="510">
        <v>0</v>
      </c>
      <c r="AI339" s="510">
        <v>0</v>
      </c>
      <c r="AJ339" s="511"/>
      <c r="AK339" s="511"/>
      <c r="AL339" s="511"/>
      <c r="AM339" s="511"/>
    </row>
    <row r="340" spans="2:39" ht="15.6" x14ac:dyDescent="0.3">
      <c r="B340" s="507" t="s">
        <v>47</v>
      </c>
      <c r="C340" s="527" t="s">
        <v>44</v>
      </c>
      <c r="D340" s="509" t="s">
        <v>45</v>
      </c>
      <c r="E340" s="507" t="s">
        <v>323</v>
      </c>
      <c r="F340" s="507" t="s">
        <v>328</v>
      </c>
      <c r="G340" s="510">
        <v>54</v>
      </c>
      <c r="H340" s="510">
        <v>55008</v>
      </c>
      <c r="I340" s="511">
        <v>0.15151999999999999</v>
      </c>
      <c r="J340" s="510">
        <v>1182</v>
      </c>
      <c r="K340" s="510">
        <v>1167</v>
      </c>
      <c r="L340" s="511">
        <v>0.99</v>
      </c>
      <c r="M340" s="511">
        <v>2.8999999999999998E-3</v>
      </c>
      <c r="N340" s="511">
        <v>0.98429999999999995</v>
      </c>
      <c r="O340" s="511">
        <v>0.99570000000000003</v>
      </c>
      <c r="P340" s="510">
        <v>573</v>
      </c>
      <c r="Q340" s="510">
        <v>557</v>
      </c>
      <c r="R340" s="511">
        <v>0.97299999999999998</v>
      </c>
      <c r="S340" s="511">
        <v>6.7999999999999996E-3</v>
      </c>
      <c r="T340" s="511">
        <v>0.9597</v>
      </c>
      <c r="U340" s="511">
        <v>0.98629999999999995</v>
      </c>
      <c r="V340" s="510">
        <v>59</v>
      </c>
      <c r="W340" s="510">
        <v>48</v>
      </c>
      <c r="X340" s="511">
        <v>0.83199999999999996</v>
      </c>
      <c r="Y340" s="511">
        <v>4.87E-2</v>
      </c>
      <c r="Z340" s="511">
        <v>0.73650000000000004</v>
      </c>
      <c r="AA340" s="511">
        <v>0.92749999999999999</v>
      </c>
      <c r="AB340" s="510">
        <v>1814</v>
      </c>
      <c r="AC340" s="510">
        <v>1772</v>
      </c>
      <c r="AD340" s="511">
        <v>0.98599999999999999</v>
      </c>
      <c r="AE340" s="511">
        <v>2.8E-3</v>
      </c>
      <c r="AF340" s="511">
        <v>0.98050000000000004</v>
      </c>
      <c r="AG340" s="511">
        <v>0.99150000000000005</v>
      </c>
      <c r="AH340" s="510">
        <v>0</v>
      </c>
      <c r="AI340" s="510">
        <v>0</v>
      </c>
      <c r="AJ340" s="511"/>
      <c r="AK340" s="511"/>
      <c r="AL340" s="511"/>
      <c r="AM340" s="511"/>
    </row>
    <row r="341" spans="2:39" ht="15.6" x14ac:dyDescent="0.3">
      <c r="B341" s="507" t="s">
        <v>47</v>
      </c>
      <c r="C341" s="527" t="s">
        <v>44</v>
      </c>
      <c r="D341" s="509" t="s">
        <v>45</v>
      </c>
      <c r="E341" s="507" t="s">
        <v>322</v>
      </c>
      <c r="F341" s="507" t="s">
        <v>329</v>
      </c>
      <c r="G341" s="510">
        <v>54</v>
      </c>
      <c r="H341" s="510">
        <v>55008</v>
      </c>
      <c r="I341" s="511">
        <v>0.15151999999999999</v>
      </c>
      <c r="J341" s="510">
        <v>0</v>
      </c>
      <c r="K341" s="510">
        <v>0</v>
      </c>
      <c r="L341" s="511"/>
      <c r="M341" s="511"/>
      <c r="N341" s="511"/>
      <c r="O341" s="511"/>
      <c r="P341" s="510">
        <v>0</v>
      </c>
      <c r="Q341" s="510">
        <v>0</v>
      </c>
      <c r="R341" s="511"/>
      <c r="S341" s="511"/>
      <c r="T341" s="511"/>
      <c r="U341" s="511"/>
      <c r="V341" s="510">
        <v>0</v>
      </c>
      <c r="W341" s="510">
        <v>0</v>
      </c>
      <c r="X341" s="511"/>
      <c r="Y341" s="511"/>
      <c r="Z341" s="511"/>
      <c r="AA341" s="511"/>
      <c r="AB341" s="510">
        <v>0</v>
      </c>
      <c r="AC341" s="510">
        <v>0</v>
      </c>
      <c r="AD341" s="511"/>
      <c r="AE341" s="511"/>
      <c r="AF341" s="511"/>
      <c r="AG341" s="511"/>
      <c r="AH341" s="510">
        <v>0</v>
      </c>
      <c r="AI341" s="510">
        <v>0</v>
      </c>
      <c r="AJ341" s="511"/>
      <c r="AK341" s="511"/>
      <c r="AL341" s="511"/>
      <c r="AM341" s="511"/>
    </row>
    <row r="342" spans="2:39" ht="15.6" x14ac:dyDescent="0.3">
      <c r="B342" s="507" t="s">
        <v>47</v>
      </c>
      <c r="C342" s="527" t="s">
        <v>44</v>
      </c>
      <c r="D342" s="509" t="s">
        <v>45</v>
      </c>
      <c r="E342" s="507" t="s">
        <v>322</v>
      </c>
      <c r="F342" s="507" t="s">
        <v>328</v>
      </c>
      <c r="G342" s="510">
        <v>54</v>
      </c>
      <c r="H342" s="510">
        <v>55008</v>
      </c>
      <c r="I342" s="511">
        <v>0.15151999999999999</v>
      </c>
      <c r="J342" s="510">
        <v>0</v>
      </c>
      <c r="K342" s="510">
        <v>0</v>
      </c>
      <c r="L342" s="511"/>
      <c r="M342" s="511"/>
      <c r="N342" s="511"/>
      <c r="O342" s="511"/>
      <c r="P342" s="510">
        <v>0</v>
      </c>
      <c r="Q342" s="510">
        <v>0</v>
      </c>
      <c r="R342" s="511"/>
      <c r="S342" s="511"/>
      <c r="T342" s="511"/>
      <c r="U342" s="511"/>
      <c r="V342" s="510">
        <v>0</v>
      </c>
      <c r="W342" s="510">
        <v>0</v>
      </c>
      <c r="X342" s="511"/>
      <c r="Y342" s="511"/>
      <c r="Z342" s="511"/>
      <c r="AA342" s="511"/>
      <c r="AB342" s="510">
        <v>0</v>
      </c>
      <c r="AC342" s="510">
        <v>0</v>
      </c>
      <c r="AD342" s="511"/>
      <c r="AE342" s="511"/>
      <c r="AF342" s="511"/>
      <c r="AG342" s="511"/>
      <c r="AH342" s="510">
        <v>0</v>
      </c>
      <c r="AI342" s="510">
        <v>0</v>
      </c>
      <c r="AJ342" s="511"/>
      <c r="AK342" s="511"/>
      <c r="AL342" s="511"/>
      <c r="AM342" s="511"/>
    </row>
    <row r="343" spans="2:39" ht="15.6" x14ac:dyDescent="0.3">
      <c r="B343" s="507" t="s">
        <v>47</v>
      </c>
      <c r="C343" s="527" t="s">
        <v>44</v>
      </c>
      <c r="D343" s="509" t="s">
        <v>45</v>
      </c>
      <c r="E343" s="507" t="s">
        <v>321</v>
      </c>
      <c r="F343" s="507" t="s">
        <v>329</v>
      </c>
      <c r="G343" s="510">
        <v>54</v>
      </c>
      <c r="H343" s="510">
        <v>55008</v>
      </c>
      <c r="I343" s="511">
        <v>0.15151999999999999</v>
      </c>
      <c r="J343" s="510">
        <v>1226</v>
      </c>
      <c r="K343" s="510">
        <v>1156</v>
      </c>
      <c r="L343" s="511">
        <v>0.94299999999999995</v>
      </c>
      <c r="M343" s="511">
        <v>6.6E-3</v>
      </c>
      <c r="N343" s="511">
        <v>0.93010000000000004</v>
      </c>
      <c r="O343" s="511">
        <v>0.95589999999999997</v>
      </c>
      <c r="P343" s="510">
        <v>126</v>
      </c>
      <c r="Q343" s="510">
        <v>126</v>
      </c>
      <c r="R343" s="511">
        <v>1</v>
      </c>
      <c r="S343" s="511">
        <v>0</v>
      </c>
      <c r="T343" s="511">
        <v>1</v>
      </c>
      <c r="U343" s="511">
        <v>1</v>
      </c>
      <c r="V343" s="510">
        <v>9</v>
      </c>
      <c r="W343" s="510">
        <v>9</v>
      </c>
      <c r="X343" s="511">
        <v>1</v>
      </c>
      <c r="Y343" s="511"/>
      <c r="Z343" s="511"/>
      <c r="AA343" s="511"/>
      <c r="AB343" s="510">
        <v>1361</v>
      </c>
      <c r="AC343" s="510">
        <v>1291</v>
      </c>
      <c r="AD343" s="511">
        <v>0.94299999999999995</v>
      </c>
      <c r="AE343" s="511">
        <v>6.3E-3</v>
      </c>
      <c r="AF343" s="511">
        <v>0.93069999999999997</v>
      </c>
      <c r="AG343" s="511">
        <v>0.95530000000000004</v>
      </c>
      <c r="AH343" s="510">
        <v>0</v>
      </c>
      <c r="AI343" s="510">
        <v>0</v>
      </c>
      <c r="AJ343" s="511"/>
      <c r="AK343" s="511"/>
      <c r="AL343" s="511"/>
      <c r="AM343" s="511"/>
    </row>
    <row r="344" spans="2:39" ht="15.6" x14ac:dyDescent="0.3">
      <c r="B344" s="507" t="s">
        <v>47</v>
      </c>
      <c r="C344" s="527" t="s">
        <v>44</v>
      </c>
      <c r="D344" s="509" t="s">
        <v>45</v>
      </c>
      <c r="E344" s="507" t="s">
        <v>321</v>
      </c>
      <c r="F344" s="507" t="s">
        <v>328</v>
      </c>
      <c r="G344" s="510">
        <v>54</v>
      </c>
      <c r="H344" s="510">
        <v>55008</v>
      </c>
      <c r="I344" s="511">
        <v>0.15151999999999999</v>
      </c>
      <c r="J344" s="510">
        <v>523</v>
      </c>
      <c r="K344" s="510">
        <v>518</v>
      </c>
      <c r="L344" s="511">
        <v>0.99199999999999999</v>
      </c>
      <c r="M344" s="511">
        <v>3.8999999999999998E-3</v>
      </c>
      <c r="N344" s="511">
        <v>0.98440000000000005</v>
      </c>
      <c r="O344" s="511">
        <v>0.99960000000000004</v>
      </c>
      <c r="P344" s="510">
        <v>513</v>
      </c>
      <c r="Q344" s="510">
        <v>509</v>
      </c>
      <c r="R344" s="511">
        <v>0.99299999999999999</v>
      </c>
      <c r="S344" s="511">
        <v>3.7000000000000002E-3</v>
      </c>
      <c r="T344" s="511">
        <v>0.98570000000000002</v>
      </c>
      <c r="U344" s="511">
        <v>1</v>
      </c>
      <c r="V344" s="510">
        <v>37</v>
      </c>
      <c r="W344" s="510">
        <v>35</v>
      </c>
      <c r="X344" s="511">
        <v>0.93300000000000005</v>
      </c>
      <c r="Y344" s="511">
        <v>4.1099999999999998E-2</v>
      </c>
      <c r="Z344" s="511">
        <v>0.85240000000000005</v>
      </c>
      <c r="AA344" s="511">
        <v>1</v>
      </c>
      <c r="AB344" s="510">
        <v>1073</v>
      </c>
      <c r="AC344" s="510">
        <v>1062</v>
      </c>
      <c r="AD344" s="511">
        <v>0.99199999999999999</v>
      </c>
      <c r="AE344" s="511">
        <v>2.7000000000000001E-3</v>
      </c>
      <c r="AF344" s="511">
        <v>0.98670000000000002</v>
      </c>
      <c r="AG344" s="511">
        <v>0.99729999999999996</v>
      </c>
      <c r="AH344" s="510">
        <v>0</v>
      </c>
      <c r="AI344" s="510">
        <v>0</v>
      </c>
      <c r="AJ344" s="511"/>
      <c r="AK344" s="511"/>
      <c r="AL344" s="511"/>
      <c r="AM344" s="511"/>
    </row>
    <row r="345" spans="2:39" ht="15.6" x14ac:dyDescent="0.3">
      <c r="B345" s="507" t="s">
        <v>47</v>
      </c>
      <c r="C345" s="527" t="s">
        <v>44</v>
      </c>
      <c r="D345" s="509" t="s">
        <v>52</v>
      </c>
      <c r="E345" s="507" t="s">
        <v>326</v>
      </c>
      <c r="F345" s="507" t="s">
        <v>329</v>
      </c>
      <c r="G345" s="510">
        <v>54</v>
      </c>
      <c r="H345" s="510">
        <v>55008</v>
      </c>
      <c r="I345" s="511">
        <v>0.15151999999999999</v>
      </c>
      <c r="J345" s="510">
        <v>0</v>
      </c>
      <c r="K345" s="510">
        <v>0</v>
      </c>
      <c r="L345" s="511"/>
      <c r="M345" s="511"/>
      <c r="N345" s="511"/>
      <c r="O345" s="511"/>
      <c r="P345" s="510">
        <v>0</v>
      </c>
      <c r="Q345" s="510">
        <v>0</v>
      </c>
      <c r="R345" s="511"/>
      <c r="S345" s="511"/>
      <c r="T345" s="511"/>
      <c r="U345" s="511"/>
      <c r="V345" s="510">
        <v>0</v>
      </c>
      <c r="W345" s="510">
        <v>0</v>
      </c>
      <c r="X345" s="511"/>
      <c r="Y345" s="511"/>
      <c r="Z345" s="511"/>
      <c r="AA345" s="511"/>
      <c r="AB345" s="510">
        <v>16</v>
      </c>
      <c r="AC345" s="510">
        <v>16</v>
      </c>
      <c r="AD345" s="511">
        <v>1</v>
      </c>
      <c r="AE345" s="511"/>
      <c r="AF345" s="511"/>
      <c r="AG345" s="511"/>
      <c r="AH345" s="510">
        <v>16</v>
      </c>
      <c r="AI345" s="510">
        <v>16</v>
      </c>
      <c r="AJ345" s="511">
        <v>1</v>
      </c>
      <c r="AK345" s="511"/>
      <c r="AL345" s="511"/>
      <c r="AM345" s="511"/>
    </row>
    <row r="346" spans="2:39" ht="15.6" x14ac:dyDescent="0.3">
      <c r="B346" s="507" t="s">
        <v>47</v>
      </c>
      <c r="C346" s="527" t="s">
        <v>44</v>
      </c>
      <c r="D346" s="509" t="s">
        <v>52</v>
      </c>
      <c r="E346" s="507" t="s">
        <v>326</v>
      </c>
      <c r="F346" s="507" t="s">
        <v>328</v>
      </c>
      <c r="G346" s="510">
        <v>54</v>
      </c>
      <c r="H346" s="510">
        <v>55008</v>
      </c>
      <c r="I346" s="511">
        <v>0.15151999999999999</v>
      </c>
      <c r="J346" s="510">
        <v>0</v>
      </c>
      <c r="K346" s="510">
        <v>0</v>
      </c>
      <c r="L346" s="511"/>
      <c r="M346" s="511"/>
      <c r="N346" s="511"/>
      <c r="O346" s="511"/>
      <c r="P346" s="510">
        <v>0</v>
      </c>
      <c r="Q346" s="510">
        <v>0</v>
      </c>
      <c r="R346" s="511"/>
      <c r="S346" s="511"/>
      <c r="T346" s="511"/>
      <c r="U346" s="511"/>
      <c r="V346" s="510">
        <v>0</v>
      </c>
      <c r="W346" s="510">
        <v>0</v>
      </c>
      <c r="X346" s="511"/>
      <c r="Y346" s="511"/>
      <c r="Z346" s="511"/>
      <c r="AA346" s="511"/>
      <c r="AB346" s="510">
        <v>11</v>
      </c>
      <c r="AC346" s="510">
        <v>10</v>
      </c>
      <c r="AD346" s="511">
        <v>0.92400000000000004</v>
      </c>
      <c r="AE346" s="511"/>
      <c r="AF346" s="511"/>
      <c r="AG346" s="511"/>
      <c r="AH346" s="510">
        <v>11</v>
      </c>
      <c r="AI346" s="510">
        <v>10</v>
      </c>
      <c r="AJ346" s="511">
        <v>0.92400000000000004</v>
      </c>
      <c r="AK346" s="511"/>
      <c r="AL346" s="511"/>
      <c r="AM346" s="511"/>
    </row>
    <row r="347" spans="2:39" ht="15.6" x14ac:dyDescent="0.3">
      <c r="B347" s="507" t="s">
        <v>47</v>
      </c>
      <c r="C347" s="527" t="s">
        <v>44</v>
      </c>
      <c r="D347" s="509" t="s">
        <v>52</v>
      </c>
      <c r="E347" s="507" t="s">
        <v>324</v>
      </c>
      <c r="F347" s="507" t="s">
        <v>329</v>
      </c>
      <c r="G347" s="510">
        <v>54</v>
      </c>
      <c r="H347" s="510">
        <v>55008</v>
      </c>
      <c r="I347" s="511">
        <v>0.15151999999999999</v>
      </c>
      <c r="J347" s="510">
        <v>1</v>
      </c>
      <c r="K347" s="510">
        <v>1</v>
      </c>
      <c r="L347" s="511">
        <v>1</v>
      </c>
      <c r="M347" s="511"/>
      <c r="N347" s="511"/>
      <c r="O347" s="511"/>
      <c r="P347" s="510">
        <v>13</v>
      </c>
      <c r="Q347" s="510">
        <v>13</v>
      </c>
      <c r="R347" s="511">
        <v>1</v>
      </c>
      <c r="S347" s="511"/>
      <c r="T347" s="511"/>
      <c r="U347" s="511"/>
      <c r="V347" s="510">
        <v>8</v>
      </c>
      <c r="W347" s="510">
        <v>8</v>
      </c>
      <c r="X347" s="511">
        <v>1</v>
      </c>
      <c r="Y347" s="511"/>
      <c r="Z347" s="511"/>
      <c r="AA347" s="511"/>
      <c r="AB347" s="510">
        <v>22</v>
      </c>
      <c r="AC347" s="510">
        <v>22</v>
      </c>
      <c r="AD347" s="511">
        <v>1</v>
      </c>
      <c r="AE347" s="511"/>
      <c r="AF347" s="511"/>
      <c r="AG347" s="511"/>
      <c r="AH347" s="510">
        <v>0</v>
      </c>
      <c r="AI347" s="510">
        <v>0</v>
      </c>
      <c r="AJ347" s="511"/>
      <c r="AK347" s="511"/>
      <c r="AL347" s="511"/>
      <c r="AM347" s="511"/>
    </row>
    <row r="348" spans="2:39" ht="15.6" x14ac:dyDescent="0.3">
      <c r="B348" s="507" t="s">
        <v>47</v>
      </c>
      <c r="C348" s="527" t="s">
        <v>44</v>
      </c>
      <c r="D348" s="509" t="s">
        <v>52</v>
      </c>
      <c r="E348" s="507" t="s">
        <v>324</v>
      </c>
      <c r="F348" s="507" t="s">
        <v>328</v>
      </c>
      <c r="G348" s="510">
        <v>54</v>
      </c>
      <c r="H348" s="510">
        <v>55008</v>
      </c>
      <c r="I348" s="511">
        <v>0.15151999999999999</v>
      </c>
      <c r="J348" s="510">
        <v>0</v>
      </c>
      <c r="K348" s="510">
        <v>0</v>
      </c>
      <c r="L348" s="511"/>
      <c r="M348" s="511"/>
      <c r="N348" s="511"/>
      <c r="O348" s="511"/>
      <c r="P348" s="510">
        <v>7</v>
      </c>
      <c r="Q348" s="510">
        <v>6</v>
      </c>
      <c r="R348" s="511">
        <v>0.88100000000000001</v>
      </c>
      <c r="S348" s="511"/>
      <c r="T348" s="511"/>
      <c r="U348" s="511"/>
      <c r="V348" s="510">
        <v>5</v>
      </c>
      <c r="W348" s="510">
        <v>5</v>
      </c>
      <c r="X348" s="511">
        <v>1</v>
      </c>
      <c r="Y348" s="511"/>
      <c r="Z348" s="511"/>
      <c r="AA348" s="511"/>
      <c r="AB348" s="510">
        <v>12</v>
      </c>
      <c r="AC348" s="510">
        <v>11</v>
      </c>
      <c r="AD348" s="511">
        <v>0.94</v>
      </c>
      <c r="AE348" s="511"/>
      <c r="AF348" s="511"/>
      <c r="AG348" s="511"/>
      <c r="AH348" s="510">
        <v>0</v>
      </c>
      <c r="AI348" s="510">
        <v>0</v>
      </c>
      <c r="AJ348" s="511"/>
      <c r="AK348" s="511"/>
      <c r="AL348" s="511"/>
      <c r="AM348" s="511"/>
    </row>
    <row r="349" spans="2:39" ht="15.6" x14ac:dyDescent="0.3">
      <c r="B349" s="507" t="s">
        <v>47</v>
      </c>
      <c r="C349" s="527" t="s">
        <v>44</v>
      </c>
      <c r="D349" s="509" t="s">
        <v>52</v>
      </c>
      <c r="E349" s="507" t="s">
        <v>323</v>
      </c>
      <c r="F349" s="507" t="s">
        <v>329</v>
      </c>
      <c r="G349" s="510">
        <v>54</v>
      </c>
      <c r="H349" s="510">
        <v>55008</v>
      </c>
      <c r="I349" s="511">
        <v>0.15151999999999999</v>
      </c>
      <c r="J349" s="510">
        <v>220</v>
      </c>
      <c r="K349" s="510">
        <v>179</v>
      </c>
      <c r="L349" s="511">
        <v>0.82499999999999996</v>
      </c>
      <c r="M349" s="511">
        <v>2.5600000000000001E-2</v>
      </c>
      <c r="N349" s="511">
        <v>0.77480000000000004</v>
      </c>
      <c r="O349" s="511">
        <v>0.87519999999999998</v>
      </c>
      <c r="P349" s="510">
        <v>59</v>
      </c>
      <c r="Q349" s="510">
        <v>49</v>
      </c>
      <c r="R349" s="511">
        <v>0.83199999999999996</v>
      </c>
      <c r="S349" s="511">
        <v>4.87E-2</v>
      </c>
      <c r="T349" s="511">
        <v>0.73650000000000004</v>
      </c>
      <c r="U349" s="511">
        <v>0.92749999999999999</v>
      </c>
      <c r="V349" s="510">
        <v>10</v>
      </c>
      <c r="W349" s="510">
        <v>7</v>
      </c>
      <c r="X349" s="511">
        <v>0.66400000000000003</v>
      </c>
      <c r="Y349" s="511"/>
      <c r="Z349" s="511"/>
      <c r="AA349" s="511"/>
      <c r="AB349" s="510">
        <v>289</v>
      </c>
      <c r="AC349" s="510">
        <v>235</v>
      </c>
      <c r="AD349" s="511">
        <v>0.82399999999999995</v>
      </c>
      <c r="AE349" s="511">
        <v>2.24E-2</v>
      </c>
      <c r="AF349" s="511">
        <v>0.78010000000000002</v>
      </c>
      <c r="AG349" s="511">
        <v>0.8679</v>
      </c>
      <c r="AH349" s="510">
        <v>0</v>
      </c>
      <c r="AI349" s="510">
        <v>0</v>
      </c>
      <c r="AJ349" s="511"/>
      <c r="AK349" s="511"/>
      <c r="AL349" s="511"/>
      <c r="AM349" s="511"/>
    </row>
    <row r="350" spans="2:39" ht="15.6" x14ac:dyDescent="0.3">
      <c r="B350" s="507" t="s">
        <v>47</v>
      </c>
      <c r="C350" s="527" t="s">
        <v>44</v>
      </c>
      <c r="D350" s="509" t="s">
        <v>52</v>
      </c>
      <c r="E350" s="507" t="s">
        <v>323</v>
      </c>
      <c r="F350" s="507" t="s">
        <v>328</v>
      </c>
      <c r="G350" s="510">
        <v>54</v>
      </c>
      <c r="H350" s="510">
        <v>55008</v>
      </c>
      <c r="I350" s="511">
        <v>0.15151999999999999</v>
      </c>
      <c r="J350" s="510">
        <v>27</v>
      </c>
      <c r="K350" s="510">
        <v>25</v>
      </c>
      <c r="L350" s="511">
        <v>0.94</v>
      </c>
      <c r="M350" s="511"/>
      <c r="N350" s="511"/>
      <c r="O350" s="511"/>
      <c r="P350" s="510">
        <v>26</v>
      </c>
      <c r="Q350" s="510">
        <v>23</v>
      </c>
      <c r="R350" s="511">
        <v>0.93700000000000006</v>
      </c>
      <c r="S350" s="511"/>
      <c r="T350" s="511"/>
      <c r="U350" s="511"/>
      <c r="V350" s="510">
        <v>3</v>
      </c>
      <c r="W350" s="510">
        <v>2</v>
      </c>
      <c r="X350" s="511">
        <v>0.68500000000000005</v>
      </c>
      <c r="Y350" s="511"/>
      <c r="Z350" s="511"/>
      <c r="AA350" s="511"/>
      <c r="AB350" s="510">
        <v>56</v>
      </c>
      <c r="AC350" s="510">
        <v>50</v>
      </c>
      <c r="AD350" s="511">
        <v>0.92800000000000005</v>
      </c>
      <c r="AE350" s="511">
        <v>3.4500000000000003E-2</v>
      </c>
      <c r="AF350" s="511">
        <v>0.86040000000000005</v>
      </c>
      <c r="AG350" s="511">
        <v>0.99560000000000004</v>
      </c>
      <c r="AH350" s="510">
        <v>0</v>
      </c>
      <c r="AI350" s="510">
        <v>0</v>
      </c>
      <c r="AJ350" s="511"/>
      <c r="AK350" s="511"/>
      <c r="AL350" s="511"/>
      <c r="AM350" s="511"/>
    </row>
    <row r="351" spans="2:39" ht="15.6" x14ac:dyDescent="0.3">
      <c r="B351" s="507" t="s">
        <v>47</v>
      </c>
      <c r="C351" s="527" t="s">
        <v>44</v>
      </c>
      <c r="D351" s="509" t="s">
        <v>52</v>
      </c>
      <c r="E351" s="507" t="s">
        <v>322</v>
      </c>
      <c r="F351" s="507" t="s">
        <v>329</v>
      </c>
      <c r="G351" s="510">
        <v>54</v>
      </c>
      <c r="H351" s="510">
        <v>55008</v>
      </c>
      <c r="I351" s="511">
        <v>0.15151999999999999</v>
      </c>
      <c r="J351" s="510">
        <v>0</v>
      </c>
      <c r="K351" s="510">
        <v>0</v>
      </c>
      <c r="L351" s="511"/>
      <c r="M351" s="511"/>
      <c r="N351" s="511"/>
      <c r="O351" s="511"/>
      <c r="P351" s="510">
        <v>0</v>
      </c>
      <c r="Q351" s="510">
        <v>0</v>
      </c>
      <c r="R351" s="511"/>
      <c r="S351" s="511"/>
      <c r="T351" s="511"/>
      <c r="U351" s="511"/>
      <c r="V351" s="510">
        <v>0</v>
      </c>
      <c r="W351" s="510">
        <v>0</v>
      </c>
      <c r="X351" s="511"/>
      <c r="Y351" s="511"/>
      <c r="Z351" s="511"/>
      <c r="AA351" s="511"/>
      <c r="AB351" s="510">
        <v>0</v>
      </c>
      <c r="AC351" s="510">
        <v>0</v>
      </c>
      <c r="AD351" s="511"/>
      <c r="AE351" s="511"/>
      <c r="AF351" s="511"/>
      <c r="AG351" s="511"/>
      <c r="AH351" s="510">
        <v>0</v>
      </c>
      <c r="AI351" s="510">
        <v>0</v>
      </c>
      <c r="AJ351" s="511"/>
      <c r="AK351" s="511"/>
      <c r="AL351" s="511"/>
      <c r="AM351" s="511"/>
    </row>
    <row r="352" spans="2:39" ht="15.6" x14ac:dyDescent="0.3">
      <c r="B352" s="507" t="s">
        <v>47</v>
      </c>
      <c r="C352" s="527" t="s">
        <v>44</v>
      </c>
      <c r="D352" s="509" t="s">
        <v>52</v>
      </c>
      <c r="E352" s="507" t="s">
        <v>322</v>
      </c>
      <c r="F352" s="507" t="s">
        <v>328</v>
      </c>
      <c r="G352" s="510">
        <v>54</v>
      </c>
      <c r="H352" s="510">
        <v>55008</v>
      </c>
      <c r="I352" s="511">
        <v>0.15151999999999999</v>
      </c>
      <c r="J352" s="510">
        <v>0</v>
      </c>
      <c r="K352" s="510">
        <v>0</v>
      </c>
      <c r="L352" s="511"/>
      <c r="M352" s="511"/>
      <c r="N352" s="511"/>
      <c r="O352" s="511"/>
      <c r="P352" s="510">
        <v>0</v>
      </c>
      <c r="Q352" s="510">
        <v>0</v>
      </c>
      <c r="R352" s="511"/>
      <c r="S352" s="511"/>
      <c r="T352" s="511"/>
      <c r="U352" s="511"/>
      <c r="V352" s="510">
        <v>0</v>
      </c>
      <c r="W352" s="510">
        <v>0</v>
      </c>
      <c r="X352" s="511"/>
      <c r="Y352" s="511"/>
      <c r="Z352" s="511"/>
      <c r="AA352" s="511"/>
      <c r="AB352" s="510">
        <v>0</v>
      </c>
      <c r="AC352" s="510">
        <v>0</v>
      </c>
      <c r="AD352" s="511"/>
      <c r="AE352" s="511"/>
      <c r="AF352" s="511"/>
      <c r="AG352" s="511"/>
      <c r="AH352" s="510">
        <v>0</v>
      </c>
      <c r="AI352" s="510">
        <v>0</v>
      </c>
      <c r="AJ352" s="511"/>
      <c r="AK352" s="511"/>
      <c r="AL352" s="511"/>
      <c r="AM352" s="511"/>
    </row>
    <row r="353" spans="2:39" ht="15.6" x14ac:dyDescent="0.3">
      <c r="B353" s="507" t="s">
        <v>47</v>
      </c>
      <c r="C353" s="527" t="s">
        <v>44</v>
      </c>
      <c r="D353" s="509" t="s">
        <v>52</v>
      </c>
      <c r="E353" s="507" t="s">
        <v>321</v>
      </c>
      <c r="F353" s="507" t="s">
        <v>329</v>
      </c>
      <c r="G353" s="510">
        <v>54</v>
      </c>
      <c r="H353" s="510">
        <v>55008</v>
      </c>
      <c r="I353" s="511">
        <v>0.15151999999999999</v>
      </c>
      <c r="J353" s="510">
        <v>34</v>
      </c>
      <c r="K353" s="510">
        <v>24</v>
      </c>
      <c r="L353" s="511">
        <v>0.72899999999999998</v>
      </c>
      <c r="M353" s="511">
        <v>7.6200000000000004E-2</v>
      </c>
      <c r="N353" s="511">
        <v>0.5796</v>
      </c>
      <c r="O353" s="511">
        <v>0.87839999999999996</v>
      </c>
      <c r="P353" s="510">
        <v>8</v>
      </c>
      <c r="Q353" s="510">
        <v>7</v>
      </c>
      <c r="R353" s="511">
        <v>0.91700000000000004</v>
      </c>
      <c r="S353" s="511"/>
      <c r="T353" s="511"/>
      <c r="U353" s="511"/>
      <c r="V353" s="510">
        <v>0</v>
      </c>
      <c r="W353" s="510">
        <v>0</v>
      </c>
      <c r="X353" s="511"/>
      <c r="Y353" s="511"/>
      <c r="Z353" s="511"/>
      <c r="AA353" s="511"/>
      <c r="AB353" s="510">
        <v>42</v>
      </c>
      <c r="AC353" s="510">
        <v>31</v>
      </c>
      <c r="AD353" s="511">
        <v>0.75</v>
      </c>
      <c r="AE353" s="511">
        <v>6.6799999999999998E-2</v>
      </c>
      <c r="AF353" s="511">
        <v>0.61909999999999998</v>
      </c>
      <c r="AG353" s="511">
        <v>0.88090000000000002</v>
      </c>
      <c r="AH353" s="510">
        <v>0</v>
      </c>
      <c r="AI353" s="510">
        <v>0</v>
      </c>
      <c r="AJ353" s="511"/>
      <c r="AK353" s="511"/>
      <c r="AL353" s="511"/>
      <c r="AM353" s="511"/>
    </row>
    <row r="354" spans="2:39" ht="15.6" x14ac:dyDescent="0.3">
      <c r="B354" s="507" t="s">
        <v>47</v>
      </c>
      <c r="C354" s="527" t="s">
        <v>44</v>
      </c>
      <c r="D354" s="509" t="s">
        <v>52</v>
      </c>
      <c r="E354" s="507" t="s">
        <v>321</v>
      </c>
      <c r="F354" s="507" t="s">
        <v>328</v>
      </c>
      <c r="G354" s="510">
        <v>54</v>
      </c>
      <c r="H354" s="510">
        <v>55008</v>
      </c>
      <c r="I354" s="511">
        <v>0.15151999999999999</v>
      </c>
      <c r="J354" s="510">
        <v>1</v>
      </c>
      <c r="K354" s="510">
        <v>1</v>
      </c>
      <c r="L354" s="511">
        <v>1</v>
      </c>
      <c r="M354" s="511"/>
      <c r="N354" s="511"/>
      <c r="O354" s="511"/>
      <c r="P354" s="510">
        <v>2</v>
      </c>
      <c r="Q354" s="510">
        <v>2</v>
      </c>
      <c r="R354" s="511">
        <v>1</v>
      </c>
      <c r="S354" s="511"/>
      <c r="T354" s="511"/>
      <c r="U354" s="511"/>
      <c r="V354" s="510">
        <v>0</v>
      </c>
      <c r="W354" s="510">
        <v>0</v>
      </c>
      <c r="X354" s="511"/>
      <c r="Y354" s="511"/>
      <c r="Z354" s="511"/>
      <c r="AA354" s="511"/>
      <c r="AB354" s="510">
        <v>3</v>
      </c>
      <c r="AC354" s="510">
        <v>3</v>
      </c>
      <c r="AD354" s="511">
        <v>1</v>
      </c>
      <c r="AE354" s="511"/>
      <c r="AF354" s="511"/>
      <c r="AG354" s="511"/>
      <c r="AH354" s="510">
        <v>0</v>
      </c>
      <c r="AI354" s="510">
        <v>0</v>
      </c>
      <c r="AJ354" s="511"/>
      <c r="AK354" s="511"/>
      <c r="AL354" s="511"/>
      <c r="AM354" s="511"/>
    </row>
    <row r="355" spans="2:39" ht="15.6" x14ac:dyDescent="0.3">
      <c r="B355" s="508" t="s">
        <v>48</v>
      </c>
      <c r="C355" s="520" t="s">
        <v>49</v>
      </c>
      <c r="D355" s="509" t="s">
        <v>45</v>
      </c>
      <c r="E355" s="507" t="s">
        <v>326</v>
      </c>
      <c r="F355" s="507" t="s">
        <v>329</v>
      </c>
      <c r="G355" s="510">
        <v>103</v>
      </c>
      <c r="H355" s="510">
        <v>89772</v>
      </c>
      <c r="I355" s="511">
        <v>0.78</v>
      </c>
      <c r="J355" s="510">
        <v>0</v>
      </c>
      <c r="K355" s="510">
        <v>0</v>
      </c>
      <c r="L355" s="511"/>
      <c r="M355" s="511"/>
      <c r="N355" s="511"/>
      <c r="O355" s="511"/>
      <c r="P355" s="510">
        <v>0</v>
      </c>
      <c r="Q355" s="510">
        <v>0</v>
      </c>
      <c r="R355" s="511"/>
      <c r="S355" s="511"/>
      <c r="T355" s="511"/>
      <c r="U355" s="511"/>
      <c r="V355" s="510">
        <v>0</v>
      </c>
      <c r="W355" s="510">
        <v>0</v>
      </c>
      <c r="X355" s="511"/>
      <c r="Y355" s="511"/>
      <c r="Z355" s="511"/>
      <c r="AA355" s="511"/>
      <c r="AB355" s="510">
        <v>453</v>
      </c>
      <c r="AC355" s="510">
        <v>445</v>
      </c>
      <c r="AD355" s="511">
        <v>0.99</v>
      </c>
      <c r="AE355" s="511">
        <v>4.7000000000000002E-3</v>
      </c>
      <c r="AF355" s="511">
        <v>0.98080000000000001</v>
      </c>
      <c r="AG355" s="511">
        <v>0.99919999999999998</v>
      </c>
      <c r="AH355" s="510">
        <v>453</v>
      </c>
      <c r="AI355" s="510">
        <v>445</v>
      </c>
      <c r="AJ355" s="511">
        <v>0.99</v>
      </c>
      <c r="AK355" s="511">
        <v>4.7000000000000002E-3</v>
      </c>
      <c r="AL355" s="511">
        <v>0.98080000000000001</v>
      </c>
      <c r="AM355" s="511">
        <v>0.99919999999999998</v>
      </c>
    </row>
    <row r="356" spans="2:39" ht="15.6" x14ac:dyDescent="0.3">
      <c r="B356" s="508" t="s">
        <v>48</v>
      </c>
      <c r="C356" s="520" t="s">
        <v>49</v>
      </c>
      <c r="D356" s="509" t="s">
        <v>45</v>
      </c>
      <c r="E356" s="507" t="s">
        <v>326</v>
      </c>
      <c r="F356" s="507" t="s">
        <v>328</v>
      </c>
      <c r="G356" s="510">
        <v>103</v>
      </c>
      <c r="H356" s="510">
        <v>89772</v>
      </c>
      <c r="I356" s="511">
        <v>0.78</v>
      </c>
      <c r="J356" s="510">
        <v>0</v>
      </c>
      <c r="K356" s="510">
        <v>0</v>
      </c>
      <c r="L356" s="511"/>
      <c r="M356" s="511"/>
      <c r="N356" s="511"/>
      <c r="O356" s="511"/>
      <c r="P356" s="510">
        <v>0</v>
      </c>
      <c r="Q356" s="510">
        <v>0</v>
      </c>
      <c r="R356" s="511"/>
      <c r="S356" s="511"/>
      <c r="T356" s="511"/>
      <c r="U356" s="511"/>
      <c r="V356" s="510">
        <v>0</v>
      </c>
      <c r="W356" s="510">
        <v>0</v>
      </c>
      <c r="X356" s="511"/>
      <c r="Y356" s="511"/>
      <c r="Z356" s="511"/>
      <c r="AA356" s="511"/>
      <c r="AB356" s="510">
        <v>416</v>
      </c>
      <c r="AC356" s="510">
        <v>412</v>
      </c>
      <c r="AD356" s="511">
        <v>0.996</v>
      </c>
      <c r="AE356" s="511">
        <v>3.0999999999999999E-3</v>
      </c>
      <c r="AF356" s="511">
        <v>0.9899</v>
      </c>
      <c r="AG356" s="511">
        <v>1</v>
      </c>
      <c r="AH356" s="510">
        <v>416</v>
      </c>
      <c r="AI356" s="510">
        <v>412</v>
      </c>
      <c r="AJ356" s="511">
        <v>0.996</v>
      </c>
      <c r="AK356" s="511">
        <v>3.0999999999999999E-3</v>
      </c>
      <c r="AL356" s="511">
        <v>0.9899</v>
      </c>
      <c r="AM356" s="511">
        <v>1</v>
      </c>
    </row>
    <row r="357" spans="2:39" ht="15.6" x14ac:dyDescent="0.3">
      <c r="B357" s="508" t="s">
        <v>48</v>
      </c>
      <c r="C357" s="520" t="s">
        <v>49</v>
      </c>
      <c r="D357" s="509" t="s">
        <v>45</v>
      </c>
      <c r="E357" s="507" t="s">
        <v>324</v>
      </c>
      <c r="F357" s="507" t="s">
        <v>329</v>
      </c>
      <c r="G357" s="510">
        <v>103</v>
      </c>
      <c r="H357" s="510">
        <v>89772</v>
      </c>
      <c r="I357" s="511">
        <v>0.78</v>
      </c>
      <c r="J357" s="510">
        <v>6</v>
      </c>
      <c r="K357" s="510">
        <v>6</v>
      </c>
      <c r="L357" s="511">
        <v>1</v>
      </c>
      <c r="M357" s="511"/>
      <c r="N357" s="511"/>
      <c r="O357" s="511"/>
      <c r="P357" s="510">
        <v>181</v>
      </c>
      <c r="Q357" s="510">
        <v>180</v>
      </c>
      <c r="R357" s="511">
        <v>0.98699999999999999</v>
      </c>
      <c r="S357" s="511">
        <v>8.3999999999999995E-3</v>
      </c>
      <c r="T357" s="511">
        <v>0.97050000000000003</v>
      </c>
      <c r="U357" s="511">
        <v>1</v>
      </c>
      <c r="V357" s="510">
        <v>64</v>
      </c>
      <c r="W357" s="510">
        <v>55</v>
      </c>
      <c r="X357" s="511">
        <v>0.89700000000000002</v>
      </c>
      <c r="Y357" s="511">
        <v>3.7999999999999999E-2</v>
      </c>
      <c r="Z357" s="511">
        <v>0.82250000000000001</v>
      </c>
      <c r="AA357" s="511">
        <v>0.97150000000000003</v>
      </c>
      <c r="AB357" s="510">
        <v>251</v>
      </c>
      <c r="AC357" s="510">
        <v>241</v>
      </c>
      <c r="AD357" s="511">
        <v>0.97099999999999997</v>
      </c>
      <c r="AE357" s="511">
        <v>1.06E-2</v>
      </c>
      <c r="AF357" s="511">
        <v>0.95020000000000004</v>
      </c>
      <c r="AG357" s="511">
        <v>0.99180000000000001</v>
      </c>
      <c r="AH357" s="510">
        <v>0</v>
      </c>
      <c r="AI357" s="510">
        <v>0</v>
      </c>
      <c r="AJ357" s="511"/>
      <c r="AK357" s="511"/>
      <c r="AL357" s="511"/>
      <c r="AM357" s="511"/>
    </row>
    <row r="358" spans="2:39" ht="15.6" x14ac:dyDescent="0.3">
      <c r="B358" s="508" t="s">
        <v>48</v>
      </c>
      <c r="C358" s="520" t="s">
        <v>49</v>
      </c>
      <c r="D358" s="509" t="s">
        <v>45</v>
      </c>
      <c r="E358" s="507" t="s">
        <v>324</v>
      </c>
      <c r="F358" s="507" t="s">
        <v>328</v>
      </c>
      <c r="G358" s="510">
        <v>103</v>
      </c>
      <c r="H358" s="510">
        <v>89772</v>
      </c>
      <c r="I358" s="511">
        <v>0.78</v>
      </c>
      <c r="J358" s="510">
        <v>12</v>
      </c>
      <c r="K358" s="510">
        <v>12</v>
      </c>
      <c r="L358" s="511">
        <v>1</v>
      </c>
      <c r="M358" s="511"/>
      <c r="N358" s="511"/>
      <c r="O358" s="511"/>
      <c r="P358" s="510">
        <v>208</v>
      </c>
      <c r="Q358" s="510">
        <v>208</v>
      </c>
      <c r="R358" s="511">
        <v>1</v>
      </c>
      <c r="S358" s="511">
        <v>0</v>
      </c>
      <c r="T358" s="511">
        <v>1</v>
      </c>
      <c r="U358" s="511">
        <v>1</v>
      </c>
      <c r="V358" s="510">
        <v>85</v>
      </c>
      <c r="W358" s="510">
        <v>80</v>
      </c>
      <c r="X358" s="511">
        <v>0.94299999999999995</v>
      </c>
      <c r="Y358" s="511">
        <v>2.5100000000000001E-2</v>
      </c>
      <c r="Z358" s="511">
        <v>0.89380000000000004</v>
      </c>
      <c r="AA358" s="511">
        <v>0.99219999999999997</v>
      </c>
      <c r="AB358" s="510">
        <v>305</v>
      </c>
      <c r="AC358" s="510">
        <v>300</v>
      </c>
      <c r="AD358" s="511">
        <v>0.98299999999999998</v>
      </c>
      <c r="AE358" s="511">
        <v>7.4000000000000003E-3</v>
      </c>
      <c r="AF358" s="511">
        <v>0.96850000000000003</v>
      </c>
      <c r="AG358" s="511">
        <v>0.99750000000000005</v>
      </c>
      <c r="AH358" s="510">
        <v>0</v>
      </c>
      <c r="AI358" s="510">
        <v>0</v>
      </c>
      <c r="AJ358" s="511"/>
      <c r="AK358" s="511"/>
      <c r="AL358" s="511"/>
      <c r="AM358" s="511"/>
    </row>
    <row r="359" spans="2:39" ht="15.6" x14ac:dyDescent="0.3">
      <c r="B359" s="508" t="s">
        <v>48</v>
      </c>
      <c r="C359" s="520" t="s">
        <v>49</v>
      </c>
      <c r="D359" s="509" t="s">
        <v>45</v>
      </c>
      <c r="E359" s="507" t="s">
        <v>323</v>
      </c>
      <c r="F359" s="507" t="s">
        <v>329</v>
      </c>
      <c r="G359" s="510">
        <v>103</v>
      </c>
      <c r="H359" s="510">
        <v>89772</v>
      </c>
      <c r="I359" s="511">
        <v>0.78</v>
      </c>
      <c r="J359" s="510">
        <v>2214</v>
      </c>
      <c r="K359" s="510">
        <v>2123</v>
      </c>
      <c r="L359" s="511">
        <v>0.96699999999999997</v>
      </c>
      <c r="M359" s="511">
        <v>3.8E-3</v>
      </c>
      <c r="N359" s="511">
        <v>0.95960000000000001</v>
      </c>
      <c r="O359" s="511">
        <v>0.97440000000000004</v>
      </c>
      <c r="P359" s="510">
        <v>461</v>
      </c>
      <c r="Q359" s="510">
        <v>433</v>
      </c>
      <c r="R359" s="511">
        <v>0.95699999999999996</v>
      </c>
      <c r="S359" s="511">
        <v>9.4000000000000004E-3</v>
      </c>
      <c r="T359" s="511">
        <v>0.93859999999999999</v>
      </c>
      <c r="U359" s="511">
        <v>0.97540000000000004</v>
      </c>
      <c r="V359" s="510">
        <v>86</v>
      </c>
      <c r="W359" s="510">
        <v>68</v>
      </c>
      <c r="X359" s="511">
        <v>0.80200000000000005</v>
      </c>
      <c r="Y359" s="511">
        <v>4.2999999999999997E-2</v>
      </c>
      <c r="Z359" s="511">
        <v>0.7177</v>
      </c>
      <c r="AA359" s="511">
        <v>0.88629999999999998</v>
      </c>
      <c r="AB359" s="510">
        <v>2761</v>
      </c>
      <c r="AC359" s="510">
        <v>2624</v>
      </c>
      <c r="AD359" s="511">
        <v>0.96599999999999997</v>
      </c>
      <c r="AE359" s="511">
        <v>3.3999999999999998E-3</v>
      </c>
      <c r="AF359" s="511">
        <v>0.95930000000000004</v>
      </c>
      <c r="AG359" s="511">
        <v>0.97270000000000001</v>
      </c>
      <c r="AH359" s="510">
        <v>0</v>
      </c>
      <c r="AI359" s="510">
        <v>0</v>
      </c>
      <c r="AJ359" s="511"/>
      <c r="AK359" s="511"/>
      <c r="AL359" s="511"/>
      <c r="AM359" s="511"/>
    </row>
    <row r="360" spans="2:39" ht="15.6" x14ac:dyDescent="0.3">
      <c r="B360" s="508" t="s">
        <v>48</v>
      </c>
      <c r="C360" s="520" t="s">
        <v>49</v>
      </c>
      <c r="D360" s="509" t="s">
        <v>45</v>
      </c>
      <c r="E360" s="507" t="s">
        <v>323</v>
      </c>
      <c r="F360" s="507" t="s">
        <v>328</v>
      </c>
      <c r="G360" s="510">
        <v>103</v>
      </c>
      <c r="H360" s="510">
        <v>89772</v>
      </c>
      <c r="I360" s="511">
        <v>0.78</v>
      </c>
      <c r="J360" s="510">
        <v>1951</v>
      </c>
      <c r="K360" s="510">
        <v>1926</v>
      </c>
      <c r="L360" s="511">
        <v>0.99</v>
      </c>
      <c r="M360" s="511">
        <v>2.3E-3</v>
      </c>
      <c r="N360" s="511">
        <v>0.98550000000000004</v>
      </c>
      <c r="O360" s="511">
        <v>0.99450000000000005</v>
      </c>
      <c r="P360" s="510">
        <v>654</v>
      </c>
      <c r="Q360" s="510">
        <v>640</v>
      </c>
      <c r="R360" s="511">
        <v>0.98199999999999998</v>
      </c>
      <c r="S360" s="511">
        <v>5.1999999999999998E-3</v>
      </c>
      <c r="T360" s="511">
        <v>0.9718</v>
      </c>
      <c r="U360" s="511">
        <v>0.99219999999999997</v>
      </c>
      <c r="V360" s="510">
        <v>64</v>
      </c>
      <c r="W360" s="510">
        <v>54</v>
      </c>
      <c r="X360" s="511">
        <v>0.92400000000000004</v>
      </c>
      <c r="Y360" s="511">
        <v>3.3099999999999997E-2</v>
      </c>
      <c r="Z360" s="511">
        <v>0.85909999999999997</v>
      </c>
      <c r="AA360" s="511">
        <v>0.9889</v>
      </c>
      <c r="AB360" s="510">
        <v>2669</v>
      </c>
      <c r="AC360" s="510">
        <v>2620</v>
      </c>
      <c r="AD360" s="511">
        <v>0.98899999999999999</v>
      </c>
      <c r="AE360" s="511">
        <v>2E-3</v>
      </c>
      <c r="AF360" s="511">
        <v>0.98509999999999998</v>
      </c>
      <c r="AG360" s="511">
        <v>0.9929</v>
      </c>
      <c r="AH360" s="510">
        <v>0</v>
      </c>
      <c r="AI360" s="510">
        <v>0</v>
      </c>
      <c r="AJ360" s="511"/>
      <c r="AK360" s="511"/>
      <c r="AL360" s="511"/>
      <c r="AM360" s="511"/>
    </row>
    <row r="361" spans="2:39" ht="15.6" x14ac:dyDescent="0.3">
      <c r="B361" s="508" t="s">
        <v>48</v>
      </c>
      <c r="C361" s="520" t="s">
        <v>49</v>
      </c>
      <c r="D361" s="509" t="s">
        <v>45</v>
      </c>
      <c r="E361" s="507" t="s">
        <v>322</v>
      </c>
      <c r="F361" s="507" t="s">
        <v>329</v>
      </c>
      <c r="G361" s="510">
        <v>103</v>
      </c>
      <c r="H361" s="510">
        <v>89772</v>
      </c>
      <c r="I361" s="511">
        <v>0.78</v>
      </c>
      <c r="J361" s="510">
        <v>0</v>
      </c>
      <c r="K361" s="510">
        <v>0</v>
      </c>
      <c r="L361" s="511"/>
      <c r="M361" s="511"/>
      <c r="N361" s="511"/>
      <c r="O361" s="511"/>
      <c r="P361" s="510">
        <v>0</v>
      </c>
      <c r="Q361" s="510">
        <v>0</v>
      </c>
      <c r="R361" s="511"/>
      <c r="S361" s="511"/>
      <c r="T361" s="511"/>
      <c r="U361" s="511"/>
      <c r="V361" s="510">
        <v>0</v>
      </c>
      <c r="W361" s="510">
        <v>0</v>
      </c>
      <c r="X361" s="511"/>
      <c r="Y361" s="511"/>
      <c r="Z361" s="511"/>
      <c r="AA361" s="511"/>
      <c r="AB361" s="510">
        <v>0</v>
      </c>
      <c r="AC361" s="510">
        <v>0</v>
      </c>
      <c r="AD361" s="511"/>
      <c r="AE361" s="511"/>
      <c r="AF361" s="511"/>
      <c r="AG361" s="511"/>
      <c r="AH361" s="510">
        <v>0</v>
      </c>
      <c r="AI361" s="510">
        <v>0</v>
      </c>
      <c r="AJ361" s="511"/>
      <c r="AK361" s="511"/>
      <c r="AL361" s="511"/>
      <c r="AM361" s="511"/>
    </row>
    <row r="362" spans="2:39" ht="15.6" x14ac:dyDescent="0.3">
      <c r="B362" s="508" t="s">
        <v>48</v>
      </c>
      <c r="C362" s="520" t="s">
        <v>49</v>
      </c>
      <c r="D362" s="509" t="s">
        <v>45</v>
      </c>
      <c r="E362" s="507" t="s">
        <v>322</v>
      </c>
      <c r="F362" s="507" t="s">
        <v>328</v>
      </c>
      <c r="G362" s="510">
        <v>103</v>
      </c>
      <c r="H362" s="510">
        <v>89772</v>
      </c>
      <c r="I362" s="511">
        <v>0.78</v>
      </c>
      <c r="J362" s="510">
        <v>0</v>
      </c>
      <c r="K362" s="510">
        <v>0</v>
      </c>
      <c r="L362" s="511"/>
      <c r="M362" s="511"/>
      <c r="N362" s="511"/>
      <c r="O362" s="511"/>
      <c r="P362" s="510">
        <v>0</v>
      </c>
      <c r="Q362" s="510">
        <v>0</v>
      </c>
      <c r="R362" s="511"/>
      <c r="S362" s="511"/>
      <c r="T362" s="511"/>
      <c r="U362" s="511"/>
      <c r="V362" s="510">
        <v>0</v>
      </c>
      <c r="W362" s="510">
        <v>0</v>
      </c>
      <c r="X362" s="511"/>
      <c r="Y362" s="511"/>
      <c r="Z362" s="511"/>
      <c r="AA362" s="511"/>
      <c r="AB362" s="510">
        <v>0</v>
      </c>
      <c r="AC362" s="510">
        <v>0</v>
      </c>
      <c r="AD362" s="511"/>
      <c r="AE362" s="511"/>
      <c r="AF362" s="511"/>
      <c r="AG362" s="511"/>
      <c r="AH362" s="510">
        <v>0</v>
      </c>
      <c r="AI362" s="510">
        <v>0</v>
      </c>
      <c r="AJ362" s="511"/>
      <c r="AK362" s="511"/>
      <c r="AL362" s="511"/>
      <c r="AM362" s="511"/>
    </row>
    <row r="363" spans="2:39" ht="15.6" x14ac:dyDescent="0.3">
      <c r="B363" s="508" t="s">
        <v>48</v>
      </c>
      <c r="C363" s="520" t="s">
        <v>49</v>
      </c>
      <c r="D363" s="509" t="s">
        <v>45</v>
      </c>
      <c r="E363" s="507" t="s">
        <v>321</v>
      </c>
      <c r="F363" s="507" t="s">
        <v>329</v>
      </c>
      <c r="G363" s="510">
        <v>103</v>
      </c>
      <c r="H363" s="510">
        <v>89772</v>
      </c>
      <c r="I363" s="511">
        <v>0.78</v>
      </c>
      <c r="J363" s="510">
        <v>1968</v>
      </c>
      <c r="K363" s="510">
        <v>1878</v>
      </c>
      <c r="L363" s="511">
        <v>0.96699999999999997</v>
      </c>
      <c r="M363" s="511">
        <v>4.0000000000000001E-3</v>
      </c>
      <c r="N363" s="511">
        <v>0.95920000000000005</v>
      </c>
      <c r="O363" s="511">
        <v>0.9748</v>
      </c>
      <c r="P363" s="510">
        <v>204</v>
      </c>
      <c r="Q363" s="510">
        <v>203</v>
      </c>
      <c r="R363" s="511">
        <v>0.995</v>
      </c>
      <c r="S363" s="511">
        <v>4.8999999999999998E-3</v>
      </c>
      <c r="T363" s="511">
        <v>0.98540000000000005</v>
      </c>
      <c r="U363" s="511">
        <v>1</v>
      </c>
      <c r="V363" s="510">
        <v>15</v>
      </c>
      <c r="W363" s="510">
        <v>15</v>
      </c>
      <c r="X363" s="511">
        <v>1</v>
      </c>
      <c r="Y363" s="511"/>
      <c r="Z363" s="511"/>
      <c r="AA363" s="511"/>
      <c r="AB363" s="510">
        <v>2187</v>
      </c>
      <c r="AC363" s="510">
        <v>2096</v>
      </c>
      <c r="AD363" s="511">
        <v>0.96799999999999997</v>
      </c>
      <c r="AE363" s="511">
        <v>3.8E-3</v>
      </c>
      <c r="AF363" s="511">
        <v>0.96060000000000001</v>
      </c>
      <c r="AG363" s="511">
        <v>0.97540000000000004</v>
      </c>
      <c r="AH363" s="510">
        <v>0</v>
      </c>
      <c r="AI363" s="510">
        <v>0</v>
      </c>
      <c r="AJ363" s="511"/>
      <c r="AK363" s="511"/>
      <c r="AL363" s="511"/>
      <c r="AM363" s="511"/>
    </row>
    <row r="364" spans="2:39" ht="15.6" x14ac:dyDescent="0.3">
      <c r="B364" s="508" t="s">
        <v>48</v>
      </c>
      <c r="C364" s="520" t="s">
        <v>49</v>
      </c>
      <c r="D364" s="509" t="s">
        <v>45</v>
      </c>
      <c r="E364" s="507" t="s">
        <v>321</v>
      </c>
      <c r="F364" s="507" t="s">
        <v>328</v>
      </c>
      <c r="G364" s="510">
        <v>103</v>
      </c>
      <c r="H364" s="510">
        <v>89772</v>
      </c>
      <c r="I364" s="511">
        <v>0.78</v>
      </c>
      <c r="J364" s="510">
        <v>837</v>
      </c>
      <c r="K364" s="510">
        <v>824</v>
      </c>
      <c r="L364" s="511">
        <v>0.98</v>
      </c>
      <c r="M364" s="511">
        <v>4.7999999999999996E-3</v>
      </c>
      <c r="N364" s="511">
        <v>0.97060000000000002</v>
      </c>
      <c r="O364" s="511">
        <v>0.98939999999999995</v>
      </c>
      <c r="P364" s="510">
        <v>791</v>
      </c>
      <c r="Q364" s="510">
        <v>785</v>
      </c>
      <c r="R364" s="511">
        <v>0.99199999999999999</v>
      </c>
      <c r="S364" s="511">
        <v>3.2000000000000002E-3</v>
      </c>
      <c r="T364" s="511">
        <v>0.98570000000000002</v>
      </c>
      <c r="U364" s="511">
        <v>0.99829999999999997</v>
      </c>
      <c r="V364" s="510">
        <v>47</v>
      </c>
      <c r="W364" s="510">
        <v>45</v>
      </c>
      <c r="X364" s="511">
        <v>0.94799999999999995</v>
      </c>
      <c r="Y364" s="511">
        <v>3.2399999999999998E-2</v>
      </c>
      <c r="Z364" s="511">
        <v>0.88449999999999995</v>
      </c>
      <c r="AA364" s="511">
        <v>1</v>
      </c>
      <c r="AB364" s="510">
        <v>1675</v>
      </c>
      <c r="AC364" s="510">
        <v>1654</v>
      </c>
      <c r="AD364" s="511">
        <v>0.98499999999999999</v>
      </c>
      <c r="AE364" s="511">
        <v>3.0000000000000001E-3</v>
      </c>
      <c r="AF364" s="511">
        <v>0.97909999999999997</v>
      </c>
      <c r="AG364" s="511">
        <v>0.9909</v>
      </c>
      <c r="AH364" s="510">
        <v>0</v>
      </c>
      <c r="AI364" s="510">
        <v>0</v>
      </c>
      <c r="AJ364" s="511"/>
      <c r="AK364" s="511"/>
      <c r="AL364" s="511"/>
      <c r="AM364" s="511"/>
    </row>
    <row r="365" spans="2:39" ht="15.6" x14ac:dyDescent="0.3">
      <c r="B365" s="508" t="s">
        <v>48</v>
      </c>
      <c r="C365" s="520" t="s">
        <v>49</v>
      </c>
      <c r="D365" s="509" t="s">
        <v>52</v>
      </c>
      <c r="E365" s="507" t="s">
        <v>326</v>
      </c>
      <c r="F365" s="507" t="s">
        <v>329</v>
      </c>
      <c r="G365" s="510">
        <v>103</v>
      </c>
      <c r="H365" s="510">
        <v>89772</v>
      </c>
      <c r="I365" s="511">
        <v>0.78</v>
      </c>
      <c r="J365" s="510">
        <v>0</v>
      </c>
      <c r="K365" s="510">
        <v>0</v>
      </c>
      <c r="L365" s="511"/>
      <c r="M365" s="511"/>
      <c r="N365" s="511"/>
      <c r="O365" s="511"/>
      <c r="P365" s="510">
        <v>0</v>
      </c>
      <c r="Q365" s="510">
        <v>0</v>
      </c>
      <c r="R365" s="511"/>
      <c r="S365" s="511"/>
      <c r="T365" s="511"/>
      <c r="U365" s="511"/>
      <c r="V365" s="510">
        <v>0</v>
      </c>
      <c r="W365" s="510">
        <v>0</v>
      </c>
      <c r="X365" s="511"/>
      <c r="Y365" s="511"/>
      <c r="Z365" s="511"/>
      <c r="AA365" s="511"/>
      <c r="AB365" s="510">
        <v>14</v>
      </c>
      <c r="AC365" s="510">
        <v>14</v>
      </c>
      <c r="AD365" s="511">
        <v>1</v>
      </c>
      <c r="AE365" s="511"/>
      <c r="AF365" s="511"/>
      <c r="AG365" s="511"/>
      <c r="AH365" s="510">
        <v>14</v>
      </c>
      <c r="AI365" s="510">
        <v>14</v>
      </c>
      <c r="AJ365" s="511">
        <v>1</v>
      </c>
      <c r="AK365" s="511"/>
      <c r="AL365" s="511"/>
      <c r="AM365" s="511"/>
    </row>
    <row r="366" spans="2:39" ht="15.6" x14ac:dyDescent="0.3">
      <c r="B366" s="508" t="s">
        <v>48</v>
      </c>
      <c r="C366" s="520" t="s">
        <v>49</v>
      </c>
      <c r="D366" s="509" t="s">
        <v>52</v>
      </c>
      <c r="E366" s="507" t="s">
        <v>326</v>
      </c>
      <c r="F366" s="507" t="s">
        <v>328</v>
      </c>
      <c r="G366" s="510">
        <v>103</v>
      </c>
      <c r="H366" s="510">
        <v>89772</v>
      </c>
      <c r="I366" s="511">
        <v>0.78</v>
      </c>
      <c r="J366" s="510">
        <v>0</v>
      </c>
      <c r="K366" s="510">
        <v>0</v>
      </c>
      <c r="L366" s="511"/>
      <c r="M366" s="511"/>
      <c r="N366" s="511"/>
      <c r="O366" s="511"/>
      <c r="P366" s="510">
        <v>0</v>
      </c>
      <c r="Q366" s="510">
        <v>0</v>
      </c>
      <c r="R366" s="511"/>
      <c r="S366" s="511"/>
      <c r="T366" s="511"/>
      <c r="U366" s="511"/>
      <c r="V366" s="510">
        <v>0</v>
      </c>
      <c r="W366" s="510">
        <v>0</v>
      </c>
      <c r="X366" s="511"/>
      <c r="Y366" s="511"/>
      <c r="Z366" s="511"/>
      <c r="AA366" s="511"/>
      <c r="AB366" s="510">
        <v>22</v>
      </c>
      <c r="AC366" s="510">
        <v>20</v>
      </c>
      <c r="AD366" s="511">
        <v>0.96799999999999997</v>
      </c>
      <c r="AE366" s="511"/>
      <c r="AF366" s="511"/>
      <c r="AG366" s="511"/>
      <c r="AH366" s="510">
        <v>22</v>
      </c>
      <c r="AI366" s="510">
        <v>20</v>
      </c>
      <c r="AJ366" s="511">
        <v>0.96799999999999997</v>
      </c>
      <c r="AK366" s="511"/>
      <c r="AL366" s="511"/>
      <c r="AM366" s="511"/>
    </row>
    <row r="367" spans="2:39" ht="15.6" x14ac:dyDescent="0.3">
      <c r="B367" s="508" t="s">
        <v>48</v>
      </c>
      <c r="C367" s="520" t="s">
        <v>49</v>
      </c>
      <c r="D367" s="509" t="s">
        <v>52</v>
      </c>
      <c r="E367" s="507" t="s">
        <v>324</v>
      </c>
      <c r="F367" s="507" t="s">
        <v>329</v>
      </c>
      <c r="G367" s="510">
        <v>103</v>
      </c>
      <c r="H367" s="510">
        <v>89772</v>
      </c>
      <c r="I367" s="511">
        <v>0.78</v>
      </c>
      <c r="J367" s="510">
        <v>2</v>
      </c>
      <c r="K367" s="510">
        <v>2</v>
      </c>
      <c r="L367" s="511">
        <v>1</v>
      </c>
      <c r="M367" s="511"/>
      <c r="N367" s="511"/>
      <c r="O367" s="511"/>
      <c r="P367" s="510">
        <v>17</v>
      </c>
      <c r="Q367" s="510">
        <v>15</v>
      </c>
      <c r="R367" s="511">
        <v>0.93600000000000005</v>
      </c>
      <c r="S367" s="511"/>
      <c r="T367" s="511"/>
      <c r="U367" s="511"/>
      <c r="V367" s="510">
        <v>7</v>
      </c>
      <c r="W367" s="510">
        <v>6</v>
      </c>
      <c r="X367" s="511">
        <v>0.54300000000000004</v>
      </c>
      <c r="Y367" s="511"/>
      <c r="Z367" s="511"/>
      <c r="AA367" s="511"/>
      <c r="AB367" s="510">
        <v>26</v>
      </c>
      <c r="AC367" s="510">
        <v>23</v>
      </c>
      <c r="AD367" s="511">
        <v>0.86799999999999999</v>
      </c>
      <c r="AE367" s="511"/>
      <c r="AF367" s="511"/>
      <c r="AG367" s="511"/>
      <c r="AH367" s="510">
        <v>0</v>
      </c>
      <c r="AI367" s="510">
        <v>0</v>
      </c>
      <c r="AJ367" s="511"/>
      <c r="AK367" s="511"/>
      <c r="AL367" s="511"/>
      <c r="AM367" s="511"/>
    </row>
    <row r="368" spans="2:39" ht="15.6" x14ac:dyDescent="0.3">
      <c r="B368" s="508" t="s">
        <v>48</v>
      </c>
      <c r="C368" s="520" t="s">
        <v>49</v>
      </c>
      <c r="D368" s="509" t="s">
        <v>52</v>
      </c>
      <c r="E368" s="507" t="s">
        <v>324</v>
      </c>
      <c r="F368" s="507" t="s">
        <v>328</v>
      </c>
      <c r="G368" s="510">
        <v>103</v>
      </c>
      <c r="H368" s="510">
        <v>89772</v>
      </c>
      <c r="I368" s="511">
        <v>0.78</v>
      </c>
      <c r="J368" s="510">
        <v>0</v>
      </c>
      <c r="K368" s="510">
        <v>0</v>
      </c>
      <c r="L368" s="511"/>
      <c r="M368" s="511"/>
      <c r="N368" s="511"/>
      <c r="O368" s="511"/>
      <c r="P368" s="510">
        <v>6</v>
      </c>
      <c r="Q368" s="510">
        <v>6</v>
      </c>
      <c r="R368" s="511">
        <v>1</v>
      </c>
      <c r="S368" s="511"/>
      <c r="T368" s="511"/>
      <c r="U368" s="511"/>
      <c r="V368" s="510">
        <v>4</v>
      </c>
      <c r="W368" s="510">
        <v>4</v>
      </c>
      <c r="X368" s="511">
        <v>1</v>
      </c>
      <c r="Y368" s="511"/>
      <c r="Z368" s="511"/>
      <c r="AA368" s="511"/>
      <c r="AB368" s="510">
        <v>10</v>
      </c>
      <c r="AC368" s="510">
        <v>10</v>
      </c>
      <c r="AD368" s="511">
        <v>1</v>
      </c>
      <c r="AE368" s="511"/>
      <c r="AF368" s="511"/>
      <c r="AG368" s="511"/>
      <c r="AH368" s="510">
        <v>0</v>
      </c>
      <c r="AI368" s="510">
        <v>0</v>
      </c>
      <c r="AJ368" s="511"/>
      <c r="AK368" s="511"/>
      <c r="AL368" s="511"/>
      <c r="AM368" s="511"/>
    </row>
    <row r="369" spans="2:39" ht="15.6" x14ac:dyDescent="0.3">
      <c r="B369" s="508" t="s">
        <v>48</v>
      </c>
      <c r="C369" s="520" t="s">
        <v>49</v>
      </c>
      <c r="D369" s="509" t="s">
        <v>52</v>
      </c>
      <c r="E369" s="507" t="s">
        <v>323</v>
      </c>
      <c r="F369" s="507" t="s">
        <v>329</v>
      </c>
      <c r="G369" s="510">
        <v>103</v>
      </c>
      <c r="H369" s="510">
        <v>89772</v>
      </c>
      <c r="I369" s="511">
        <v>0.78</v>
      </c>
      <c r="J369" s="510">
        <v>364</v>
      </c>
      <c r="K369" s="510">
        <v>299</v>
      </c>
      <c r="L369" s="511">
        <v>0.84</v>
      </c>
      <c r="M369" s="511">
        <v>1.9199999999999998E-2</v>
      </c>
      <c r="N369" s="511">
        <v>0.8024</v>
      </c>
      <c r="O369" s="511">
        <v>0.87760000000000005</v>
      </c>
      <c r="P369" s="510">
        <v>109</v>
      </c>
      <c r="Q369" s="510">
        <v>88</v>
      </c>
      <c r="R369" s="511">
        <v>0.79100000000000004</v>
      </c>
      <c r="S369" s="511">
        <v>3.8899999999999997E-2</v>
      </c>
      <c r="T369" s="511">
        <v>0.71479999999999999</v>
      </c>
      <c r="U369" s="511">
        <v>0.86719999999999997</v>
      </c>
      <c r="V369" s="510">
        <v>18</v>
      </c>
      <c r="W369" s="510">
        <v>11</v>
      </c>
      <c r="X369" s="511">
        <v>0.39700000000000002</v>
      </c>
      <c r="Y369" s="511"/>
      <c r="Z369" s="511"/>
      <c r="AA369" s="511"/>
      <c r="AB369" s="510">
        <v>491</v>
      </c>
      <c r="AC369" s="510">
        <v>398</v>
      </c>
      <c r="AD369" s="511">
        <v>0.83199999999999996</v>
      </c>
      <c r="AE369" s="511">
        <v>1.6899999999999998E-2</v>
      </c>
      <c r="AF369" s="511">
        <v>0.79890000000000005</v>
      </c>
      <c r="AG369" s="511">
        <v>0.86509999999999998</v>
      </c>
      <c r="AH369" s="510">
        <v>0</v>
      </c>
      <c r="AI369" s="510">
        <v>0</v>
      </c>
      <c r="AJ369" s="511"/>
      <c r="AK369" s="511"/>
      <c r="AL369" s="511"/>
      <c r="AM369" s="511"/>
    </row>
    <row r="370" spans="2:39" ht="15.6" x14ac:dyDescent="0.3">
      <c r="B370" s="508" t="s">
        <v>48</v>
      </c>
      <c r="C370" s="520" t="s">
        <v>49</v>
      </c>
      <c r="D370" s="509" t="s">
        <v>52</v>
      </c>
      <c r="E370" s="507" t="s">
        <v>323</v>
      </c>
      <c r="F370" s="507" t="s">
        <v>328</v>
      </c>
      <c r="G370" s="510">
        <v>103</v>
      </c>
      <c r="H370" s="510">
        <v>89772</v>
      </c>
      <c r="I370" s="511">
        <v>0.78</v>
      </c>
      <c r="J370" s="510">
        <v>49</v>
      </c>
      <c r="K370" s="510">
        <v>47</v>
      </c>
      <c r="L370" s="511">
        <v>0.99199999999999999</v>
      </c>
      <c r="M370" s="511">
        <v>1.2699999999999999E-2</v>
      </c>
      <c r="N370" s="511">
        <v>0.96709999999999996</v>
      </c>
      <c r="O370" s="511">
        <v>1</v>
      </c>
      <c r="P370" s="510">
        <v>33</v>
      </c>
      <c r="Q370" s="510">
        <v>27</v>
      </c>
      <c r="R370" s="511">
        <v>0.84799999999999998</v>
      </c>
      <c r="S370" s="511">
        <v>6.25E-2</v>
      </c>
      <c r="T370" s="511">
        <v>0.72550000000000003</v>
      </c>
      <c r="U370" s="511">
        <v>0.97050000000000003</v>
      </c>
      <c r="V370" s="510">
        <v>6</v>
      </c>
      <c r="W370" s="510">
        <v>5</v>
      </c>
      <c r="X370" s="511">
        <v>0.99299999999999999</v>
      </c>
      <c r="Y370" s="511"/>
      <c r="Z370" s="511"/>
      <c r="AA370" s="511"/>
      <c r="AB370" s="510">
        <v>88</v>
      </c>
      <c r="AC370" s="510">
        <v>79</v>
      </c>
      <c r="AD370" s="511">
        <v>0.95899999999999996</v>
      </c>
      <c r="AE370" s="511">
        <v>2.1100000000000001E-2</v>
      </c>
      <c r="AF370" s="511">
        <v>0.91759999999999997</v>
      </c>
      <c r="AG370" s="511">
        <v>1</v>
      </c>
      <c r="AH370" s="510">
        <v>0</v>
      </c>
      <c r="AI370" s="510">
        <v>0</v>
      </c>
      <c r="AJ370" s="511"/>
      <c r="AK370" s="511"/>
      <c r="AL370" s="511"/>
      <c r="AM370" s="511"/>
    </row>
    <row r="371" spans="2:39" ht="15.6" x14ac:dyDescent="0.3">
      <c r="B371" s="508" t="s">
        <v>48</v>
      </c>
      <c r="C371" s="520" t="s">
        <v>49</v>
      </c>
      <c r="D371" s="509" t="s">
        <v>52</v>
      </c>
      <c r="E371" s="507" t="s">
        <v>322</v>
      </c>
      <c r="F371" s="507" t="s">
        <v>329</v>
      </c>
      <c r="G371" s="510">
        <v>103</v>
      </c>
      <c r="H371" s="510">
        <v>89772</v>
      </c>
      <c r="I371" s="511">
        <v>0.78</v>
      </c>
      <c r="J371" s="510">
        <v>0</v>
      </c>
      <c r="K371" s="510">
        <v>0</v>
      </c>
      <c r="L371" s="511"/>
      <c r="M371" s="511"/>
      <c r="N371" s="511"/>
      <c r="O371" s="511"/>
      <c r="P371" s="510">
        <v>0</v>
      </c>
      <c r="Q371" s="510">
        <v>0</v>
      </c>
      <c r="R371" s="511"/>
      <c r="S371" s="511"/>
      <c r="T371" s="511"/>
      <c r="U371" s="511"/>
      <c r="V371" s="510">
        <v>0</v>
      </c>
      <c r="W371" s="510">
        <v>0</v>
      </c>
      <c r="X371" s="511"/>
      <c r="Y371" s="511"/>
      <c r="Z371" s="511"/>
      <c r="AA371" s="511"/>
      <c r="AB371" s="510">
        <v>0</v>
      </c>
      <c r="AC371" s="510">
        <v>0</v>
      </c>
      <c r="AD371" s="511"/>
      <c r="AE371" s="511"/>
      <c r="AF371" s="511"/>
      <c r="AG371" s="511"/>
      <c r="AH371" s="510">
        <v>0</v>
      </c>
      <c r="AI371" s="510">
        <v>0</v>
      </c>
      <c r="AJ371" s="511"/>
      <c r="AK371" s="511"/>
      <c r="AL371" s="511"/>
      <c r="AM371" s="511"/>
    </row>
    <row r="372" spans="2:39" ht="15.6" x14ac:dyDescent="0.3">
      <c r="B372" s="508" t="s">
        <v>48</v>
      </c>
      <c r="C372" s="520" t="s">
        <v>49</v>
      </c>
      <c r="D372" s="509" t="s">
        <v>52</v>
      </c>
      <c r="E372" s="507" t="s">
        <v>322</v>
      </c>
      <c r="F372" s="507" t="s">
        <v>328</v>
      </c>
      <c r="G372" s="510">
        <v>103</v>
      </c>
      <c r="H372" s="510">
        <v>89772</v>
      </c>
      <c r="I372" s="511">
        <v>0.78</v>
      </c>
      <c r="J372" s="510">
        <v>0</v>
      </c>
      <c r="K372" s="510">
        <v>0</v>
      </c>
      <c r="L372" s="511"/>
      <c r="M372" s="511"/>
      <c r="N372" s="511"/>
      <c r="O372" s="511"/>
      <c r="P372" s="510">
        <v>0</v>
      </c>
      <c r="Q372" s="510">
        <v>0</v>
      </c>
      <c r="R372" s="511"/>
      <c r="S372" s="511"/>
      <c r="T372" s="511"/>
      <c r="U372" s="511"/>
      <c r="V372" s="510">
        <v>0</v>
      </c>
      <c r="W372" s="510">
        <v>0</v>
      </c>
      <c r="X372" s="511"/>
      <c r="Y372" s="511"/>
      <c r="Z372" s="511"/>
      <c r="AA372" s="511"/>
      <c r="AB372" s="510">
        <v>0</v>
      </c>
      <c r="AC372" s="510">
        <v>0</v>
      </c>
      <c r="AD372" s="511"/>
      <c r="AE372" s="511"/>
      <c r="AF372" s="511"/>
      <c r="AG372" s="511"/>
      <c r="AH372" s="510">
        <v>0</v>
      </c>
      <c r="AI372" s="510">
        <v>0</v>
      </c>
      <c r="AJ372" s="511"/>
      <c r="AK372" s="511"/>
      <c r="AL372" s="511"/>
      <c r="AM372" s="511"/>
    </row>
    <row r="373" spans="2:39" ht="15.6" x14ac:dyDescent="0.3">
      <c r="B373" s="508" t="s">
        <v>48</v>
      </c>
      <c r="C373" s="520" t="s">
        <v>49</v>
      </c>
      <c r="D373" s="509" t="s">
        <v>52</v>
      </c>
      <c r="E373" s="507" t="s">
        <v>321</v>
      </c>
      <c r="F373" s="507" t="s">
        <v>329</v>
      </c>
      <c r="G373" s="510">
        <v>103</v>
      </c>
      <c r="H373" s="510">
        <v>89772</v>
      </c>
      <c r="I373" s="511">
        <v>0.78</v>
      </c>
      <c r="J373" s="510">
        <v>68</v>
      </c>
      <c r="K373" s="510">
        <v>54</v>
      </c>
      <c r="L373" s="511">
        <v>0.81200000000000006</v>
      </c>
      <c r="M373" s="511">
        <v>4.7399999999999998E-2</v>
      </c>
      <c r="N373" s="511">
        <v>0.71909999999999996</v>
      </c>
      <c r="O373" s="511">
        <v>0.90490000000000004</v>
      </c>
      <c r="P373" s="510">
        <v>12</v>
      </c>
      <c r="Q373" s="510">
        <v>11</v>
      </c>
      <c r="R373" s="511">
        <v>0.97199999999999998</v>
      </c>
      <c r="S373" s="511"/>
      <c r="T373" s="511"/>
      <c r="U373" s="511"/>
      <c r="V373" s="510">
        <v>0</v>
      </c>
      <c r="W373" s="510">
        <v>0</v>
      </c>
      <c r="X373" s="511"/>
      <c r="Y373" s="511"/>
      <c r="Z373" s="511"/>
      <c r="AA373" s="511"/>
      <c r="AB373" s="510">
        <v>80</v>
      </c>
      <c r="AC373" s="510">
        <v>65</v>
      </c>
      <c r="AD373" s="511">
        <v>0.82299999999999995</v>
      </c>
      <c r="AE373" s="511">
        <v>4.2700000000000002E-2</v>
      </c>
      <c r="AF373" s="511">
        <v>0.73929999999999996</v>
      </c>
      <c r="AG373" s="511">
        <v>0.90669999999999995</v>
      </c>
      <c r="AH373" s="510">
        <v>0</v>
      </c>
      <c r="AI373" s="510">
        <v>0</v>
      </c>
      <c r="AJ373" s="511"/>
      <c r="AK373" s="511"/>
      <c r="AL373" s="511"/>
      <c r="AM373" s="511"/>
    </row>
    <row r="374" spans="2:39" ht="15.6" x14ac:dyDescent="0.3">
      <c r="B374" s="508" t="s">
        <v>48</v>
      </c>
      <c r="C374" s="520" t="s">
        <v>49</v>
      </c>
      <c r="D374" s="509" t="s">
        <v>52</v>
      </c>
      <c r="E374" s="507" t="s">
        <v>321</v>
      </c>
      <c r="F374" s="507" t="s">
        <v>328</v>
      </c>
      <c r="G374" s="510">
        <v>103</v>
      </c>
      <c r="H374" s="510">
        <v>89772</v>
      </c>
      <c r="I374" s="511">
        <v>0.78</v>
      </c>
      <c r="J374" s="510">
        <v>5</v>
      </c>
      <c r="K374" s="510">
        <v>5</v>
      </c>
      <c r="L374" s="511">
        <v>1</v>
      </c>
      <c r="M374" s="511"/>
      <c r="N374" s="511"/>
      <c r="O374" s="511"/>
      <c r="P374" s="510">
        <v>10</v>
      </c>
      <c r="Q374" s="510">
        <v>10</v>
      </c>
      <c r="R374" s="511">
        <v>1</v>
      </c>
      <c r="S374" s="511"/>
      <c r="T374" s="511"/>
      <c r="U374" s="511"/>
      <c r="V374" s="510">
        <v>0</v>
      </c>
      <c r="W374" s="510">
        <v>0</v>
      </c>
      <c r="X374" s="511"/>
      <c r="Y374" s="511"/>
      <c r="Z374" s="511"/>
      <c r="AA374" s="511"/>
      <c r="AB374" s="510">
        <v>15</v>
      </c>
      <c r="AC374" s="510">
        <v>15</v>
      </c>
      <c r="AD374" s="511">
        <v>1</v>
      </c>
      <c r="AE374" s="511"/>
      <c r="AF374" s="511"/>
      <c r="AG374" s="511"/>
      <c r="AH374" s="510">
        <v>0</v>
      </c>
      <c r="AI374" s="510">
        <v>0</v>
      </c>
      <c r="AJ374" s="511"/>
      <c r="AK374" s="511"/>
      <c r="AL374" s="511"/>
      <c r="AM374" s="511"/>
    </row>
    <row r="375" spans="2:39" ht="15.6" x14ac:dyDescent="0.3">
      <c r="B375" s="508" t="s">
        <v>48</v>
      </c>
      <c r="C375" s="520" t="s">
        <v>50</v>
      </c>
      <c r="D375" s="509" t="s">
        <v>45</v>
      </c>
      <c r="E375" s="507" t="s">
        <v>326</v>
      </c>
      <c r="F375" s="507" t="s">
        <v>329</v>
      </c>
      <c r="G375" s="510">
        <v>44</v>
      </c>
      <c r="H375" s="510">
        <v>22606</v>
      </c>
      <c r="I375" s="511">
        <v>0.22</v>
      </c>
      <c r="J375" s="510">
        <v>0</v>
      </c>
      <c r="K375" s="510">
        <v>0</v>
      </c>
      <c r="L375" s="511"/>
      <c r="M375" s="511"/>
      <c r="N375" s="511"/>
      <c r="O375" s="511"/>
      <c r="P375" s="510">
        <v>0</v>
      </c>
      <c r="Q375" s="510">
        <v>0</v>
      </c>
      <c r="R375" s="511"/>
      <c r="S375" s="511"/>
      <c r="T375" s="511"/>
      <c r="U375" s="511"/>
      <c r="V375" s="510">
        <v>0</v>
      </c>
      <c r="W375" s="510">
        <v>0</v>
      </c>
      <c r="X375" s="511"/>
      <c r="Y375" s="511"/>
      <c r="Z375" s="511"/>
      <c r="AA375" s="511"/>
      <c r="AB375" s="510">
        <v>206</v>
      </c>
      <c r="AC375" s="510">
        <v>204</v>
      </c>
      <c r="AD375" s="511">
        <v>0.999</v>
      </c>
      <c r="AE375" s="511">
        <v>2.2000000000000001E-3</v>
      </c>
      <c r="AF375" s="511">
        <v>0.99470000000000003</v>
      </c>
      <c r="AG375" s="511">
        <v>1</v>
      </c>
      <c r="AH375" s="510">
        <v>206</v>
      </c>
      <c r="AI375" s="510">
        <v>204</v>
      </c>
      <c r="AJ375" s="511">
        <v>0.999</v>
      </c>
      <c r="AK375" s="511">
        <v>2.2000000000000001E-3</v>
      </c>
      <c r="AL375" s="511">
        <v>0.99470000000000003</v>
      </c>
      <c r="AM375" s="511">
        <v>1</v>
      </c>
    </row>
    <row r="376" spans="2:39" ht="15.6" x14ac:dyDescent="0.3">
      <c r="B376" s="508" t="s">
        <v>48</v>
      </c>
      <c r="C376" s="520" t="s">
        <v>50</v>
      </c>
      <c r="D376" s="509" t="s">
        <v>45</v>
      </c>
      <c r="E376" s="507" t="s">
        <v>326</v>
      </c>
      <c r="F376" s="507" t="s">
        <v>328</v>
      </c>
      <c r="G376" s="510">
        <v>44</v>
      </c>
      <c r="H376" s="510">
        <v>22606</v>
      </c>
      <c r="I376" s="511">
        <v>0.22</v>
      </c>
      <c r="J376" s="510">
        <v>0</v>
      </c>
      <c r="K376" s="510">
        <v>0</v>
      </c>
      <c r="L376" s="511"/>
      <c r="M376" s="511"/>
      <c r="N376" s="511"/>
      <c r="O376" s="511"/>
      <c r="P376" s="510">
        <v>0</v>
      </c>
      <c r="Q376" s="510">
        <v>0</v>
      </c>
      <c r="R376" s="511"/>
      <c r="S376" s="511"/>
      <c r="T376" s="511"/>
      <c r="U376" s="511"/>
      <c r="V376" s="510">
        <v>0</v>
      </c>
      <c r="W376" s="510">
        <v>0</v>
      </c>
      <c r="X376" s="511"/>
      <c r="Y376" s="511"/>
      <c r="Z376" s="511"/>
      <c r="AA376" s="511"/>
      <c r="AB376" s="510">
        <v>207</v>
      </c>
      <c r="AC376" s="510">
        <v>205</v>
      </c>
      <c r="AD376" s="511">
        <v>0.99399999999999999</v>
      </c>
      <c r="AE376" s="511">
        <v>5.4000000000000003E-3</v>
      </c>
      <c r="AF376" s="511">
        <v>0.98340000000000005</v>
      </c>
      <c r="AG376" s="511">
        <v>1</v>
      </c>
      <c r="AH376" s="510">
        <v>207</v>
      </c>
      <c r="AI376" s="510">
        <v>205</v>
      </c>
      <c r="AJ376" s="511">
        <v>0.99399999999999999</v>
      </c>
      <c r="AK376" s="511">
        <v>5.4000000000000003E-3</v>
      </c>
      <c r="AL376" s="511">
        <v>0.98340000000000005</v>
      </c>
      <c r="AM376" s="511">
        <v>1</v>
      </c>
    </row>
    <row r="377" spans="2:39" ht="15.6" x14ac:dyDescent="0.3">
      <c r="B377" s="508" t="s">
        <v>48</v>
      </c>
      <c r="C377" s="520" t="s">
        <v>50</v>
      </c>
      <c r="D377" s="509" t="s">
        <v>45</v>
      </c>
      <c r="E377" s="507" t="s">
        <v>324</v>
      </c>
      <c r="F377" s="507" t="s">
        <v>329</v>
      </c>
      <c r="G377" s="510">
        <v>44</v>
      </c>
      <c r="H377" s="510">
        <v>22606</v>
      </c>
      <c r="I377" s="511">
        <v>0.22</v>
      </c>
      <c r="J377" s="510">
        <v>5</v>
      </c>
      <c r="K377" s="510">
        <v>5</v>
      </c>
      <c r="L377" s="511">
        <v>1</v>
      </c>
      <c r="M377" s="511"/>
      <c r="N377" s="511"/>
      <c r="O377" s="511"/>
      <c r="P377" s="510">
        <v>54</v>
      </c>
      <c r="Q377" s="510">
        <v>54</v>
      </c>
      <c r="R377" s="511">
        <v>1</v>
      </c>
      <c r="S377" s="511">
        <v>0</v>
      </c>
      <c r="T377" s="511">
        <v>1</v>
      </c>
      <c r="U377" s="511">
        <v>1</v>
      </c>
      <c r="V377" s="510">
        <v>41</v>
      </c>
      <c r="W377" s="510">
        <v>40</v>
      </c>
      <c r="X377" s="511">
        <v>0.92700000000000005</v>
      </c>
      <c r="Y377" s="511">
        <v>4.0599999999999997E-2</v>
      </c>
      <c r="Z377" s="511">
        <v>0.84740000000000004</v>
      </c>
      <c r="AA377" s="511">
        <v>1</v>
      </c>
      <c r="AB377" s="510">
        <v>100</v>
      </c>
      <c r="AC377" s="510">
        <v>99</v>
      </c>
      <c r="AD377" s="511">
        <v>0.96299999999999997</v>
      </c>
      <c r="AE377" s="511">
        <v>1.89E-2</v>
      </c>
      <c r="AF377" s="511">
        <v>0.92600000000000005</v>
      </c>
      <c r="AG377" s="511">
        <v>1</v>
      </c>
      <c r="AH377" s="510">
        <v>0</v>
      </c>
      <c r="AI377" s="510">
        <v>0</v>
      </c>
      <c r="AJ377" s="511"/>
      <c r="AK377" s="511"/>
      <c r="AL377" s="511"/>
      <c r="AM377" s="511"/>
    </row>
    <row r="378" spans="2:39" ht="15.6" x14ac:dyDescent="0.3">
      <c r="B378" s="508" t="s">
        <v>48</v>
      </c>
      <c r="C378" s="520" t="s">
        <v>50</v>
      </c>
      <c r="D378" s="509" t="s">
        <v>45</v>
      </c>
      <c r="E378" s="507" t="s">
        <v>324</v>
      </c>
      <c r="F378" s="507" t="s">
        <v>328</v>
      </c>
      <c r="G378" s="510">
        <v>44</v>
      </c>
      <c r="H378" s="510">
        <v>22606</v>
      </c>
      <c r="I378" s="511">
        <v>0.22</v>
      </c>
      <c r="J378" s="510">
        <v>11</v>
      </c>
      <c r="K378" s="510">
        <v>11</v>
      </c>
      <c r="L378" s="511">
        <v>1</v>
      </c>
      <c r="M378" s="511"/>
      <c r="N378" s="511"/>
      <c r="O378" s="511"/>
      <c r="P378" s="510">
        <v>58</v>
      </c>
      <c r="Q378" s="510">
        <v>57</v>
      </c>
      <c r="R378" s="511">
        <v>0.98199999999999998</v>
      </c>
      <c r="S378" s="511">
        <v>1.7500000000000002E-2</v>
      </c>
      <c r="T378" s="511">
        <v>0.94769999999999999</v>
      </c>
      <c r="U378" s="511">
        <v>1</v>
      </c>
      <c r="V378" s="510">
        <v>63</v>
      </c>
      <c r="W378" s="510">
        <v>61</v>
      </c>
      <c r="X378" s="511">
        <v>0.99</v>
      </c>
      <c r="Y378" s="511">
        <v>1.2500000000000001E-2</v>
      </c>
      <c r="Z378" s="511">
        <v>0.96550000000000002</v>
      </c>
      <c r="AA378" s="511">
        <v>1</v>
      </c>
      <c r="AB378" s="510">
        <v>132</v>
      </c>
      <c r="AC378" s="510">
        <v>129</v>
      </c>
      <c r="AD378" s="511">
        <v>0.98799999999999999</v>
      </c>
      <c r="AE378" s="511">
        <v>9.4999999999999998E-3</v>
      </c>
      <c r="AF378" s="511">
        <v>0.96940000000000004</v>
      </c>
      <c r="AG378" s="511">
        <v>1</v>
      </c>
      <c r="AH378" s="510">
        <v>0</v>
      </c>
      <c r="AI378" s="510">
        <v>0</v>
      </c>
      <c r="AJ378" s="511"/>
      <c r="AK378" s="511"/>
      <c r="AL378" s="511"/>
      <c r="AM378" s="511"/>
    </row>
    <row r="379" spans="2:39" ht="15.6" x14ac:dyDescent="0.3">
      <c r="B379" s="508" t="s">
        <v>48</v>
      </c>
      <c r="C379" s="520" t="s">
        <v>50</v>
      </c>
      <c r="D379" s="509" t="s">
        <v>45</v>
      </c>
      <c r="E379" s="507" t="s">
        <v>323</v>
      </c>
      <c r="F379" s="507" t="s">
        <v>329</v>
      </c>
      <c r="G379" s="510">
        <v>44</v>
      </c>
      <c r="H379" s="510">
        <v>22606</v>
      </c>
      <c r="I379" s="511">
        <v>0.22</v>
      </c>
      <c r="J379" s="510">
        <v>705</v>
      </c>
      <c r="K379" s="510">
        <v>673</v>
      </c>
      <c r="L379" s="511">
        <v>0.96699999999999997</v>
      </c>
      <c r="M379" s="511">
        <v>6.7000000000000002E-3</v>
      </c>
      <c r="N379" s="511">
        <v>0.95389999999999997</v>
      </c>
      <c r="O379" s="511">
        <v>0.98009999999999997</v>
      </c>
      <c r="P379" s="510">
        <v>216</v>
      </c>
      <c r="Q379" s="510">
        <v>212</v>
      </c>
      <c r="R379" s="511">
        <v>0.97799999999999998</v>
      </c>
      <c r="S379" s="511">
        <v>0.01</v>
      </c>
      <c r="T379" s="511">
        <v>0.95840000000000003</v>
      </c>
      <c r="U379" s="511">
        <v>0.99760000000000004</v>
      </c>
      <c r="V379" s="510">
        <v>50</v>
      </c>
      <c r="W379" s="510">
        <v>38</v>
      </c>
      <c r="X379" s="511">
        <v>0.626</v>
      </c>
      <c r="Y379" s="511">
        <v>6.8400000000000002E-2</v>
      </c>
      <c r="Z379" s="511">
        <v>0.4919</v>
      </c>
      <c r="AA379" s="511">
        <v>0.7601</v>
      </c>
      <c r="AB379" s="510">
        <v>971</v>
      </c>
      <c r="AC379" s="510">
        <v>923</v>
      </c>
      <c r="AD379" s="511">
        <v>0.96599999999999997</v>
      </c>
      <c r="AE379" s="511">
        <v>5.7999999999999996E-3</v>
      </c>
      <c r="AF379" s="511">
        <v>0.9546</v>
      </c>
      <c r="AG379" s="511">
        <v>0.97740000000000005</v>
      </c>
      <c r="AH379" s="510">
        <v>0</v>
      </c>
      <c r="AI379" s="510">
        <v>0</v>
      </c>
      <c r="AJ379" s="511"/>
      <c r="AK379" s="511"/>
      <c r="AL379" s="511"/>
      <c r="AM379" s="511"/>
    </row>
    <row r="380" spans="2:39" ht="15.6" x14ac:dyDescent="0.3">
      <c r="B380" s="508" t="s">
        <v>48</v>
      </c>
      <c r="C380" s="520" t="s">
        <v>50</v>
      </c>
      <c r="D380" s="509" t="s">
        <v>45</v>
      </c>
      <c r="E380" s="507" t="s">
        <v>323</v>
      </c>
      <c r="F380" s="507" t="s">
        <v>328</v>
      </c>
      <c r="G380" s="510">
        <v>44</v>
      </c>
      <c r="H380" s="510">
        <v>22606</v>
      </c>
      <c r="I380" s="511">
        <v>0.22</v>
      </c>
      <c r="J380" s="510">
        <v>429</v>
      </c>
      <c r="K380" s="510">
        <v>428</v>
      </c>
      <c r="L380" s="511">
        <v>0.999</v>
      </c>
      <c r="M380" s="511">
        <v>1.5E-3</v>
      </c>
      <c r="N380" s="511">
        <v>0.99609999999999999</v>
      </c>
      <c r="O380" s="511">
        <v>1</v>
      </c>
      <c r="P380" s="510">
        <v>314</v>
      </c>
      <c r="Q380" s="510">
        <v>309</v>
      </c>
      <c r="R380" s="511">
        <v>0.99099999999999999</v>
      </c>
      <c r="S380" s="511">
        <v>5.3E-3</v>
      </c>
      <c r="T380" s="511">
        <v>0.98060000000000003</v>
      </c>
      <c r="U380" s="511">
        <v>1</v>
      </c>
      <c r="V380" s="510">
        <v>37</v>
      </c>
      <c r="W380" s="510">
        <v>35</v>
      </c>
      <c r="X380" s="511">
        <v>0.98</v>
      </c>
      <c r="Y380" s="511">
        <v>2.3E-2</v>
      </c>
      <c r="Z380" s="511">
        <v>0.93489999999999995</v>
      </c>
      <c r="AA380" s="511">
        <v>1</v>
      </c>
      <c r="AB380" s="510">
        <v>780</v>
      </c>
      <c r="AC380" s="510">
        <v>772</v>
      </c>
      <c r="AD380" s="511">
        <v>0.996</v>
      </c>
      <c r="AE380" s="511">
        <v>2.3E-3</v>
      </c>
      <c r="AF380" s="511">
        <v>0.99150000000000005</v>
      </c>
      <c r="AG380" s="511">
        <v>1</v>
      </c>
      <c r="AH380" s="510">
        <v>0</v>
      </c>
      <c r="AI380" s="510">
        <v>0</v>
      </c>
      <c r="AJ380" s="511"/>
      <c r="AK380" s="511"/>
      <c r="AL380" s="511"/>
      <c r="AM380" s="511"/>
    </row>
    <row r="381" spans="2:39" ht="15.6" x14ac:dyDescent="0.3">
      <c r="B381" s="508" t="s">
        <v>48</v>
      </c>
      <c r="C381" s="520" t="s">
        <v>50</v>
      </c>
      <c r="D381" s="509" t="s">
        <v>45</v>
      </c>
      <c r="E381" s="507" t="s">
        <v>322</v>
      </c>
      <c r="F381" s="507" t="s">
        <v>329</v>
      </c>
      <c r="G381" s="510">
        <v>44</v>
      </c>
      <c r="H381" s="510">
        <v>22606</v>
      </c>
      <c r="I381" s="511">
        <v>0.22</v>
      </c>
      <c r="J381" s="510">
        <v>0</v>
      </c>
      <c r="K381" s="510">
        <v>0</v>
      </c>
      <c r="L381" s="511"/>
      <c r="M381" s="511"/>
      <c r="N381" s="511"/>
      <c r="O381" s="511"/>
      <c r="P381" s="510">
        <v>0</v>
      </c>
      <c r="Q381" s="510">
        <v>0</v>
      </c>
      <c r="R381" s="511"/>
      <c r="S381" s="511"/>
      <c r="T381" s="511"/>
      <c r="U381" s="511"/>
      <c r="V381" s="510">
        <v>0</v>
      </c>
      <c r="W381" s="510">
        <v>0</v>
      </c>
      <c r="X381" s="511"/>
      <c r="Y381" s="511"/>
      <c r="Z381" s="511"/>
      <c r="AA381" s="511"/>
      <c r="AB381" s="510">
        <v>0</v>
      </c>
      <c r="AC381" s="510">
        <v>0</v>
      </c>
      <c r="AD381" s="511"/>
      <c r="AE381" s="511"/>
      <c r="AF381" s="511"/>
      <c r="AG381" s="511"/>
      <c r="AH381" s="510">
        <v>0</v>
      </c>
      <c r="AI381" s="510">
        <v>0</v>
      </c>
      <c r="AJ381" s="511"/>
      <c r="AK381" s="511"/>
      <c r="AL381" s="511"/>
      <c r="AM381" s="511"/>
    </row>
    <row r="382" spans="2:39" ht="15.6" x14ac:dyDescent="0.3">
      <c r="B382" s="508" t="s">
        <v>48</v>
      </c>
      <c r="C382" s="520" t="s">
        <v>50</v>
      </c>
      <c r="D382" s="509" t="s">
        <v>45</v>
      </c>
      <c r="E382" s="507" t="s">
        <v>322</v>
      </c>
      <c r="F382" s="507" t="s">
        <v>328</v>
      </c>
      <c r="G382" s="510">
        <v>44</v>
      </c>
      <c r="H382" s="510">
        <v>22606</v>
      </c>
      <c r="I382" s="511">
        <v>0.22</v>
      </c>
      <c r="J382" s="510">
        <v>0</v>
      </c>
      <c r="K382" s="510">
        <v>0</v>
      </c>
      <c r="L382" s="511"/>
      <c r="M382" s="511"/>
      <c r="N382" s="511"/>
      <c r="O382" s="511"/>
      <c r="P382" s="510">
        <v>0</v>
      </c>
      <c r="Q382" s="510">
        <v>0</v>
      </c>
      <c r="R382" s="511"/>
      <c r="S382" s="511"/>
      <c r="T382" s="511"/>
      <c r="U382" s="511"/>
      <c r="V382" s="510">
        <v>0</v>
      </c>
      <c r="W382" s="510">
        <v>0</v>
      </c>
      <c r="X382" s="511"/>
      <c r="Y382" s="511"/>
      <c r="Z382" s="511"/>
      <c r="AA382" s="511"/>
      <c r="AB382" s="510">
        <v>0</v>
      </c>
      <c r="AC382" s="510">
        <v>0</v>
      </c>
      <c r="AD382" s="511"/>
      <c r="AE382" s="511"/>
      <c r="AF382" s="511"/>
      <c r="AG382" s="511"/>
      <c r="AH382" s="510">
        <v>0</v>
      </c>
      <c r="AI382" s="510">
        <v>0</v>
      </c>
      <c r="AJ382" s="511"/>
      <c r="AK382" s="511"/>
      <c r="AL382" s="511"/>
      <c r="AM382" s="511"/>
    </row>
    <row r="383" spans="2:39" ht="15.6" x14ac:dyDescent="0.3">
      <c r="B383" s="508" t="s">
        <v>48</v>
      </c>
      <c r="C383" s="520" t="s">
        <v>50</v>
      </c>
      <c r="D383" s="509" t="s">
        <v>45</v>
      </c>
      <c r="E383" s="507" t="s">
        <v>321</v>
      </c>
      <c r="F383" s="507" t="s">
        <v>329</v>
      </c>
      <c r="G383" s="510">
        <v>44</v>
      </c>
      <c r="H383" s="510">
        <v>22606</v>
      </c>
      <c r="I383" s="511">
        <v>0.22</v>
      </c>
      <c r="J383" s="510">
        <v>556</v>
      </c>
      <c r="K383" s="510">
        <v>535</v>
      </c>
      <c r="L383" s="511">
        <v>0.98199999999999998</v>
      </c>
      <c r="M383" s="511">
        <v>5.5999999999999999E-3</v>
      </c>
      <c r="N383" s="511">
        <v>0.97099999999999997</v>
      </c>
      <c r="O383" s="511">
        <v>0.99299999999999999</v>
      </c>
      <c r="P383" s="510">
        <v>57</v>
      </c>
      <c r="Q383" s="510">
        <v>56</v>
      </c>
      <c r="R383" s="511">
        <v>0.96499999999999997</v>
      </c>
      <c r="S383" s="511">
        <v>2.4299999999999999E-2</v>
      </c>
      <c r="T383" s="511">
        <v>0.91739999999999999</v>
      </c>
      <c r="U383" s="511">
        <v>1</v>
      </c>
      <c r="V383" s="510">
        <v>10</v>
      </c>
      <c r="W383" s="510">
        <v>10</v>
      </c>
      <c r="X383" s="511">
        <v>1</v>
      </c>
      <c r="Y383" s="511"/>
      <c r="Z383" s="511"/>
      <c r="AA383" s="511"/>
      <c r="AB383" s="510">
        <v>623</v>
      </c>
      <c r="AC383" s="510">
        <v>601</v>
      </c>
      <c r="AD383" s="511">
        <v>0.98199999999999998</v>
      </c>
      <c r="AE383" s="511">
        <v>5.3E-3</v>
      </c>
      <c r="AF383" s="511">
        <v>0.97160000000000002</v>
      </c>
      <c r="AG383" s="511">
        <v>0.99239999999999995</v>
      </c>
      <c r="AH383" s="510">
        <v>0</v>
      </c>
      <c r="AI383" s="510">
        <v>0</v>
      </c>
      <c r="AJ383" s="511"/>
      <c r="AK383" s="511"/>
      <c r="AL383" s="511"/>
      <c r="AM383" s="511"/>
    </row>
    <row r="384" spans="2:39" ht="15.6" x14ac:dyDescent="0.3">
      <c r="B384" s="508" t="s">
        <v>48</v>
      </c>
      <c r="C384" s="520" t="s">
        <v>50</v>
      </c>
      <c r="D384" s="509" t="s">
        <v>45</v>
      </c>
      <c r="E384" s="507" t="s">
        <v>321</v>
      </c>
      <c r="F384" s="507" t="s">
        <v>328</v>
      </c>
      <c r="G384" s="510">
        <v>44</v>
      </c>
      <c r="H384" s="510">
        <v>22606</v>
      </c>
      <c r="I384" s="511">
        <v>0.22</v>
      </c>
      <c r="J384" s="510">
        <v>175</v>
      </c>
      <c r="K384" s="510">
        <v>173</v>
      </c>
      <c r="L384" s="511">
        <v>0.99299999999999999</v>
      </c>
      <c r="M384" s="511">
        <v>6.3E-3</v>
      </c>
      <c r="N384" s="511">
        <v>0.98070000000000002</v>
      </c>
      <c r="O384" s="511">
        <v>1</v>
      </c>
      <c r="P384" s="510">
        <v>305</v>
      </c>
      <c r="Q384" s="510">
        <v>304</v>
      </c>
      <c r="R384" s="511">
        <v>1</v>
      </c>
      <c r="S384" s="511">
        <v>0</v>
      </c>
      <c r="T384" s="511">
        <v>1</v>
      </c>
      <c r="U384" s="511">
        <v>1</v>
      </c>
      <c r="V384" s="510">
        <v>30</v>
      </c>
      <c r="W384" s="510">
        <v>28</v>
      </c>
      <c r="X384" s="511">
        <v>0.97799999999999998</v>
      </c>
      <c r="Y384" s="511"/>
      <c r="Z384" s="511"/>
      <c r="AA384" s="511"/>
      <c r="AB384" s="510">
        <v>510</v>
      </c>
      <c r="AC384" s="510">
        <v>505</v>
      </c>
      <c r="AD384" s="511">
        <v>0.998</v>
      </c>
      <c r="AE384" s="511">
        <v>2E-3</v>
      </c>
      <c r="AF384" s="511">
        <v>0.99409999999999998</v>
      </c>
      <c r="AG384" s="511">
        <v>1</v>
      </c>
      <c r="AH384" s="510">
        <v>0</v>
      </c>
      <c r="AI384" s="510">
        <v>0</v>
      </c>
      <c r="AJ384" s="511"/>
      <c r="AK384" s="511"/>
      <c r="AL384" s="511"/>
      <c r="AM384" s="511"/>
    </row>
    <row r="385" spans="2:39" ht="15.6" x14ac:dyDescent="0.3">
      <c r="B385" s="508" t="s">
        <v>48</v>
      </c>
      <c r="C385" s="520" t="s">
        <v>50</v>
      </c>
      <c r="D385" s="509" t="s">
        <v>52</v>
      </c>
      <c r="E385" s="507" t="s">
        <v>326</v>
      </c>
      <c r="F385" s="507" t="s">
        <v>329</v>
      </c>
      <c r="G385" s="510">
        <v>44</v>
      </c>
      <c r="H385" s="510">
        <v>22606</v>
      </c>
      <c r="I385" s="511">
        <v>0.22</v>
      </c>
      <c r="J385" s="510">
        <v>0</v>
      </c>
      <c r="K385" s="510">
        <v>0</v>
      </c>
      <c r="L385" s="511"/>
      <c r="M385" s="511"/>
      <c r="N385" s="511"/>
      <c r="O385" s="511"/>
      <c r="P385" s="510">
        <v>0</v>
      </c>
      <c r="Q385" s="510">
        <v>0</v>
      </c>
      <c r="R385" s="511"/>
      <c r="S385" s="511"/>
      <c r="T385" s="511"/>
      <c r="U385" s="511"/>
      <c r="V385" s="510">
        <v>0</v>
      </c>
      <c r="W385" s="510">
        <v>0</v>
      </c>
      <c r="X385" s="511"/>
      <c r="Y385" s="511"/>
      <c r="Z385" s="511"/>
      <c r="AA385" s="511"/>
      <c r="AB385" s="510">
        <v>20</v>
      </c>
      <c r="AC385" s="510">
        <v>20</v>
      </c>
      <c r="AD385" s="511">
        <v>1</v>
      </c>
      <c r="AE385" s="511"/>
      <c r="AF385" s="511"/>
      <c r="AG385" s="511"/>
      <c r="AH385" s="510">
        <v>20</v>
      </c>
      <c r="AI385" s="510">
        <v>20</v>
      </c>
      <c r="AJ385" s="511">
        <v>1</v>
      </c>
      <c r="AK385" s="511"/>
      <c r="AL385" s="511"/>
      <c r="AM385" s="511"/>
    </row>
    <row r="386" spans="2:39" ht="15.6" x14ac:dyDescent="0.3">
      <c r="B386" s="508" t="s">
        <v>48</v>
      </c>
      <c r="C386" s="520" t="s">
        <v>50</v>
      </c>
      <c r="D386" s="509" t="s">
        <v>52</v>
      </c>
      <c r="E386" s="507" t="s">
        <v>326</v>
      </c>
      <c r="F386" s="507" t="s">
        <v>328</v>
      </c>
      <c r="G386" s="510">
        <v>44</v>
      </c>
      <c r="H386" s="510">
        <v>22606</v>
      </c>
      <c r="I386" s="511">
        <v>0.22</v>
      </c>
      <c r="J386" s="510">
        <v>0</v>
      </c>
      <c r="K386" s="510">
        <v>0</v>
      </c>
      <c r="L386" s="511"/>
      <c r="M386" s="511"/>
      <c r="N386" s="511"/>
      <c r="O386" s="511"/>
      <c r="P386" s="510">
        <v>0</v>
      </c>
      <c r="Q386" s="510">
        <v>0</v>
      </c>
      <c r="R386" s="511"/>
      <c r="S386" s="511"/>
      <c r="T386" s="511"/>
      <c r="U386" s="511"/>
      <c r="V386" s="510">
        <v>0</v>
      </c>
      <c r="W386" s="510">
        <v>0</v>
      </c>
      <c r="X386" s="511"/>
      <c r="Y386" s="511"/>
      <c r="Z386" s="511"/>
      <c r="AA386" s="511"/>
      <c r="AB386" s="510">
        <v>6</v>
      </c>
      <c r="AC386" s="510">
        <v>6</v>
      </c>
      <c r="AD386" s="511">
        <v>1</v>
      </c>
      <c r="AE386" s="511"/>
      <c r="AF386" s="511"/>
      <c r="AG386" s="511"/>
      <c r="AH386" s="510">
        <v>6</v>
      </c>
      <c r="AI386" s="510">
        <v>6</v>
      </c>
      <c r="AJ386" s="511">
        <v>1</v>
      </c>
      <c r="AK386" s="511"/>
      <c r="AL386" s="511"/>
      <c r="AM386" s="511"/>
    </row>
    <row r="387" spans="2:39" ht="15.6" x14ac:dyDescent="0.3">
      <c r="B387" s="508" t="s">
        <v>48</v>
      </c>
      <c r="C387" s="520" t="s">
        <v>50</v>
      </c>
      <c r="D387" s="509" t="s">
        <v>52</v>
      </c>
      <c r="E387" s="507" t="s">
        <v>324</v>
      </c>
      <c r="F387" s="507" t="s">
        <v>329</v>
      </c>
      <c r="G387" s="510">
        <v>44</v>
      </c>
      <c r="H387" s="510">
        <v>22606</v>
      </c>
      <c r="I387" s="511">
        <v>0.22</v>
      </c>
      <c r="J387" s="510">
        <v>0</v>
      </c>
      <c r="K387" s="510">
        <v>0</v>
      </c>
      <c r="L387" s="511"/>
      <c r="M387" s="511"/>
      <c r="N387" s="511"/>
      <c r="O387" s="511"/>
      <c r="P387" s="510">
        <v>5</v>
      </c>
      <c r="Q387" s="510">
        <v>5</v>
      </c>
      <c r="R387" s="511">
        <v>1</v>
      </c>
      <c r="S387" s="511"/>
      <c r="T387" s="511"/>
      <c r="U387" s="511"/>
      <c r="V387" s="510">
        <v>4</v>
      </c>
      <c r="W387" s="510">
        <v>4</v>
      </c>
      <c r="X387" s="511">
        <v>1</v>
      </c>
      <c r="Y387" s="511"/>
      <c r="Z387" s="511"/>
      <c r="AA387" s="511"/>
      <c r="AB387" s="510">
        <v>9</v>
      </c>
      <c r="AC387" s="510">
        <v>9</v>
      </c>
      <c r="AD387" s="511">
        <v>1</v>
      </c>
      <c r="AE387" s="511"/>
      <c r="AF387" s="511"/>
      <c r="AG387" s="511"/>
      <c r="AH387" s="510">
        <v>0</v>
      </c>
      <c r="AI387" s="510">
        <v>0</v>
      </c>
      <c r="AJ387" s="511"/>
      <c r="AK387" s="511"/>
      <c r="AL387" s="511"/>
      <c r="AM387" s="511"/>
    </row>
    <row r="388" spans="2:39" ht="15.6" x14ac:dyDescent="0.3">
      <c r="B388" s="508" t="s">
        <v>48</v>
      </c>
      <c r="C388" s="520" t="s">
        <v>50</v>
      </c>
      <c r="D388" s="509" t="s">
        <v>52</v>
      </c>
      <c r="E388" s="507" t="s">
        <v>324</v>
      </c>
      <c r="F388" s="507" t="s">
        <v>328</v>
      </c>
      <c r="G388" s="510">
        <v>44</v>
      </c>
      <c r="H388" s="510">
        <v>22606</v>
      </c>
      <c r="I388" s="511">
        <v>0.22</v>
      </c>
      <c r="J388" s="510">
        <v>1</v>
      </c>
      <c r="K388" s="510">
        <v>1</v>
      </c>
      <c r="L388" s="511">
        <v>1</v>
      </c>
      <c r="M388" s="511"/>
      <c r="N388" s="511"/>
      <c r="O388" s="511"/>
      <c r="P388" s="510">
        <v>2</v>
      </c>
      <c r="Q388" s="510">
        <v>1</v>
      </c>
      <c r="R388" s="511">
        <v>0.5</v>
      </c>
      <c r="S388" s="511"/>
      <c r="T388" s="511"/>
      <c r="U388" s="511"/>
      <c r="V388" s="510">
        <v>2</v>
      </c>
      <c r="W388" s="510">
        <v>1</v>
      </c>
      <c r="X388" s="511">
        <v>0.34200000000000003</v>
      </c>
      <c r="Y388" s="511"/>
      <c r="Z388" s="511"/>
      <c r="AA388" s="511"/>
      <c r="AB388" s="510">
        <v>5</v>
      </c>
      <c r="AC388" s="510">
        <v>3</v>
      </c>
      <c r="AD388" s="511">
        <v>0.57299999999999995</v>
      </c>
      <c r="AE388" s="511"/>
      <c r="AF388" s="511"/>
      <c r="AG388" s="511"/>
      <c r="AH388" s="510">
        <v>0</v>
      </c>
      <c r="AI388" s="510">
        <v>0</v>
      </c>
      <c r="AJ388" s="511"/>
      <c r="AK388" s="511"/>
      <c r="AL388" s="511"/>
      <c r="AM388" s="511"/>
    </row>
    <row r="389" spans="2:39" ht="15.6" x14ac:dyDescent="0.3">
      <c r="B389" s="508" t="s">
        <v>48</v>
      </c>
      <c r="C389" s="520" t="s">
        <v>50</v>
      </c>
      <c r="D389" s="509" t="s">
        <v>52</v>
      </c>
      <c r="E389" s="507" t="s">
        <v>323</v>
      </c>
      <c r="F389" s="507" t="s">
        <v>329</v>
      </c>
      <c r="G389" s="510">
        <v>44</v>
      </c>
      <c r="H389" s="510">
        <v>22606</v>
      </c>
      <c r="I389" s="511">
        <v>0.22</v>
      </c>
      <c r="J389" s="510">
        <v>57</v>
      </c>
      <c r="K389" s="510">
        <v>49</v>
      </c>
      <c r="L389" s="511">
        <v>0.84499999999999997</v>
      </c>
      <c r="M389" s="511">
        <v>4.7899999999999998E-2</v>
      </c>
      <c r="N389" s="511">
        <v>0.75109999999999999</v>
      </c>
      <c r="O389" s="511">
        <v>0.93889999999999996</v>
      </c>
      <c r="P389" s="510">
        <v>14</v>
      </c>
      <c r="Q389" s="510">
        <v>13</v>
      </c>
      <c r="R389" s="511">
        <v>0.96699999999999997</v>
      </c>
      <c r="S389" s="511"/>
      <c r="T389" s="511"/>
      <c r="U389" s="511"/>
      <c r="V389" s="510">
        <v>3</v>
      </c>
      <c r="W389" s="510">
        <v>2</v>
      </c>
      <c r="X389" s="511">
        <v>0.745</v>
      </c>
      <c r="Y389" s="511"/>
      <c r="Z389" s="511"/>
      <c r="AA389" s="511"/>
      <c r="AB389" s="510">
        <v>74</v>
      </c>
      <c r="AC389" s="510">
        <v>64</v>
      </c>
      <c r="AD389" s="511">
        <v>0.85099999999999998</v>
      </c>
      <c r="AE389" s="511">
        <v>4.1399999999999999E-2</v>
      </c>
      <c r="AF389" s="511">
        <v>0.76990000000000003</v>
      </c>
      <c r="AG389" s="511">
        <v>0.93210000000000004</v>
      </c>
      <c r="AH389" s="510">
        <v>0</v>
      </c>
      <c r="AI389" s="510">
        <v>0</v>
      </c>
      <c r="AJ389" s="511"/>
      <c r="AK389" s="511"/>
      <c r="AL389" s="511"/>
      <c r="AM389" s="511"/>
    </row>
    <row r="390" spans="2:39" ht="15.6" x14ac:dyDescent="0.3">
      <c r="B390" s="508" t="s">
        <v>48</v>
      </c>
      <c r="C390" s="520" t="s">
        <v>50</v>
      </c>
      <c r="D390" s="509" t="s">
        <v>52</v>
      </c>
      <c r="E390" s="507" t="s">
        <v>323</v>
      </c>
      <c r="F390" s="507" t="s">
        <v>328</v>
      </c>
      <c r="G390" s="510">
        <v>44</v>
      </c>
      <c r="H390" s="510">
        <v>22606</v>
      </c>
      <c r="I390" s="511">
        <v>0.22</v>
      </c>
      <c r="J390" s="510">
        <v>9</v>
      </c>
      <c r="K390" s="510">
        <v>9</v>
      </c>
      <c r="L390" s="511">
        <v>1</v>
      </c>
      <c r="M390" s="511"/>
      <c r="N390" s="511"/>
      <c r="O390" s="511"/>
      <c r="P390" s="510">
        <v>12</v>
      </c>
      <c r="Q390" s="510">
        <v>12</v>
      </c>
      <c r="R390" s="511">
        <v>1</v>
      </c>
      <c r="S390" s="511"/>
      <c r="T390" s="511"/>
      <c r="U390" s="511"/>
      <c r="V390" s="510">
        <v>2</v>
      </c>
      <c r="W390" s="510">
        <v>2</v>
      </c>
      <c r="X390" s="511">
        <v>1</v>
      </c>
      <c r="Y390" s="511"/>
      <c r="Z390" s="511"/>
      <c r="AA390" s="511"/>
      <c r="AB390" s="510">
        <v>23</v>
      </c>
      <c r="AC390" s="510">
        <v>23</v>
      </c>
      <c r="AD390" s="511">
        <v>1</v>
      </c>
      <c r="AE390" s="511"/>
      <c r="AF390" s="511"/>
      <c r="AG390" s="511"/>
      <c r="AH390" s="510">
        <v>0</v>
      </c>
      <c r="AI390" s="510">
        <v>0</v>
      </c>
      <c r="AJ390" s="511"/>
      <c r="AK390" s="511"/>
      <c r="AL390" s="511"/>
      <c r="AM390" s="511"/>
    </row>
    <row r="391" spans="2:39" ht="15.6" x14ac:dyDescent="0.3">
      <c r="B391" s="508" t="s">
        <v>48</v>
      </c>
      <c r="C391" s="520" t="s">
        <v>50</v>
      </c>
      <c r="D391" s="509" t="s">
        <v>52</v>
      </c>
      <c r="E391" s="507" t="s">
        <v>322</v>
      </c>
      <c r="F391" s="507" t="s">
        <v>329</v>
      </c>
      <c r="G391" s="510">
        <v>44</v>
      </c>
      <c r="H391" s="510">
        <v>22606</v>
      </c>
      <c r="I391" s="511">
        <v>0.22</v>
      </c>
      <c r="J391" s="510">
        <v>0</v>
      </c>
      <c r="K391" s="510">
        <v>0</v>
      </c>
      <c r="L391" s="511"/>
      <c r="M391" s="511"/>
      <c r="N391" s="511"/>
      <c r="O391" s="511"/>
      <c r="P391" s="510">
        <v>0</v>
      </c>
      <c r="Q391" s="510">
        <v>0</v>
      </c>
      <c r="R391" s="511"/>
      <c r="S391" s="511"/>
      <c r="T391" s="511"/>
      <c r="U391" s="511"/>
      <c r="V391" s="510">
        <v>0</v>
      </c>
      <c r="W391" s="510">
        <v>0</v>
      </c>
      <c r="X391" s="511"/>
      <c r="Y391" s="511"/>
      <c r="Z391" s="511"/>
      <c r="AA391" s="511"/>
      <c r="AB391" s="510">
        <v>0</v>
      </c>
      <c r="AC391" s="510">
        <v>0</v>
      </c>
      <c r="AD391" s="511"/>
      <c r="AE391" s="511"/>
      <c r="AF391" s="511"/>
      <c r="AG391" s="511"/>
      <c r="AH391" s="510">
        <v>0</v>
      </c>
      <c r="AI391" s="510">
        <v>0</v>
      </c>
      <c r="AJ391" s="511"/>
      <c r="AK391" s="511"/>
      <c r="AL391" s="511"/>
      <c r="AM391" s="511"/>
    </row>
    <row r="392" spans="2:39" ht="15.6" x14ac:dyDescent="0.3">
      <c r="B392" s="508" t="s">
        <v>48</v>
      </c>
      <c r="C392" s="520" t="s">
        <v>50</v>
      </c>
      <c r="D392" s="509" t="s">
        <v>52</v>
      </c>
      <c r="E392" s="507" t="s">
        <v>322</v>
      </c>
      <c r="F392" s="507" t="s">
        <v>328</v>
      </c>
      <c r="G392" s="510">
        <v>44</v>
      </c>
      <c r="H392" s="510">
        <v>22606</v>
      </c>
      <c r="I392" s="511">
        <v>0.22</v>
      </c>
      <c r="J392" s="510">
        <v>0</v>
      </c>
      <c r="K392" s="510">
        <v>0</v>
      </c>
      <c r="L392" s="511"/>
      <c r="M392" s="511"/>
      <c r="N392" s="511"/>
      <c r="O392" s="511"/>
      <c r="P392" s="510">
        <v>0</v>
      </c>
      <c r="Q392" s="510">
        <v>0</v>
      </c>
      <c r="R392" s="511"/>
      <c r="S392" s="511"/>
      <c r="T392" s="511"/>
      <c r="U392" s="511"/>
      <c r="V392" s="510">
        <v>0</v>
      </c>
      <c r="W392" s="510">
        <v>0</v>
      </c>
      <c r="X392" s="511"/>
      <c r="Y392" s="511"/>
      <c r="Z392" s="511"/>
      <c r="AA392" s="511"/>
      <c r="AB392" s="510">
        <v>0</v>
      </c>
      <c r="AC392" s="510">
        <v>0</v>
      </c>
      <c r="AD392" s="511"/>
      <c r="AE392" s="511"/>
      <c r="AF392" s="511"/>
      <c r="AG392" s="511"/>
      <c r="AH392" s="510">
        <v>0</v>
      </c>
      <c r="AI392" s="510">
        <v>0</v>
      </c>
      <c r="AJ392" s="511"/>
      <c r="AK392" s="511"/>
      <c r="AL392" s="511"/>
      <c r="AM392" s="511"/>
    </row>
    <row r="393" spans="2:39" ht="15.6" x14ac:dyDescent="0.3">
      <c r="B393" s="508" t="s">
        <v>48</v>
      </c>
      <c r="C393" s="520" t="s">
        <v>50</v>
      </c>
      <c r="D393" s="509" t="s">
        <v>52</v>
      </c>
      <c r="E393" s="507" t="s">
        <v>321</v>
      </c>
      <c r="F393" s="507" t="s">
        <v>329</v>
      </c>
      <c r="G393" s="510">
        <v>44</v>
      </c>
      <c r="H393" s="510">
        <v>22606</v>
      </c>
      <c r="I393" s="511">
        <v>0.22</v>
      </c>
      <c r="J393" s="510">
        <v>14</v>
      </c>
      <c r="K393" s="510">
        <v>13</v>
      </c>
      <c r="L393" s="511">
        <v>0.995</v>
      </c>
      <c r="M393" s="511"/>
      <c r="N393" s="511"/>
      <c r="O393" s="511"/>
      <c r="P393" s="510">
        <v>0</v>
      </c>
      <c r="Q393" s="510">
        <v>0</v>
      </c>
      <c r="R393" s="511"/>
      <c r="S393" s="511"/>
      <c r="T393" s="511"/>
      <c r="U393" s="511"/>
      <c r="V393" s="510">
        <v>0</v>
      </c>
      <c r="W393" s="510">
        <v>0</v>
      </c>
      <c r="X393" s="511"/>
      <c r="Y393" s="511"/>
      <c r="Z393" s="511"/>
      <c r="AA393" s="511"/>
      <c r="AB393" s="510">
        <v>14</v>
      </c>
      <c r="AC393" s="510">
        <v>13</v>
      </c>
      <c r="AD393" s="511">
        <v>0.995</v>
      </c>
      <c r="AE393" s="511"/>
      <c r="AF393" s="511"/>
      <c r="AG393" s="511"/>
      <c r="AH393" s="510">
        <v>0</v>
      </c>
      <c r="AI393" s="510">
        <v>0</v>
      </c>
      <c r="AJ393" s="511"/>
      <c r="AK393" s="511"/>
      <c r="AL393" s="511"/>
      <c r="AM393" s="511"/>
    </row>
    <row r="394" spans="2:39" ht="15.6" x14ac:dyDescent="0.3">
      <c r="B394" s="508" t="s">
        <v>48</v>
      </c>
      <c r="C394" s="520" t="s">
        <v>50</v>
      </c>
      <c r="D394" s="509" t="s">
        <v>52</v>
      </c>
      <c r="E394" s="507" t="s">
        <v>321</v>
      </c>
      <c r="F394" s="507" t="s">
        <v>328</v>
      </c>
      <c r="G394" s="510">
        <v>44</v>
      </c>
      <c r="H394" s="510">
        <v>22606</v>
      </c>
      <c r="I394" s="511">
        <v>0.22</v>
      </c>
      <c r="J394" s="510">
        <v>0</v>
      </c>
      <c r="K394" s="510">
        <v>0</v>
      </c>
      <c r="L394" s="511"/>
      <c r="M394" s="511"/>
      <c r="N394" s="511"/>
      <c r="O394" s="511"/>
      <c r="P394" s="510">
        <v>5</v>
      </c>
      <c r="Q394" s="510">
        <v>5</v>
      </c>
      <c r="R394" s="511">
        <v>1</v>
      </c>
      <c r="S394" s="511"/>
      <c r="T394" s="511"/>
      <c r="U394" s="511"/>
      <c r="V394" s="510">
        <v>0</v>
      </c>
      <c r="W394" s="510">
        <v>0</v>
      </c>
      <c r="X394" s="511"/>
      <c r="Y394" s="511"/>
      <c r="Z394" s="511"/>
      <c r="AA394" s="511"/>
      <c r="AB394" s="510">
        <v>5</v>
      </c>
      <c r="AC394" s="510">
        <v>5</v>
      </c>
      <c r="AD394" s="511">
        <v>1</v>
      </c>
      <c r="AE394" s="511"/>
      <c r="AF394" s="511"/>
      <c r="AG394" s="511"/>
      <c r="AH394" s="510">
        <v>0</v>
      </c>
      <c r="AI394" s="510">
        <v>0</v>
      </c>
      <c r="AJ394" s="511"/>
      <c r="AK394" s="511"/>
      <c r="AL394" s="511"/>
      <c r="AM394" s="511"/>
    </row>
    <row r="395" spans="2:39" ht="15.6" x14ac:dyDescent="0.3">
      <c r="B395" s="514" t="s">
        <v>48</v>
      </c>
      <c r="C395" s="528" t="s">
        <v>44</v>
      </c>
      <c r="D395" s="513" t="s">
        <v>45</v>
      </c>
      <c r="E395" s="512" t="s">
        <v>326</v>
      </c>
      <c r="F395" s="512" t="s">
        <v>329</v>
      </c>
      <c r="G395" s="515">
        <v>111</v>
      </c>
      <c r="H395" s="515">
        <v>112378</v>
      </c>
      <c r="I395" s="516">
        <v>1</v>
      </c>
      <c r="J395" s="515">
        <v>0</v>
      </c>
      <c r="K395" s="515">
        <v>0</v>
      </c>
      <c r="L395" s="516"/>
      <c r="M395" s="516"/>
      <c r="N395" s="516"/>
      <c r="O395" s="516"/>
      <c r="P395" s="515">
        <v>0</v>
      </c>
      <c r="Q395" s="515">
        <v>0</v>
      </c>
      <c r="R395" s="516"/>
      <c r="S395" s="516"/>
      <c r="T395" s="516"/>
      <c r="U395" s="516"/>
      <c r="V395" s="515">
        <v>0</v>
      </c>
      <c r="W395" s="515">
        <v>0</v>
      </c>
      <c r="X395" s="516"/>
      <c r="Y395" s="516"/>
      <c r="Z395" s="516"/>
      <c r="AA395" s="516"/>
      <c r="AB395" s="515">
        <v>659</v>
      </c>
      <c r="AC395" s="515">
        <v>649</v>
      </c>
      <c r="AD395" s="516">
        <v>0.99199999999999999</v>
      </c>
      <c r="AE395" s="516">
        <v>3.5000000000000001E-3</v>
      </c>
      <c r="AF395" s="516">
        <v>0.98509999999999998</v>
      </c>
      <c r="AG395" s="516">
        <v>0.99890000000000001</v>
      </c>
      <c r="AH395" s="515">
        <v>659</v>
      </c>
      <c r="AI395" s="515">
        <v>649</v>
      </c>
      <c r="AJ395" s="516">
        <v>0.99199999999999999</v>
      </c>
      <c r="AK395" s="516">
        <v>3.5000000000000001E-3</v>
      </c>
      <c r="AL395" s="516">
        <v>0.98509999999999998</v>
      </c>
      <c r="AM395" s="516">
        <v>0.99890000000000001</v>
      </c>
    </row>
    <row r="396" spans="2:39" ht="15.6" x14ac:dyDescent="0.3">
      <c r="B396" s="514" t="s">
        <v>48</v>
      </c>
      <c r="C396" s="528" t="s">
        <v>44</v>
      </c>
      <c r="D396" s="513" t="s">
        <v>45</v>
      </c>
      <c r="E396" s="512" t="s">
        <v>326</v>
      </c>
      <c r="F396" s="512" t="s">
        <v>328</v>
      </c>
      <c r="G396" s="515">
        <v>111</v>
      </c>
      <c r="H396" s="515">
        <v>112378</v>
      </c>
      <c r="I396" s="516">
        <v>1</v>
      </c>
      <c r="J396" s="515">
        <v>0</v>
      </c>
      <c r="K396" s="515">
        <v>0</v>
      </c>
      <c r="L396" s="516"/>
      <c r="M396" s="516"/>
      <c r="N396" s="516"/>
      <c r="O396" s="516"/>
      <c r="P396" s="515">
        <v>0</v>
      </c>
      <c r="Q396" s="515">
        <v>0</v>
      </c>
      <c r="R396" s="516"/>
      <c r="S396" s="516"/>
      <c r="T396" s="516"/>
      <c r="U396" s="516"/>
      <c r="V396" s="515">
        <v>0</v>
      </c>
      <c r="W396" s="515">
        <v>0</v>
      </c>
      <c r="X396" s="516"/>
      <c r="Y396" s="516"/>
      <c r="Z396" s="516"/>
      <c r="AA396" s="516"/>
      <c r="AB396" s="515">
        <v>623</v>
      </c>
      <c r="AC396" s="515">
        <v>617</v>
      </c>
      <c r="AD396" s="516">
        <v>0.995</v>
      </c>
      <c r="AE396" s="516">
        <v>2.8E-3</v>
      </c>
      <c r="AF396" s="516">
        <v>0.98950000000000005</v>
      </c>
      <c r="AG396" s="516">
        <v>1</v>
      </c>
      <c r="AH396" s="515">
        <v>623</v>
      </c>
      <c r="AI396" s="515">
        <v>617</v>
      </c>
      <c r="AJ396" s="516">
        <v>0.995</v>
      </c>
      <c r="AK396" s="516">
        <v>2.8E-3</v>
      </c>
      <c r="AL396" s="516">
        <v>0.98950000000000005</v>
      </c>
      <c r="AM396" s="516">
        <v>1</v>
      </c>
    </row>
    <row r="397" spans="2:39" ht="15.6" x14ac:dyDescent="0.3">
      <c r="B397" s="514" t="s">
        <v>48</v>
      </c>
      <c r="C397" s="528" t="s">
        <v>44</v>
      </c>
      <c r="D397" s="513" t="s">
        <v>45</v>
      </c>
      <c r="E397" s="512" t="s">
        <v>324</v>
      </c>
      <c r="F397" s="512" t="s">
        <v>329</v>
      </c>
      <c r="G397" s="515">
        <v>111</v>
      </c>
      <c r="H397" s="515">
        <v>112378</v>
      </c>
      <c r="I397" s="516">
        <v>1</v>
      </c>
      <c r="J397" s="515">
        <v>11</v>
      </c>
      <c r="K397" s="515">
        <v>11</v>
      </c>
      <c r="L397" s="516">
        <v>1</v>
      </c>
      <c r="M397" s="516"/>
      <c r="N397" s="516"/>
      <c r="O397" s="516"/>
      <c r="P397" s="515">
        <v>235</v>
      </c>
      <c r="Q397" s="515">
        <v>234</v>
      </c>
      <c r="R397" s="516">
        <v>0.99099999999999999</v>
      </c>
      <c r="S397" s="516">
        <v>6.1999999999999998E-3</v>
      </c>
      <c r="T397" s="516">
        <v>0.9788</v>
      </c>
      <c r="U397" s="516">
        <v>1</v>
      </c>
      <c r="V397" s="515">
        <v>105</v>
      </c>
      <c r="W397" s="515">
        <v>95</v>
      </c>
      <c r="X397" s="516">
        <v>0.91600000000000004</v>
      </c>
      <c r="Y397" s="516">
        <v>2.7099999999999999E-2</v>
      </c>
      <c r="Z397" s="516">
        <v>0.8629</v>
      </c>
      <c r="AA397" s="516">
        <v>0.96909999999999996</v>
      </c>
      <c r="AB397" s="515">
        <v>351</v>
      </c>
      <c r="AC397" s="515">
        <v>340</v>
      </c>
      <c r="AD397" s="516">
        <v>0.96799999999999997</v>
      </c>
      <c r="AE397" s="516">
        <v>9.4000000000000004E-3</v>
      </c>
      <c r="AF397" s="516">
        <v>0.9496</v>
      </c>
      <c r="AG397" s="516">
        <v>0.98640000000000005</v>
      </c>
      <c r="AH397" s="515">
        <v>0</v>
      </c>
      <c r="AI397" s="515">
        <v>0</v>
      </c>
      <c r="AJ397" s="516"/>
      <c r="AK397" s="516"/>
      <c r="AL397" s="516"/>
      <c r="AM397" s="516"/>
    </row>
    <row r="398" spans="2:39" ht="15.6" x14ac:dyDescent="0.3">
      <c r="B398" s="514" t="s">
        <v>48</v>
      </c>
      <c r="C398" s="528" t="s">
        <v>44</v>
      </c>
      <c r="D398" s="513" t="s">
        <v>45</v>
      </c>
      <c r="E398" s="512" t="s">
        <v>324</v>
      </c>
      <c r="F398" s="512" t="s">
        <v>328</v>
      </c>
      <c r="G398" s="515">
        <v>111</v>
      </c>
      <c r="H398" s="515">
        <v>112378</v>
      </c>
      <c r="I398" s="516">
        <v>1</v>
      </c>
      <c r="J398" s="515">
        <v>23</v>
      </c>
      <c r="K398" s="515">
        <v>23</v>
      </c>
      <c r="L398" s="516">
        <v>1</v>
      </c>
      <c r="M398" s="516"/>
      <c r="N398" s="516"/>
      <c r="O398" s="516"/>
      <c r="P398" s="515">
        <v>266</v>
      </c>
      <c r="Q398" s="515">
        <v>265</v>
      </c>
      <c r="R398" s="516">
        <v>0.997</v>
      </c>
      <c r="S398" s="516">
        <v>3.3999999999999998E-3</v>
      </c>
      <c r="T398" s="516">
        <v>0.99029999999999996</v>
      </c>
      <c r="U398" s="516">
        <v>1</v>
      </c>
      <c r="V398" s="515">
        <v>148</v>
      </c>
      <c r="W398" s="515">
        <v>141</v>
      </c>
      <c r="X398" s="516">
        <v>0.96699999999999997</v>
      </c>
      <c r="Y398" s="516">
        <v>1.47E-2</v>
      </c>
      <c r="Z398" s="516">
        <v>0.93820000000000003</v>
      </c>
      <c r="AA398" s="516">
        <v>0.99580000000000002</v>
      </c>
      <c r="AB398" s="515">
        <v>437</v>
      </c>
      <c r="AC398" s="515">
        <v>429</v>
      </c>
      <c r="AD398" s="516">
        <v>0.98499999999999999</v>
      </c>
      <c r="AE398" s="516">
        <v>5.7999999999999996E-3</v>
      </c>
      <c r="AF398" s="516">
        <v>0.97360000000000002</v>
      </c>
      <c r="AG398" s="516">
        <v>0.99639999999999995</v>
      </c>
      <c r="AH398" s="515">
        <v>0</v>
      </c>
      <c r="AI398" s="515">
        <v>0</v>
      </c>
      <c r="AJ398" s="516"/>
      <c r="AK398" s="516"/>
      <c r="AL398" s="516"/>
      <c r="AM398" s="516"/>
    </row>
    <row r="399" spans="2:39" ht="15.6" x14ac:dyDescent="0.3">
      <c r="B399" s="514" t="s">
        <v>48</v>
      </c>
      <c r="C399" s="528" t="s">
        <v>44</v>
      </c>
      <c r="D399" s="513" t="s">
        <v>45</v>
      </c>
      <c r="E399" s="512" t="s">
        <v>323</v>
      </c>
      <c r="F399" s="512" t="s">
        <v>329</v>
      </c>
      <c r="G399" s="515">
        <v>111</v>
      </c>
      <c r="H399" s="515">
        <v>112378</v>
      </c>
      <c r="I399" s="516">
        <v>1</v>
      </c>
      <c r="J399" s="515">
        <v>2919</v>
      </c>
      <c r="K399" s="515">
        <v>2796</v>
      </c>
      <c r="L399" s="516">
        <v>0.96699999999999997</v>
      </c>
      <c r="M399" s="516">
        <v>3.3E-3</v>
      </c>
      <c r="N399" s="516">
        <v>0.96050000000000002</v>
      </c>
      <c r="O399" s="516">
        <v>0.97350000000000003</v>
      </c>
      <c r="P399" s="515">
        <v>677</v>
      </c>
      <c r="Q399" s="515">
        <v>645</v>
      </c>
      <c r="R399" s="516">
        <v>0.96699999999999997</v>
      </c>
      <c r="S399" s="516">
        <v>6.8999999999999999E-3</v>
      </c>
      <c r="T399" s="516">
        <v>0.95350000000000001</v>
      </c>
      <c r="U399" s="516">
        <v>0.98050000000000004</v>
      </c>
      <c r="V399" s="515">
        <v>136</v>
      </c>
      <c r="W399" s="515">
        <v>106</v>
      </c>
      <c r="X399" s="516">
        <v>0.72199999999999998</v>
      </c>
      <c r="Y399" s="516">
        <v>3.8399999999999997E-2</v>
      </c>
      <c r="Z399" s="516">
        <v>0.64670000000000005</v>
      </c>
      <c r="AA399" s="516">
        <v>0.79730000000000001</v>
      </c>
      <c r="AB399" s="515">
        <v>3732</v>
      </c>
      <c r="AC399" s="515">
        <v>3547</v>
      </c>
      <c r="AD399" s="516">
        <v>0.96599999999999997</v>
      </c>
      <c r="AE399" s="516">
        <v>3.0000000000000001E-3</v>
      </c>
      <c r="AF399" s="516">
        <v>0.96009999999999995</v>
      </c>
      <c r="AG399" s="516">
        <v>0.97189999999999999</v>
      </c>
      <c r="AH399" s="515">
        <v>0</v>
      </c>
      <c r="AI399" s="515">
        <v>0</v>
      </c>
      <c r="AJ399" s="516"/>
      <c r="AK399" s="516"/>
      <c r="AL399" s="516"/>
      <c r="AM399" s="516"/>
    </row>
    <row r="400" spans="2:39" ht="15.6" x14ac:dyDescent="0.3">
      <c r="B400" s="514" t="s">
        <v>48</v>
      </c>
      <c r="C400" s="528" t="s">
        <v>44</v>
      </c>
      <c r="D400" s="513" t="s">
        <v>45</v>
      </c>
      <c r="E400" s="512" t="s">
        <v>323</v>
      </c>
      <c r="F400" s="512" t="s">
        <v>328</v>
      </c>
      <c r="G400" s="515">
        <v>111</v>
      </c>
      <c r="H400" s="515">
        <v>112378</v>
      </c>
      <c r="I400" s="516">
        <v>1</v>
      </c>
      <c r="J400" s="515">
        <v>2380</v>
      </c>
      <c r="K400" s="515">
        <v>2354</v>
      </c>
      <c r="L400" s="516">
        <v>0.99099999999999999</v>
      </c>
      <c r="M400" s="516">
        <v>1.9E-3</v>
      </c>
      <c r="N400" s="516">
        <v>0.98729999999999996</v>
      </c>
      <c r="O400" s="516">
        <v>0.99470000000000003</v>
      </c>
      <c r="P400" s="515">
        <v>968</v>
      </c>
      <c r="Q400" s="515">
        <v>949</v>
      </c>
      <c r="R400" s="516">
        <v>0.98499999999999999</v>
      </c>
      <c r="S400" s="516">
        <v>3.8999999999999998E-3</v>
      </c>
      <c r="T400" s="516">
        <v>0.97740000000000005</v>
      </c>
      <c r="U400" s="516">
        <v>0.99260000000000004</v>
      </c>
      <c r="V400" s="515">
        <v>101</v>
      </c>
      <c r="W400" s="515">
        <v>89</v>
      </c>
      <c r="X400" s="516">
        <v>0.95</v>
      </c>
      <c r="Y400" s="516">
        <v>2.1700000000000001E-2</v>
      </c>
      <c r="Z400" s="516">
        <v>0.90749999999999997</v>
      </c>
      <c r="AA400" s="516">
        <v>0.99250000000000005</v>
      </c>
      <c r="AB400" s="515">
        <v>3449</v>
      </c>
      <c r="AC400" s="515">
        <v>3392</v>
      </c>
      <c r="AD400" s="516">
        <v>0.99</v>
      </c>
      <c r="AE400" s="516">
        <v>1.6999999999999999E-3</v>
      </c>
      <c r="AF400" s="516">
        <v>0.98670000000000002</v>
      </c>
      <c r="AG400" s="516">
        <v>0.99329999999999996</v>
      </c>
      <c r="AH400" s="515">
        <v>0</v>
      </c>
      <c r="AI400" s="515">
        <v>0</v>
      </c>
      <c r="AJ400" s="516"/>
      <c r="AK400" s="516"/>
      <c r="AL400" s="516"/>
      <c r="AM400" s="516"/>
    </row>
    <row r="401" spans="2:39" ht="15.6" x14ac:dyDescent="0.3">
      <c r="B401" s="514" t="s">
        <v>48</v>
      </c>
      <c r="C401" s="528" t="s">
        <v>44</v>
      </c>
      <c r="D401" s="513" t="s">
        <v>45</v>
      </c>
      <c r="E401" s="512" t="s">
        <v>322</v>
      </c>
      <c r="F401" s="512" t="s">
        <v>329</v>
      </c>
      <c r="G401" s="515">
        <v>111</v>
      </c>
      <c r="H401" s="515">
        <v>112378</v>
      </c>
      <c r="I401" s="516">
        <v>1</v>
      </c>
      <c r="J401" s="515">
        <v>0</v>
      </c>
      <c r="K401" s="515">
        <v>0</v>
      </c>
      <c r="L401" s="516"/>
      <c r="M401" s="516"/>
      <c r="N401" s="516"/>
      <c r="O401" s="516"/>
      <c r="P401" s="515">
        <v>0</v>
      </c>
      <c r="Q401" s="515">
        <v>0</v>
      </c>
      <c r="R401" s="516"/>
      <c r="S401" s="516"/>
      <c r="T401" s="516"/>
      <c r="U401" s="516"/>
      <c r="V401" s="515">
        <v>0</v>
      </c>
      <c r="W401" s="515">
        <v>0</v>
      </c>
      <c r="X401" s="516"/>
      <c r="Y401" s="516"/>
      <c r="Z401" s="516"/>
      <c r="AA401" s="516"/>
      <c r="AB401" s="515">
        <v>0</v>
      </c>
      <c r="AC401" s="515">
        <v>0</v>
      </c>
      <c r="AD401" s="516"/>
      <c r="AE401" s="516"/>
      <c r="AF401" s="516"/>
      <c r="AG401" s="516"/>
      <c r="AH401" s="515">
        <v>0</v>
      </c>
      <c r="AI401" s="515">
        <v>0</v>
      </c>
      <c r="AJ401" s="516"/>
      <c r="AK401" s="516"/>
      <c r="AL401" s="516"/>
      <c r="AM401" s="516"/>
    </row>
    <row r="402" spans="2:39" ht="15.6" x14ac:dyDescent="0.3">
      <c r="B402" s="514" t="s">
        <v>48</v>
      </c>
      <c r="C402" s="528" t="s">
        <v>44</v>
      </c>
      <c r="D402" s="513" t="s">
        <v>45</v>
      </c>
      <c r="E402" s="512" t="s">
        <v>322</v>
      </c>
      <c r="F402" s="512" t="s">
        <v>328</v>
      </c>
      <c r="G402" s="515">
        <v>111</v>
      </c>
      <c r="H402" s="515">
        <v>112378</v>
      </c>
      <c r="I402" s="516">
        <v>1</v>
      </c>
      <c r="J402" s="515">
        <v>0</v>
      </c>
      <c r="K402" s="515">
        <v>0</v>
      </c>
      <c r="L402" s="516"/>
      <c r="M402" s="516"/>
      <c r="N402" s="516"/>
      <c r="O402" s="516"/>
      <c r="P402" s="515">
        <v>0</v>
      </c>
      <c r="Q402" s="515">
        <v>0</v>
      </c>
      <c r="R402" s="516"/>
      <c r="S402" s="516"/>
      <c r="T402" s="516"/>
      <c r="U402" s="516"/>
      <c r="V402" s="515">
        <v>0</v>
      </c>
      <c r="W402" s="515">
        <v>0</v>
      </c>
      <c r="X402" s="516"/>
      <c r="Y402" s="516"/>
      <c r="Z402" s="516"/>
      <c r="AA402" s="516"/>
      <c r="AB402" s="515">
        <v>0</v>
      </c>
      <c r="AC402" s="515">
        <v>0</v>
      </c>
      <c r="AD402" s="516"/>
      <c r="AE402" s="516"/>
      <c r="AF402" s="516"/>
      <c r="AG402" s="516"/>
      <c r="AH402" s="515">
        <v>0</v>
      </c>
      <c r="AI402" s="515">
        <v>0</v>
      </c>
      <c r="AJ402" s="516"/>
      <c r="AK402" s="516"/>
      <c r="AL402" s="516"/>
      <c r="AM402" s="516"/>
    </row>
    <row r="403" spans="2:39" ht="15.6" x14ac:dyDescent="0.3">
      <c r="B403" s="514" t="s">
        <v>48</v>
      </c>
      <c r="C403" s="528" t="s">
        <v>44</v>
      </c>
      <c r="D403" s="513" t="s">
        <v>45</v>
      </c>
      <c r="E403" s="512" t="s">
        <v>321</v>
      </c>
      <c r="F403" s="512" t="s">
        <v>329</v>
      </c>
      <c r="G403" s="515">
        <v>111</v>
      </c>
      <c r="H403" s="515">
        <v>112378</v>
      </c>
      <c r="I403" s="516">
        <v>1</v>
      </c>
      <c r="J403" s="515">
        <v>2524</v>
      </c>
      <c r="K403" s="515">
        <v>2413</v>
      </c>
      <c r="L403" s="516">
        <v>0.97</v>
      </c>
      <c r="M403" s="516">
        <v>3.3999999999999998E-3</v>
      </c>
      <c r="N403" s="516">
        <v>0.96330000000000005</v>
      </c>
      <c r="O403" s="516">
        <v>0.97670000000000001</v>
      </c>
      <c r="P403" s="515">
        <v>261</v>
      </c>
      <c r="Q403" s="515">
        <v>259</v>
      </c>
      <c r="R403" s="516">
        <v>0.98399999999999999</v>
      </c>
      <c r="S403" s="516">
        <v>7.7999999999999996E-3</v>
      </c>
      <c r="T403" s="516">
        <v>0.96870000000000001</v>
      </c>
      <c r="U403" s="516">
        <v>0.99929999999999997</v>
      </c>
      <c r="V403" s="515">
        <v>25</v>
      </c>
      <c r="W403" s="515">
        <v>25</v>
      </c>
      <c r="X403" s="516">
        <v>1</v>
      </c>
      <c r="Y403" s="516"/>
      <c r="Z403" s="516"/>
      <c r="AA403" s="516"/>
      <c r="AB403" s="515">
        <v>2810</v>
      </c>
      <c r="AC403" s="515">
        <v>2697</v>
      </c>
      <c r="AD403" s="516">
        <v>0.97</v>
      </c>
      <c r="AE403" s="516">
        <v>3.2000000000000002E-3</v>
      </c>
      <c r="AF403" s="516">
        <v>0.9637</v>
      </c>
      <c r="AG403" s="516">
        <v>0.97629999999999995</v>
      </c>
      <c r="AH403" s="515">
        <v>0</v>
      </c>
      <c r="AI403" s="515">
        <v>0</v>
      </c>
      <c r="AJ403" s="516"/>
      <c r="AK403" s="516"/>
      <c r="AL403" s="516"/>
      <c r="AM403" s="516"/>
    </row>
    <row r="404" spans="2:39" ht="15.6" x14ac:dyDescent="0.3">
      <c r="B404" s="514" t="s">
        <v>48</v>
      </c>
      <c r="C404" s="528" t="s">
        <v>44</v>
      </c>
      <c r="D404" s="513" t="s">
        <v>45</v>
      </c>
      <c r="E404" s="512" t="s">
        <v>321</v>
      </c>
      <c r="F404" s="512" t="s">
        <v>328</v>
      </c>
      <c r="G404" s="515">
        <v>111</v>
      </c>
      <c r="H404" s="515">
        <v>112378</v>
      </c>
      <c r="I404" s="516">
        <v>1</v>
      </c>
      <c r="J404" s="515">
        <v>1012</v>
      </c>
      <c r="K404" s="515">
        <v>997</v>
      </c>
      <c r="L404" s="516">
        <v>0.98099999999999998</v>
      </c>
      <c r="M404" s="516">
        <v>4.3E-3</v>
      </c>
      <c r="N404" s="516">
        <v>0.97260000000000002</v>
      </c>
      <c r="O404" s="516">
        <v>0.98939999999999995</v>
      </c>
      <c r="P404" s="515">
        <v>1096</v>
      </c>
      <c r="Q404" s="515">
        <v>1089</v>
      </c>
      <c r="R404" s="516">
        <v>0.99399999999999999</v>
      </c>
      <c r="S404" s="516">
        <v>2.3E-3</v>
      </c>
      <c r="T404" s="516">
        <v>0.98950000000000005</v>
      </c>
      <c r="U404" s="516">
        <v>0.99850000000000005</v>
      </c>
      <c r="V404" s="515">
        <v>77</v>
      </c>
      <c r="W404" s="515">
        <v>73</v>
      </c>
      <c r="X404" s="516">
        <v>0.96499999999999997</v>
      </c>
      <c r="Y404" s="516">
        <v>2.0899999999999998E-2</v>
      </c>
      <c r="Z404" s="516">
        <v>0.92400000000000004</v>
      </c>
      <c r="AA404" s="516">
        <v>1</v>
      </c>
      <c r="AB404" s="515">
        <v>2185</v>
      </c>
      <c r="AC404" s="515">
        <v>2159</v>
      </c>
      <c r="AD404" s="516">
        <v>0.98799999999999999</v>
      </c>
      <c r="AE404" s="516">
        <v>2.3E-3</v>
      </c>
      <c r="AF404" s="516">
        <v>0.98350000000000004</v>
      </c>
      <c r="AG404" s="516">
        <v>0.99250000000000005</v>
      </c>
      <c r="AH404" s="515">
        <v>0</v>
      </c>
      <c r="AI404" s="515">
        <v>0</v>
      </c>
      <c r="AJ404" s="516"/>
      <c r="AK404" s="516"/>
      <c r="AL404" s="516"/>
      <c r="AM404" s="516"/>
    </row>
    <row r="405" spans="2:39" ht="15.6" x14ac:dyDescent="0.3">
      <c r="B405" s="514" t="s">
        <v>48</v>
      </c>
      <c r="C405" s="528" t="s">
        <v>44</v>
      </c>
      <c r="D405" s="513" t="s">
        <v>52</v>
      </c>
      <c r="E405" s="512" t="s">
        <v>326</v>
      </c>
      <c r="F405" s="512" t="s">
        <v>329</v>
      </c>
      <c r="G405" s="515">
        <v>111</v>
      </c>
      <c r="H405" s="515">
        <v>112378</v>
      </c>
      <c r="I405" s="516">
        <v>1</v>
      </c>
      <c r="J405" s="515">
        <v>0</v>
      </c>
      <c r="K405" s="515">
        <v>0</v>
      </c>
      <c r="L405" s="516"/>
      <c r="M405" s="516"/>
      <c r="N405" s="516"/>
      <c r="O405" s="516"/>
      <c r="P405" s="515">
        <v>0</v>
      </c>
      <c r="Q405" s="515">
        <v>0</v>
      </c>
      <c r="R405" s="516"/>
      <c r="S405" s="516"/>
      <c r="T405" s="516"/>
      <c r="U405" s="516"/>
      <c r="V405" s="515">
        <v>0</v>
      </c>
      <c r="W405" s="515">
        <v>0</v>
      </c>
      <c r="X405" s="516"/>
      <c r="Y405" s="516"/>
      <c r="Z405" s="516"/>
      <c r="AA405" s="516"/>
      <c r="AB405" s="515">
        <v>34</v>
      </c>
      <c r="AC405" s="515">
        <v>34</v>
      </c>
      <c r="AD405" s="516">
        <v>1</v>
      </c>
      <c r="AE405" s="516">
        <v>0</v>
      </c>
      <c r="AF405" s="516">
        <v>1</v>
      </c>
      <c r="AG405" s="516">
        <v>1</v>
      </c>
      <c r="AH405" s="515">
        <v>34</v>
      </c>
      <c r="AI405" s="515">
        <v>34</v>
      </c>
      <c r="AJ405" s="516">
        <v>1</v>
      </c>
      <c r="AK405" s="516">
        <v>0</v>
      </c>
      <c r="AL405" s="516">
        <v>1</v>
      </c>
      <c r="AM405" s="516">
        <v>1</v>
      </c>
    </row>
    <row r="406" spans="2:39" ht="15.6" x14ac:dyDescent="0.3">
      <c r="B406" s="514" t="s">
        <v>48</v>
      </c>
      <c r="C406" s="528" t="s">
        <v>44</v>
      </c>
      <c r="D406" s="513" t="s">
        <v>52</v>
      </c>
      <c r="E406" s="512" t="s">
        <v>326</v>
      </c>
      <c r="F406" s="512" t="s">
        <v>328</v>
      </c>
      <c r="G406" s="515">
        <v>111</v>
      </c>
      <c r="H406" s="515">
        <v>112378</v>
      </c>
      <c r="I406" s="516">
        <v>1</v>
      </c>
      <c r="J406" s="515">
        <v>0</v>
      </c>
      <c r="K406" s="515">
        <v>0</v>
      </c>
      <c r="L406" s="516"/>
      <c r="M406" s="516"/>
      <c r="N406" s="516"/>
      <c r="O406" s="516"/>
      <c r="P406" s="515">
        <v>0</v>
      </c>
      <c r="Q406" s="515">
        <v>0</v>
      </c>
      <c r="R406" s="516"/>
      <c r="S406" s="516"/>
      <c r="T406" s="516"/>
      <c r="U406" s="516"/>
      <c r="V406" s="515">
        <v>0</v>
      </c>
      <c r="W406" s="515">
        <v>0</v>
      </c>
      <c r="X406" s="516"/>
      <c r="Y406" s="516"/>
      <c r="Z406" s="516"/>
      <c r="AA406" s="516"/>
      <c r="AB406" s="515">
        <v>28</v>
      </c>
      <c r="AC406" s="515">
        <v>26</v>
      </c>
      <c r="AD406" s="516">
        <v>0.97499999999999998</v>
      </c>
      <c r="AE406" s="516"/>
      <c r="AF406" s="516"/>
      <c r="AG406" s="516"/>
      <c r="AH406" s="515">
        <v>28</v>
      </c>
      <c r="AI406" s="515">
        <v>26</v>
      </c>
      <c r="AJ406" s="516">
        <v>0.97499999999999998</v>
      </c>
      <c r="AK406" s="516"/>
      <c r="AL406" s="516"/>
      <c r="AM406" s="516"/>
    </row>
    <row r="407" spans="2:39" ht="15.6" x14ac:dyDescent="0.3">
      <c r="B407" s="514" t="s">
        <v>48</v>
      </c>
      <c r="C407" s="528" t="s">
        <v>44</v>
      </c>
      <c r="D407" s="513" t="s">
        <v>52</v>
      </c>
      <c r="E407" s="512" t="s">
        <v>324</v>
      </c>
      <c r="F407" s="512" t="s">
        <v>329</v>
      </c>
      <c r="G407" s="515">
        <v>111</v>
      </c>
      <c r="H407" s="515">
        <v>112378</v>
      </c>
      <c r="I407" s="516">
        <v>1</v>
      </c>
      <c r="J407" s="515">
        <v>2</v>
      </c>
      <c r="K407" s="515">
        <v>2</v>
      </c>
      <c r="L407" s="516">
        <v>1</v>
      </c>
      <c r="M407" s="516"/>
      <c r="N407" s="516"/>
      <c r="O407" s="516"/>
      <c r="P407" s="515">
        <v>22</v>
      </c>
      <c r="Q407" s="515">
        <v>20</v>
      </c>
      <c r="R407" s="516">
        <v>0.94199999999999995</v>
      </c>
      <c r="S407" s="516"/>
      <c r="T407" s="516"/>
      <c r="U407" s="516"/>
      <c r="V407" s="515">
        <v>11</v>
      </c>
      <c r="W407" s="515">
        <v>10</v>
      </c>
      <c r="X407" s="516">
        <v>0.68100000000000005</v>
      </c>
      <c r="Y407" s="516"/>
      <c r="Z407" s="516"/>
      <c r="AA407" s="516"/>
      <c r="AB407" s="515">
        <v>35</v>
      </c>
      <c r="AC407" s="515">
        <v>32</v>
      </c>
      <c r="AD407" s="516">
        <v>0.88600000000000001</v>
      </c>
      <c r="AE407" s="516">
        <v>5.3699999999999998E-2</v>
      </c>
      <c r="AF407" s="516">
        <v>0.78069999999999995</v>
      </c>
      <c r="AG407" s="516">
        <v>0.99129999999999996</v>
      </c>
      <c r="AH407" s="515">
        <v>0</v>
      </c>
      <c r="AI407" s="515">
        <v>0</v>
      </c>
      <c r="AJ407" s="516"/>
      <c r="AK407" s="516"/>
      <c r="AL407" s="516"/>
      <c r="AM407" s="516"/>
    </row>
    <row r="408" spans="2:39" ht="15.6" x14ac:dyDescent="0.3">
      <c r="B408" s="514" t="s">
        <v>48</v>
      </c>
      <c r="C408" s="528" t="s">
        <v>44</v>
      </c>
      <c r="D408" s="513" t="s">
        <v>52</v>
      </c>
      <c r="E408" s="512" t="s">
        <v>324</v>
      </c>
      <c r="F408" s="512" t="s">
        <v>328</v>
      </c>
      <c r="G408" s="515">
        <v>111</v>
      </c>
      <c r="H408" s="515">
        <v>112378</v>
      </c>
      <c r="I408" s="516">
        <v>1</v>
      </c>
      <c r="J408" s="515">
        <v>1</v>
      </c>
      <c r="K408" s="515">
        <v>1</v>
      </c>
      <c r="L408" s="516">
        <v>1</v>
      </c>
      <c r="M408" s="516"/>
      <c r="N408" s="516"/>
      <c r="O408" s="516"/>
      <c r="P408" s="515">
        <v>8</v>
      </c>
      <c r="Q408" s="515">
        <v>7</v>
      </c>
      <c r="R408" s="516">
        <v>0.94099999999999995</v>
      </c>
      <c r="S408" s="516"/>
      <c r="T408" s="516"/>
      <c r="U408" s="516"/>
      <c r="V408" s="515">
        <v>6</v>
      </c>
      <c r="W408" s="515">
        <v>5</v>
      </c>
      <c r="X408" s="516">
        <v>0.81299999999999994</v>
      </c>
      <c r="Y408" s="516"/>
      <c r="Z408" s="516"/>
      <c r="AA408" s="516"/>
      <c r="AB408" s="515">
        <v>15</v>
      </c>
      <c r="AC408" s="515">
        <v>13</v>
      </c>
      <c r="AD408" s="516">
        <v>0.89900000000000002</v>
      </c>
      <c r="AE408" s="516"/>
      <c r="AF408" s="516"/>
      <c r="AG408" s="516"/>
      <c r="AH408" s="515">
        <v>0</v>
      </c>
      <c r="AI408" s="515">
        <v>0</v>
      </c>
      <c r="AJ408" s="516"/>
      <c r="AK408" s="516"/>
      <c r="AL408" s="516"/>
      <c r="AM408" s="516"/>
    </row>
    <row r="409" spans="2:39" ht="15.6" x14ac:dyDescent="0.3">
      <c r="B409" s="514" t="s">
        <v>48</v>
      </c>
      <c r="C409" s="528" t="s">
        <v>44</v>
      </c>
      <c r="D409" s="513" t="s">
        <v>52</v>
      </c>
      <c r="E409" s="512" t="s">
        <v>323</v>
      </c>
      <c r="F409" s="512" t="s">
        <v>329</v>
      </c>
      <c r="G409" s="515">
        <v>111</v>
      </c>
      <c r="H409" s="515">
        <v>112378</v>
      </c>
      <c r="I409" s="516">
        <v>1</v>
      </c>
      <c r="J409" s="515">
        <v>421</v>
      </c>
      <c r="K409" s="515">
        <v>348</v>
      </c>
      <c r="L409" s="516">
        <v>0.84099999999999997</v>
      </c>
      <c r="M409" s="516">
        <v>1.78E-2</v>
      </c>
      <c r="N409" s="516">
        <v>0.80610000000000004</v>
      </c>
      <c r="O409" s="516">
        <v>0.87590000000000001</v>
      </c>
      <c r="P409" s="515">
        <v>123</v>
      </c>
      <c r="Q409" s="515">
        <v>101</v>
      </c>
      <c r="R409" s="516">
        <v>0.8</v>
      </c>
      <c r="S409" s="516">
        <v>3.61E-2</v>
      </c>
      <c r="T409" s="516">
        <v>0.72919999999999996</v>
      </c>
      <c r="U409" s="516">
        <v>0.87080000000000002</v>
      </c>
      <c r="V409" s="515">
        <v>21</v>
      </c>
      <c r="W409" s="515">
        <v>13</v>
      </c>
      <c r="X409" s="516">
        <v>0.41099999999999998</v>
      </c>
      <c r="Y409" s="516"/>
      <c r="Z409" s="516"/>
      <c r="AA409" s="516"/>
      <c r="AB409" s="515">
        <v>565</v>
      </c>
      <c r="AC409" s="515">
        <v>462</v>
      </c>
      <c r="AD409" s="516">
        <v>0.83399999999999996</v>
      </c>
      <c r="AE409" s="516">
        <v>1.5699999999999999E-2</v>
      </c>
      <c r="AF409" s="516">
        <v>0.80320000000000003</v>
      </c>
      <c r="AG409" s="516">
        <v>0.86480000000000001</v>
      </c>
      <c r="AH409" s="515">
        <v>0</v>
      </c>
      <c r="AI409" s="515">
        <v>0</v>
      </c>
      <c r="AJ409" s="516"/>
      <c r="AK409" s="516"/>
      <c r="AL409" s="516"/>
      <c r="AM409" s="516"/>
    </row>
    <row r="410" spans="2:39" ht="15.6" x14ac:dyDescent="0.3">
      <c r="B410" s="514" t="s">
        <v>48</v>
      </c>
      <c r="C410" s="528" t="s">
        <v>44</v>
      </c>
      <c r="D410" s="513" t="s">
        <v>52</v>
      </c>
      <c r="E410" s="512" t="s">
        <v>323</v>
      </c>
      <c r="F410" s="512" t="s">
        <v>328</v>
      </c>
      <c r="G410" s="515">
        <v>111</v>
      </c>
      <c r="H410" s="515">
        <v>112378</v>
      </c>
      <c r="I410" s="516">
        <v>1</v>
      </c>
      <c r="J410" s="515">
        <v>58</v>
      </c>
      <c r="K410" s="515">
        <v>56</v>
      </c>
      <c r="L410" s="516">
        <v>0.99399999999999999</v>
      </c>
      <c r="M410" s="516">
        <v>1.01E-2</v>
      </c>
      <c r="N410" s="516">
        <v>0.97419999999999995</v>
      </c>
      <c r="O410" s="516">
        <v>1</v>
      </c>
      <c r="P410" s="515">
        <v>45</v>
      </c>
      <c r="Q410" s="515">
        <v>39</v>
      </c>
      <c r="R410" s="516">
        <v>0.91400000000000003</v>
      </c>
      <c r="S410" s="516">
        <v>4.1799999999999997E-2</v>
      </c>
      <c r="T410" s="516">
        <v>0.83209999999999995</v>
      </c>
      <c r="U410" s="516">
        <v>0.99590000000000001</v>
      </c>
      <c r="V410" s="515">
        <v>8</v>
      </c>
      <c r="W410" s="515">
        <v>7</v>
      </c>
      <c r="X410" s="516">
        <v>0.99299999999999999</v>
      </c>
      <c r="Y410" s="516"/>
      <c r="Z410" s="516"/>
      <c r="AA410" s="516"/>
      <c r="AB410" s="515">
        <v>111</v>
      </c>
      <c r="AC410" s="515">
        <v>102</v>
      </c>
      <c r="AD410" s="516">
        <v>0.96799999999999997</v>
      </c>
      <c r="AE410" s="516">
        <v>1.67E-2</v>
      </c>
      <c r="AF410" s="516">
        <v>0.93530000000000002</v>
      </c>
      <c r="AG410" s="516">
        <v>1</v>
      </c>
      <c r="AH410" s="515">
        <v>0</v>
      </c>
      <c r="AI410" s="515">
        <v>0</v>
      </c>
      <c r="AJ410" s="516"/>
      <c r="AK410" s="516"/>
      <c r="AL410" s="516"/>
      <c r="AM410" s="516"/>
    </row>
    <row r="411" spans="2:39" ht="15.6" x14ac:dyDescent="0.3">
      <c r="B411" s="514" t="s">
        <v>48</v>
      </c>
      <c r="C411" s="528" t="s">
        <v>44</v>
      </c>
      <c r="D411" s="513" t="s">
        <v>52</v>
      </c>
      <c r="E411" s="512" t="s">
        <v>322</v>
      </c>
      <c r="F411" s="512" t="s">
        <v>329</v>
      </c>
      <c r="G411" s="515">
        <v>111</v>
      </c>
      <c r="H411" s="515">
        <v>112378</v>
      </c>
      <c r="I411" s="516">
        <v>1</v>
      </c>
      <c r="J411" s="515">
        <v>0</v>
      </c>
      <c r="K411" s="515">
        <v>0</v>
      </c>
      <c r="L411" s="516"/>
      <c r="M411" s="516"/>
      <c r="N411" s="516"/>
      <c r="O411" s="516"/>
      <c r="P411" s="515">
        <v>0</v>
      </c>
      <c r="Q411" s="515">
        <v>0</v>
      </c>
      <c r="R411" s="516"/>
      <c r="S411" s="516"/>
      <c r="T411" s="516"/>
      <c r="U411" s="516"/>
      <c r="V411" s="515">
        <v>0</v>
      </c>
      <c r="W411" s="515">
        <v>0</v>
      </c>
      <c r="X411" s="516"/>
      <c r="Y411" s="516"/>
      <c r="Z411" s="516"/>
      <c r="AA411" s="516"/>
      <c r="AB411" s="515">
        <v>0</v>
      </c>
      <c r="AC411" s="515">
        <v>0</v>
      </c>
      <c r="AD411" s="516"/>
      <c r="AE411" s="516"/>
      <c r="AF411" s="516"/>
      <c r="AG411" s="516"/>
      <c r="AH411" s="515">
        <v>0</v>
      </c>
      <c r="AI411" s="515">
        <v>0</v>
      </c>
      <c r="AJ411" s="516"/>
      <c r="AK411" s="516"/>
      <c r="AL411" s="516"/>
      <c r="AM411" s="516"/>
    </row>
    <row r="412" spans="2:39" ht="15.6" x14ac:dyDescent="0.3">
      <c r="B412" s="514" t="s">
        <v>48</v>
      </c>
      <c r="C412" s="528" t="s">
        <v>44</v>
      </c>
      <c r="D412" s="513" t="s">
        <v>52</v>
      </c>
      <c r="E412" s="512" t="s">
        <v>322</v>
      </c>
      <c r="F412" s="512" t="s">
        <v>328</v>
      </c>
      <c r="G412" s="515">
        <v>111</v>
      </c>
      <c r="H412" s="515">
        <v>112378</v>
      </c>
      <c r="I412" s="516">
        <v>1</v>
      </c>
      <c r="J412" s="515">
        <v>0</v>
      </c>
      <c r="K412" s="515">
        <v>0</v>
      </c>
      <c r="L412" s="516"/>
      <c r="M412" s="516"/>
      <c r="N412" s="516"/>
      <c r="O412" s="516"/>
      <c r="P412" s="515">
        <v>0</v>
      </c>
      <c r="Q412" s="515">
        <v>0</v>
      </c>
      <c r="R412" s="516"/>
      <c r="S412" s="516"/>
      <c r="T412" s="516"/>
      <c r="U412" s="516"/>
      <c r="V412" s="515">
        <v>0</v>
      </c>
      <c r="W412" s="515">
        <v>0</v>
      </c>
      <c r="X412" s="516"/>
      <c r="Y412" s="516"/>
      <c r="Z412" s="516"/>
      <c r="AA412" s="516"/>
      <c r="AB412" s="515">
        <v>0</v>
      </c>
      <c r="AC412" s="515">
        <v>0</v>
      </c>
      <c r="AD412" s="516"/>
      <c r="AE412" s="516"/>
      <c r="AF412" s="516"/>
      <c r="AG412" s="516"/>
      <c r="AH412" s="515">
        <v>0</v>
      </c>
      <c r="AI412" s="515">
        <v>0</v>
      </c>
      <c r="AJ412" s="516"/>
      <c r="AK412" s="516"/>
      <c r="AL412" s="516"/>
      <c r="AM412" s="516"/>
    </row>
    <row r="413" spans="2:39" ht="15.6" x14ac:dyDescent="0.3">
      <c r="B413" s="514" t="s">
        <v>48</v>
      </c>
      <c r="C413" s="528" t="s">
        <v>44</v>
      </c>
      <c r="D413" s="513" t="s">
        <v>52</v>
      </c>
      <c r="E413" s="512" t="s">
        <v>321</v>
      </c>
      <c r="F413" s="512" t="s">
        <v>329</v>
      </c>
      <c r="G413" s="515">
        <v>111</v>
      </c>
      <c r="H413" s="515">
        <v>112378</v>
      </c>
      <c r="I413" s="516">
        <v>1</v>
      </c>
      <c r="J413" s="515">
        <v>82</v>
      </c>
      <c r="K413" s="515">
        <v>67</v>
      </c>
      <c r="L413" s="516">
        <v>0.872</v>
      </c>
      <c r="M413" s="516">
        <v>3.6900000000000002E-2</v>
      </c>
      <c r="N413" s="516">
        <v>0.79969999999999997</v>
      </c>
      <c r="O413" s="516">
        <v>0.94430000000000003</v>
      </c>
      <c r="P413" s="515">
        <v>12</v>
      </c>
      <c r="Q413" s="515">
        <v>11</v>
      </c>
      <c r="R413" s="516">
        <v>0.97199999999999998</v>
      </c>
      <c r="S413" s="516"/>
      <c r="T413" s="516"/>
      <c r="U413" s="516"/>
      <c r="V413" s="515">
        <v>0</v>
      </c>
      <c r="W413" s="515">
        <v>0</v>
      </c>
      <c r="X413" s="516"/>
      <c r="Y413" s="516"/>
      <c r="Z413" s="516"/>
      <c r="AA413" s="516"/>
      <c r="AB413" s="515">
        <v>94</v>
      </c>
      <c r="AC413" s="515">
        <v>78</v>
      </c>
      <c r="AD413" s="516">
        <v>0.877</v>
      </c>
      <c r="AE413" s="516">
        <v>3.39E-2</v>
      </c>
      <c r="AF413" s="516">
        <v>0.81059999999999999</v>
      </c>
      <c r="AG413" s="516">
        <v>0.94340000000000002</v>
      </c>
      <c r="AH413" s="515">
        <v>0</v>
      </c>
      <c r="AI413" s="515">
        <v>0</v>
      </c>
      <c r="AJ413" s="516"/>
      <c r="AK413" s="516"/>
      <c r="AL413" s="516"/>
      <c r="AM413" s="516"/>
    </row>
    <row r="414" spans="2:39" ht="15.6" x14ac:dyDescent="0.3">
      <c r="B414" s="514" t="s">
        <v>48</v>
      </c>
      <c r="C414" s="528" t="s">
        <v>44</v>
      </c>
      <c r="D414" s="513" t="s">
        <v>52</v>
      </c>
      <c r="E414" s="512" t="s">
        <v>321</v>
      </c>
      <c r="F414" s="512" t="s">
        <v>328</v>
      </c>
      <c r="G414" s="515">
        <v>111</v>
      </c>
      <c r="H414" s="515">
        <v>112378</v>
      </c>
      <c r="I414" s="516">
        <v>1</v>
      </c>
      <c r="J414" s="515">
        <v>5</v>
      </c>
      <c r="K414" s="515">
        <v>5</v>
      </c>
      <c r="L414" s="516">
        <v>1</v>
      </c>
      <c r="M414" s="516"/>
      <c r="N414" s="516"/>
      <c r="O414" s="516"/>
      <c r="P414" s="515">
        <v>15</v>
      </c>
      <c r="Q414" s="515">
        <v>15</v>
      </c>
      <c r="R414" s="516">
        <v>1</v>
      </c>
      <c r="S414" s="516"/>
      <c r="T414" s="516"/>
      <c r="U414" s="516"/>
      <c r="V414" s="515">
        <v>0</v>
      </c>
      <c r="W414" s="515">
        <v>0</v>
      </c>
      <c r="X414" s="516"/>
      <c r="Y414" s="516"/>
      <c r="Z414" s="516"/>
      <c r="AA414" s="516"/>
      <c r="AB414" s="515">
        <v>20</v>
      </c>
      <c r="AC414" s="515">
        <v>20</v>
      </c>
      <c r="AD414" s="516">
        <v>1</v>
      </c>
      <c r="AE414" s="516"/>
      <c r="AF414" s="516"/>
      <c r="AG414" s="516"/>
      <c r="AH414" s="515">
        <v>0</v>
      </c>
      <c r="AI414" s="515">
        <v>0</v>
      </c>
      <c r="AJ414" s="516"/>
      <c r="AK414" s="516"/>
      <c r="AL414" s="516"/>
      <c r="AM414" s="516"/>
    </row>
    <row r="415" spans="2:39" ht="15.6" x14ac:dyDescent="0.3">
      <c r="B415" s="514" t="s">
        <v>48</v>
      </c>
      <c r="C415" s="513" t="s">
        <v>53</v>
      </c>
      <c r="D415" s="514" t="s">
        <v>54</v>
      </c>
      <c r="E415" s="512" t="s">
        <v>326</v>
      </c>
      <c r="F415" s="512" t="s">
        <v>329</v>
      </c>
      <c r="G415" s="515">
        <v>103</v>
      </c>
      <c r="H415" s="515">
        <v>89772</v>
      </c>
      <c r="I415" s="516">
        <v>0.78</v>
      </c>
      <c r="J415" s="515">
        <v>0</v>
      </c>
      <c r="K415" s="515">
        <v>0</v>
      </c>
      <c r="L415" s="516"/>
      <c r="M415" s="516"/>
      <c r="N415" s="516"/>
      <c r="O415" s="516"/>
      <c r="P415" s="515">
        <v>0</v>
      </c>
      <c r="Q415" s="515">
        <v>0</v>
      </c>
      <c r="R415" s="516"/>
      <c r="S415" s="516"/>
      <c r="T415" s="516"/>
      <c r="U415" s="516"/>
      <c r="V415" s="515">
        <v>0</v>
      </c>
      <c r="W415" s="515">
        <v>0</v>
      </c>
      <c r="X415" s="516"/>
      <c r="Y415" s="516"/>
      <c r="Z415" s="516"/>
      <c r="AA415" s="516"/>
      <c r="AB415" s="515">
        <v>467</v>
      </c>
      <c r="AC415" s="515">
        <v>459</v>
      </c>
      <c r="AD415" s="516">
        <v>0.99</v>
      </c>
      <c r="AE415" s="516">
        <v>4.5999999999999999E-3</v>
      </c>
      <c r="AF415" s="516">
        <v>0.98099999999999998</v>
      </c>
      <c r="AG415" s="516">
        <v>0.999</v>
      </c>
      <c r="AH415" s="515">
        <v>467</v>
      </c>
      <c r="AI415" s="515">
        <v>459</v>
      </c>
      <c r="AJ415" s="516">
        <v>0.99</v>
      </c>
      <c r="AK415" s="516">
        <v>4.5999999999999999E-3</v>
      </c>
      <c r="AL415" s="516">
        <v>0.98099999999999998</v>
      </c>
      <c r="AM415" s="516">
        <v>0.999</v>
      </c>
    </row>
    <row r="416" spans="2:39" ht="15.6" x14ac:dyDescent="0.3">
      <c r="B416" s="514" t="s">
        <v>48</v>
      </c>
      <c r="C416" s="513" t="s">
        <v>53</v>
      </c>
      <c r="D416" s="514" t="s">
        <v>54</v>
      </c>
      <c r="E416" s="512" t="s">
        <v>326</v>
      </c>
      <c r="F416" s="512" t="s">
        <v>328</v>
      </c>
      <c r="G416" s="515">
        <v>103</v>
      </c>
      <c r="H416" s="515">
        <v>89772</v>
      </c>
      <c r="I416" s="516">
        <v>0.78</v>
      </c>
      <c r="J416" s="515">
        <v>0</v>
      </c>
      <c r="K416" s="515">
        <v>0</v>
      </c>
      <c r="L416" s="516"/>
      <c r="M416" s="516"/>
      <c r="N416" s="516"/>
      <c r="O416" s="516"/>
      <c r="P416" s="515">
        <v>0</v>
      </c>
      <c r="Q416" s="515">
        <v>0</v>
      </c>
      <c r="R416" s="516"/>
      <c r="S416" s="516"/>
      <c r="T416" s="516"/>
      <c r="U416" s="516"/>
      <c r="V416" s="515">
        <v>0</v>
      </c>
      <c r="W416" s="515">
        <v>0</v>
      </c>
      <c r="X416" s="516"/>
      <c r="Y416" s="516"/>
      <c r="Z416" s="516"/>
      <c r="AA416" s="516"/>
      <c r="AB416" s="515">
        <v>438</v>
      </c>
      <c r="AC416" s="515">
        <v>432</v>
      </c>
      <c r="AD416" s="516">
        <v>0.995</v>
      </c>
      <c r="AE416" s="516">
        <v>3.3999999999999998E-3</v>
      </c>
      <c r="AF416" s="516">
        <v>0.98829999999999996</v>
      </c>
      <c r="AG416" s="516">
        <v>1</v>
      </c>
      <c r="AH416" s="515">
        <v>438</v>
      </c>
      <c r="AI416" s="515">
        <v>432</v>
      </c>
      <c r="AJ416" s="516">
        <v>0.995</v>
      </c>
      <c r="AK416" s="516">
        <v>3.3999999999999998E-3</v>
      </c>
      <c r="AL416" s="516">
        <v>0.98829999999999996</v>
      </c>
      <c r="AM416" s="516">
        <v>1</v>
      </c>
    </row>
    <row r="417" spans="2:39" ht="15.6" x14ac:dyDescent="0.3">
      <c r="B417" s="514" t="s">
        <v>48</v>
      </c>
      <c r="C417" s="513" t="s">
        <v>53</v>
      </c>
      <c r="D417" s="514" t="s">
        <v>54</v>
      </c>
      <c r="E417" s="512" t="s">
        <v>324</v>
      </c>
      <c r="F417" s="512" t="s">
        <v>329</v>
      </c>
      <c r="G417" s="515">
        <v>103</v>
      </c>
      <c r="H417" s="515">
        <v>89772</v>
      </c>
      <c r="I417" s="516">
        <v>0.78</v>
      </c>
      <c r="J417" s="515">
        <v>8</v>
      </c>
      <c r="K417" s="515">
        <v>8</v>
      </c>
      <c r="L417" s="516">
        <v>1</v>
      </c>
      <c r="M417" s="516"/>
      <c r="N417" s="516"/>
      <c r="O417" s="516"/>
      <c r="P417" s="515">
        <v>198</v>
      </c>
      <c r="Q417" s="515">
        <v>195</v>
      </c>
      <c r="R417" s="516">
        <v>0.98499999999999999</v>
      </c>
      <c r="S417" s="516">
        <v>8.6E-3</v>
      </c>
      <c r="T417" s="516">
        <v>0.96809999999999996</v>
      </c>
      <c r="U417" s="516">
        <v>1</v>
      </c>
      <c r="V417" s="515">
        <v>71</v>
      </c>
      <c r="W417" s="515">
        <v>61</v>
      </c>
      <c r="X417" s="516">
        <v>0.876</v>
      </c>
      <c r="Y417" s="516">
        <v>3.9100000000000003E-2</v>
      </c>
      <c r="Z417" s="516">
        <v>0.7994</v>
      </c>
      <c r="AA417" s="516">
        <v>0.9526</v>
      </c>
      <c r="AB417" s="515">
        <v>277</v>
      </c>
      <c r="AC417" s="515">
        <v>264</v>
      </c>
      <c r="AD417" s="516">
        <v>0.96499999999999997</v>
      </c>
      <c r="AE417" s="516">
        <v>1.0999999999999999E-2</v>
      </c>
      <c r="AF417" s="516">
        <v>0.94340000000000002</v>
      </c>
      <c r="AG417" s="516">
        <v>0.98660000000000003</v>
      </c>
      <c r="AH417" s="515">
        <v>0</v>
      </c>
      <c r="AI417" s="515">
        <v>0</v>
      </c>
      <c r="AJ417" s="516"/>
      <c r="AK417" s="516"/>
      <c r="AL417" s="516"/>
      <c r="AM417" s="516"/>
    </row>
    <row r="418" spans="2:39" ht="15.6" x14ac:dyDescent="0.3">
      <c r="B418" s="514" t="s">
        <v>48</v>
      </c>
      <c r="C418" s="513" t="s">
        <v>53</v>
      </c>
      <c r="D418" s="514" t="s">
        <v>54</v>
      </c>
      <c r="E418" s="512" t="s">
        <v>324</v>
      </c>
      <c r="F418" s="512" t="s">
        <v>328</v>
      </c>
      <c r="G418" s="515">
        <v>103</v>
      </c>
      <c r="H418" s="515">
        <v>89772</v>
      </c>
      <c r="I418" s="516">
        <v>0.78</v>
      </c>
      <c r="J418" s="515">
        <v>12</v>
      </c>
      <c r="K418" s="515">
        <v>12</v>
      </c>
      <c r="L418" s="516">
        <v>1</v>
      </c>
      <c r="M418" s="516"/>
      <c r="N418" s="516"/>
      <c r="O418" s="516"/>
      <c r="P418" s="515">
        <v>214</v>
      </c>
      <c r="Q418" s="515">
        <v>214</v>
      </c>
      <c r="R418" s="516">
        <v>1</v>
      </c>
      <c r="S418" s="516">
        <v>0</v>
      </c>
      <c r="T418" s="516">
        <v>1</v>
      </c>
      <c r="U418" s="516">
        <v>1</v>
      </c>
      <c r="V418" s="515">
        <v>89</v>
      </c>
      <c r="W418" s="515">
        <v>84</v>
      </c>
      <c r="X418" s="516">
        <v>0.94399999999999995</v>
      </c>
      <c r="Y418" s="516">
        <v>2.4400000000000002E-2</v>
      </c>
      <c r="Z418" s="516">
        <v>0.8962</v>
      </c>
      <c r="AA418" s="516">
        <v>0.99180000000000001</v>
      </c>
      <c r="AB418" s="515">
        <v>315</v>
      </c>
      <c r="AC418" s="515">
        <v>310</v>
      </c>
      <c r="AD418" s="516">
        <v>0.98299999999999998</v>
      </c>
      <c r="AE418" s="516">
        <v>7.3000000000000001E-3</v>
      </c>
      <c r="AF418" s="516">
        <v>0.96870000000000001</v>
      </c>
      <c r="AG418" s="516">
        <v>0.99729999999999996</v>
      </c>
      <c r="AH418" s="515">
        <v>0</v>
      </c>
      <c r="AI418" s="515">
        <v>0</v>
      </c>
      <c r="AJ418" s="516"/>
      <c r="AK418" s="516"/>
      <c r="AL418" s="516"/>
      <c r="AM418" s="516"/>
    </row>
    <row r="419" spans="2:39" ht="15.6" x14ac:dyDescent="0.3">
      <c r="B419" s="514" t="s">
        <v>48</v>
      </c>
      <c r="C419" s="513" t="s">
        <v>53</v>
      </c>
      <c r="D419" s="514" t="s">
        <v>54</v>
      </c>
      <c r="E419" s="512" t="s">
        <v>323</v>
      </c>
      <c r="F419" s="512" t="s">
        <v>329</v>
      </c>
      <c r="G419" s="515">
        <v>103</v>
      </c>
      <c r="H419" s="515">
        <v>89772</v>
      </c>
      <c r="I419" s="516">
        <v>0.78</v>
      </c>
      <c r="J419" s="515">
        <v>2578</v>
      </c>
      <c r="K419" s="515">
        <v>2422</v>
      </c>
      <c r="L419" s="516">
        <v>0.95899999999999996</v>
      </c>
      <c r="M419" s="516">
        <v>3.8999999999999998E-3</v>
      </c>
      <c r="N419" s="516">
        <v>0.95140000000000002</v>
      </c>
      <c r="O419" s="516">
        <v>0.96660000000000001</v>
      </c>
      <c r="P419" s="515">
        <v>570</v>
      </c>
      <c r="Q419" s="515">
        <v>521</v>
      </c>
      <c r="R419" s="516">
        <v>0.93400000000000005</v>
      </c>
      <c r="S419" s="516">
        <v>1.04E-2</v>
      </c>
      <c r="T419" s="516">
        <v>0.91359999999999997</v>
      </c>
      <c r="U419" s="516">
        <v>0.95440000000000003</v>
      </c>
      <c r="V419" s="515">
        <v>104</v>
      </c>
      <c r="W419" s="515">
        <v>79</v>
      </c>
      <c r="X419" s="516">
        <v>0.74</v>
      </c>
      <c r="Y419" s="516">
        <v>4.2999999999999997E-2</v>
      </c>
      <c r="Z419" s="516">
        <v>0.65569999999999995</v>
      </c>
      <c r="AA419" s="516">
        <v>0.82430000000000003</v>
      </c>
      <c r="AB419" s="515">
        <v>3252</v>
      </c>
      <c r="AC419" s="515">
        <v>3022</v>
      </c>
      <c r="AD419" s="516">
        <v>0.95699999999999996</v>
      </c>
      <c r="AE419" s="516">
        <v>3.5999999999999999E-3</v>
      </c>
      <c r="AF419" s="516">
        <v>0.94989999999999997</v>
      </c>
      <c r="AG419" s="516">
        <v>0.96409999999999996</v>
      </c>
      <c r="AH419" s="515">
        <v>0</v>
      </c>
      <c r="AI419" s="515">
        <v>0</v>
      </c>
      <c r="AJ419" s="516"/>
      <c r="AK419" s="516"/>
      <c r="AL419" s="516"/>
      <c r="AM419" s="516"/>
    </row>
    <row r="420" spans="2:39" ht="15.6" x14ac:dyDescent="0.3">
      <c r="B420" s="514" t="s">
        <v>48</v>
      </c>
      <c r="C420" s="513" t="s">
        <v>53</v>
      </c>
      <c r="D420" s="514" t="s">
        <v>54</v>
      </c>
      <c r="E420" s="512" t="s">
        <v>323</v>
      </c>
      <c r="F420" s="512" t="s">
        <v>328</v>
      </c>
      <c r="G420" s="515">
        <v>103</v>
      </c>
      <c r="H420" s="515">
        <v>89772</v>
      </c>
      <c r="I420" s="516">
        <v>0.78</v>
      </c>
      <c r="J420" s="515">
        <v>2000</v>
      </c>
      <c r="K420" s="515">
        <v>1973</v>
      </c>
      <c r="L420" s="516">
        <v>0.99</v>
      </c>
      <c r="M420" s="516">
        <v>2.2000000000000001E-3</v>
      </c>
      <c r="N420" s="516">
        <v>0.98570000000000002</v>
      </c>
      <c r="O420" s="516">
        <v>0.99429999999999996</v>
      </c>
      <c r="P420" s="515">
        <v>687</v>
      </c>
      <c r="Q420" s="515">
        <v>667</v>
      </c>
      <c r="R420" s="516">
        <v>0.98</v>
      </c>
      <c r="S420" s="516">
        <v>5.3E-3</v>
      </c>
      <c r="T420" s="516">
        <v>0.96960000000000002</v>
      </c>
      <c r="U420" s="516">
        <v>0.99039999999999995</v>
      </c>
      <c r="V420" s="515">
        <v>70</v>
      </c>
      <c r="W420" s="515">
        <v>59</v>
      </c>
      <c r="X420" s="516">
        <v>0.95</v>
      </c>
      <c r="Y420" s="516">
        <v>2.5999999999999999E-2</v>
      </c>
      <c r="Z420" s="516">
        <v>0.89900000000000002</v>
      </c>
      <c r="AA420" s="516">
        <v>1</v>
      </c>
      <c r="AB420" s="515">
        <v>2757</v>
      </c>
      <c r="AC420" s="515">
        <v>2699</v>
      </c>
      <c r="AD420" s="516">
        <v>0.98899999999999999</v>
      </c>
      <c r="AE420" s="516">
        <v>2E-3</v>
      </c>
      <c r="AF420" s="516">
        <v>0.98509999999999998</v>
      </c>
      <c r="AG420" s="516">
        <v>0.9929</v>
      </c>
      <c r="AH420" s="515">
        <v>0</v>
      </c>
      <c r="AI420" s="515">
        <v>0</v>
      </c>
      <c r="AJ420" s="516"/>
      <c r="AK420" s="516"/>
      <c r="AL420" s="516"/>
      <c r="AM420" s="516"/>
    </row>
    <row r="421" spans="2:39" ht="15.6" x14ac:dyDescent="0.3">
      <c r="B421" s="514" t="s">
        <v>48</v>
      </c>
      <c r="C421" s="513" t="s">
        <v>53</v>
      </c>
      <c r="D421" s="514" t="s">
        <v>54</v>
      </c>
      <c r="E421" s="512" t="s">
        <v>322</v>
      </c>
      <c r="F421" s="512" t="s">
        <v>329</v>
      </c>
      <c r="G421" s="515">
        <v>103</v>
      </c>
      <c r="H421" s="515">
        <v>89772</v>
      </c>
      <c r="I421" s="516">
        <v>0.78</v>
      </c>
      <c r="J421" s="515">
        <v>0</v>
      </c>
      <c r="K421" s="515">
        <v>0</v>
      </c>
      <c r="L421" s="516"/>
      <c r="M421" s="516"/>
      <c r="N421" s="516"/>
      <c r="O421" s="516"/>
      <c r="P421" s="515">
        <v>0</v>
      </c>
      <c r="Q421" s="515">
        <v>0</v>
      </c>
      <c r="R421" s="516"/>
      <c r="S421" s="516"/>
      <c r="T421" s="516"/>
      <c r="U421" s="516"/>
      <c r="V421" s="515">
        <v>0</v>
      </c>
      <c r="W421" s="515">
        <v>0</v>
      </c>
      <c r="X421" s="516"/>
      <c r="Y421" s="516"/>
      <c r="Z421" s="516"/>
      <c r="AA421" s="516"/>
      <c r="AB421" s="515">
        <v>0</v>
      </c>
      <c r="AC421" s="515">
        <v>0</v>
      </c>
      <c r="AD421" s="516"/>
      <c r="AE421" s="516"/>
      <c r="AF421" s="516"/>
      <c r="AG421" s="516"/>
      <c r="AH421" s="515">
        <v>0</v>
      </c>
      <c r="AI421" s="515">
        <v>0</v>
      </c>
      <c r="AJ421" s="516"/>
      <c r="AK421" s="516"/>
      <c r="AL421" s="516"/>
      <c r="AM421" s="516"/>
    </row>
    <row r="422" spans="2:39" ht="15.6" x14ac:dyDescent="0.3">
      <c r="B422" s="514" t="s">
        <v>48</v>
      </c>
      <c r="C422" s="513" t="s">
        <v>53</v>
      </c>
      <c r="D422" s="514" t="s">
        <v>54</v>
      </c>
      <c r="E422" s="512" t="s">
        <v>322</v>
      </c>
      <c r="F422" s="512" t="s">
        <v>328</v>
      </c>
      <c r="G422" s="515">
        <v>103</v>
      </c>
      <c r="H422" s="515">
        <v>89772</v>
      </c>
      <c r="I422" s="516">
        <v>0.78</v>
      </c>
      <c r="J422" s="515">
        <v>0</v>
      </c>
      <c r="K422" s="515">
        <v>0</v>
      </c>
      <c r="L422" s="516"/>
      <c r="M422" s="516"/>
      <c r="N422" s="516"/>
      <c r="O422" s="516"/>
      <c r="P422" s="515">
        <v>0</v>
      </c>
      <c r="Q422" s="515">
        <v>0</v>
      </c>
      <c r="R422" s="516"/>
      <c r="S422" s="516"/>
      <c r="T422" s="516"/>
      <c r="U422" s="516"/>
      <c r="V422" s="515">
        <v>0</v>
      </c>
      <c r="W422" s="515">
        <v>0</v>
      </c>
      <c r="X422" s="516"/>
      <c r="Y422" s="516"/>
      <c r="Z422" s="516"/>
      <c r="AA422" s="516"/>
      <c r="AB422" s="515">
        <v>0</v>
      </c>
      <c r="AC422" s="515">
        <v>0</v>
      </c>
      <c r="AD422" s="516"/>
      <c r="AE422" s="516"/>
      <c r="AF422" s="516"/>
      <c r="AG422" s="516"/>
      <c r="AH422" s="515">
        <v>0</v>
      </c>
      <c r="AI422" s="515">
        <v>0</v>
      </c>
      <c r="AJ422" s="516"/>
      <c r="AK422" s="516"/>
      <c r="AL422" s="516"/>
      <c r="AM422" s="516"/>
    </row>
    <row r="423" spans="2:39" ht="15.6" x14ac:dyDescent="0.3">
      <c r="B423" s="514" t="s">
        <v>48</v>
      </c>
      <c r="C423" s="513" t="s">
        <v>53</v>
      </c>
      <c r="D423" s="514" t="s">
        <v>54</v>
      </c>
      <c r="E423" s="512" t="s">
        <v>321</v>
      </c>
      <c r="F423" s="512" t="s">
        <v>329</v>
      </c>
      <c r="G423" s="515">
        <v>103</v>
      </c>
      <c r="H423" s="515">
        <v>89772</v>
      </c>
      <c r="I423" s="516">
        <v>0.78</v>
      </c>
      <c r="J423" s="515">
        <v>2036</v>
      </c>
      <c r="K423" s="515">
        <v>1932</v>
      </c>
      <c r="L423" s="516">
        <v>0.96699999999999997</v>
      </c>
      <c r="M423" s="516">
        <v>4.0000000000000001E-3</v>
      </c>
      <c r="N423" s="516">
        <v>0.95920000000000005</v>
      </c>
      <c r="O423" s="516">
        <v>0.9748</v>
      </c>
      <c r="P423" s="515">
        <v>216</v>
      </c>
      <c r="Q423" s="515">
        <v>214</v>
      </c>
      <c r="R423" s="516">
        <v>0.995</v>
      </c>
      <c r="S423" s="516">
        <v>4.7999999999999996E-3</v>
      </c>
      <c r="T423" s="516">
        <v>0.98560000000000003</v>
      </c>
      <c r="U423" s="516">
        <v>1</v>
      </c>
      <c r="V423" s="515">
        <v>15</v>
      </c>
      <c r="W423" s="515">
        <v>15</v>
      </c>
      <c r="X423" s="516">
        <v>1</v>
      </c>
      <c r="Y423" s="516"/>
      <c r="Z423" s="516"/>
      <c r="AA423" s="516"/>
      <c r="AB423" s="515">
        <v>2267</v>
      </c>
      <c r="AC423" s="515">
        <v>2161</v>
      </c>
      <c r="AD423" s="516">
        <v>0.96699999999999997</v>
      </c>
      <c r="AE423" s="516">
        <v>3.8E-3</v>
      </c>
      <c r="AF423" s="516">
        <v>0.95960000000000001</v>
      </c>
      <c r="AG423" s="516">
        <v>0.97440000000000004</v>
      </c>
      <c r="AH423" s="515">
        <v>0</v>
      </c>
      <c r="AI423" s="515">
        <v>0</v>
      </c>
      <c r="AJ423" s="516"/>
      <c r="AK423" s="516"/>
      <c r="AL423" s="516"/>
      <c r="AM423" s="516"/>
    </row>
    <row r="424" spans="2:39" ht="15.6" x14ac:dyDescent="0.3">
      <c r="B424" s="514" t="s">
        <v>48</v>
      </c>
      <c r="C424" s="513" t="s">
        <v>53</v>
      </c>
      <c r="D424" s="514" t="s">
        <v>54</v>
      </c>
      <c r="E424" s="512" t="s">
        <v>321</v>
      </c>
      <c r="F424" s="512" t="s">
        <v>328</v>
      </c>
      <c r="G424" s="515">
        <v>103</v>
      </c>
      <c r="H424" s="515">
        <v>89772</v>
      </c>
      <c r="I424" s="516">
        <v>0.78</v>
      </c>
      <c r="J424" s="515">
        <v>842</v>
      </c>
      <c r="K424" s="515">
        <v>829</v>
      </c>
      <c r="L424" s="516">
        <v>0.98</v>
      </c>
      <c r="M424" s="516">
        <v>4.7999999999999996E-3</v>
      </c>
      <c r="N424" s="516">
        <v>0.97060000000000002</v>
      </c>
      <c r="O424" s="516">
        <v>0.98939999999999995</v>
      </c>
      <c r="P424" s="515">
        <v>801</v>
      </c>
      <c r="Q424" s="515">
        <v>795</v>
      </c>
      <c r="R424" s="516">
        <v>0.99199999999999999</v>
      </c>
      <c r="S424" s="516">
        <v>3.0999999999999999E-3</v>
      </c>
      <c r="T424" s="516">
        <v>0.9859</v>
      </c>
      <c r="U424" s="516">
        <v>0.99809999999999999</v>
      </c>
      <c r="V424" s="515">
        <v>47</v>
      </c>
      <c r="W424" s="515">
        <v>45</v>
      </c>
      <c r="X424" s="516">
        <v>0.94799999999999995</v>
      </c>
      <c r="Y424" s="516">
        <v>3.2399999999999998E-2</v>
      </c>
      <c r="Z424" s="516">
        <v>0.88449999999999995</v>
      </c>
      <c r="AA424" s="516">
        <v>1</v>
      </c>
      <c r="AB424" s="515">
        <v>1690</v>
      </c>
      <c r="AC424" s="515">
        <v>1669</v>
      </c>
      <c r="AD424" s="516">
        <v>0.98499999999999999</v>
      </c>
      <c r="AE424" s="516">
        <v>3.0000000000000001E-3</v>
      </c>
      <c r="AF424" s="516">
        <v>0.97909999999999997</v>
      </c>
      <c r="AG424" s="516">
        <v>0.9909</v>
      </c>
      <c r="AH424" s="515">
        <v>0</v>
      </c>
      <c r="AI424" s="515">
        <v>0</v>
      </c>
      <c r="AJ424" s="516"/>
      <c r="AK424" s="516"/>
      <c r="AL424" s="516"/>
      <c r="AM424" s="516"/>
    </row>
    <row r="425" spans="2:39" ht="15.6" x14ac:dyDescent="0.3">
      <c r="B425" s="514" t="s">
        <v>48</v>
      </c>
      <c r="C425" s="513" t="s">
        <v>55</v>
      </c>
      <c r="D425" s="514" t="s">
        <v>54</v>
      </c>
      <c r="E425" s="512" t="s">
        <v>326</v>
      </c>
      <c r="F425" s="512" t="s">
        <v>329</v>
      </c>
      <c r="G425" s="515">
        <v>44</v>
      </c>
      <c r="H425" s="515">
        <v>22606</v>
      </c>
      <c r="I425" s="516">
        <v>0.22</v>
      </c>
      <c r="J425" s="515">
        <v>0</v>
      </c>
      <c r="K425" s="515">
        <v>0</v>
      </c>
      <c r="L425" s="516"/>
      <c r="M425" s="516"/>
      <c r="N425" s="516"/>
      <c r="O425" s="516"/>
      <c r="P425" s="515">
        <v>0</v>
      </c>
      <c r="Q425" s="515">
        <v>0</v>
      </c>
      <c r="R425" s="516"/>
      <c r="S425" s="516"/>
      <c r="T425" s="516"/>
      <c r="U425" s="516"/>
      <c r="V425" s="515">
        <v>0</v>
      </c>
      <c r="W425" s="515">
        <v>0</v>
      </c>
      <c r="X425" s="516"/>
      <c r="Y425" s="516"/>
      <c r="Z425" s="516"/>
      <c r="AA425" s="516"/>
      <c r="AB425" s="515">
        <v>226</v>
      </c>
      <c r="AC425" s="515">
        <v>224</v>
      </c>
      <c r="AD425" s="516">
        <v>0.999</v>
      </c>
      <c r="AE425" s="516">
        <v>2.0999999999999999E-3</v>
      </c>
      <c r="AF425" s="516">
        <v>0.99490000000000001</v>
      </c>
      <c r="AG425" s="516">
        <v>1</v>
      </c>
      <c r="AH425" s="515">
        <v>226</v>
      </c>
      <c r="AI425" s="515">
        <v>224</v>
      </c>
      <c r="AJ425" s="516">
        <v>0.999</v>
      </c>
      <c r="AK425" s="516">
        <v>2.0999999999999999E-3</v>
      </c>
      <c r="AL425" s="516">
        <v>0.99490000000000001</v>
      </c>
      <c r="AM425" s="516">
        <v>1</v>
      </c>
    </row>
    <row r="426" spans="2:39" ht="15.6" x14ac:dyDescent="0.3">
      <c r="B426" s="514" t="s">
        <v>48</v>
      </c>
      <c r="C426" s="513" t="s">
        <v>55</v>
      </c>
      <c r="D426" s="514" t="s">
        <v>54</v>
      </c>
      <c r="E426" s="512" t="s">
        <v>326</v>
      </c>
      <c r="F426" s="512" t="s">
        <v>328</v>
      </c>
      <c r="G426" s="515">
        <v>44</v>
      </c>
      <c r="H426" s="515">
        <v>22606</v>
      </c>
      <c r="I426" s="516">
        <v>0.22</v>
      </c>
      <c r="J426" s="515">
        <v>0</v>
      </c>
      <c r="K426" s="515">
        <v>0</v>
      </c>
      <c r="L426" s="516"/>
      <c r="M426" s="516"/>
      <c r="N426" s="516"/>
      <c r="O426" s="516"/>
      <c r="P426" s="515">
        <v>0</v>
      </c>
      <c r="Q426" s="515">
        <v>0</v>
      </c>
      <c r="R426" s="516"/>
      <c r="S426" s="516"/>
      <c r="T426" s="516"/>
      <c r="U426" s="516"/>
      <c r="V426" s="515">
        <v>0</v>
      </c>
      <c r="W426" s="515">
        <v>0</v>
      </c>
      <c r="X426" s="516"/>
      <c r="Y426" s="516"/>
      <c r="Z426" s="516"/>
      <c r="AA426" s="516"/>
      <c r="AB426" s="515">
        <v>213</v>
      </c>
      <c r="AC426" s="515">
        <v>211</v>
      </c>
      <c r="AD426" s="516">
        <v>0.99399999999999999</v>
      </c>
      <c r="AE426" s="516">
        <v>5.3E-3</v>
      </c>
      <c r="AF426" s="516">
        <v>0.98360000000000003</v>
      </c>
      <c r="AG426" s="516">
        <v>1</v>
      </c>
      <c r="AH426" s="515">
        <v>213</v>
      </c>
      <c r="AI426" s="515">
        <v>211</v>
      </c>
      <c r="AJ426" s="516">
        <v>0.99399999999999999</v>
      </c>
      <c r="AK426" s="516">
        <v>5.3E-3</v>
      </c>
      <c r="AL426" s="516">
        <v>0.98360000000000003</v>
      </c>
      <c r="AM426" s="516">
        <v>1</v>
      </c>
    </row>
    <row r="427" spans="2:39" ht="15.6" x14ac:dyDescent="0.3">
      <c r="B427" s="514" t="s">
        <v>48</v>
      </c>
      <c r="C427" s="513" t="s">
        <v>55</v>
      </c>
      <c r="D427" s="514" t="s">
        <v>54</v>
      </c>
      <c r="E427" s="512" t="s">
        <v>324</v>
      </c>
      <c r="F427" s="512" t="s">
        <v>329</v>
      </c>
      <c r="G427" s="515">
        <v>44</v>
      </c>
      <c r="H427" s="515">
        <v>22606</v>
      </c>
      <c r="I427" s="516">
        <v>0.22</v>
      </c>
      <c r="J427" s="515">
        <v>5</v>
      </c>
      <c r="K427" s="515">
        <v>5</v>
      </c>
      <c r="L427" s="516">
        <v>1</v>
      </c>
      <c r="M427" s="516"/>
      <c r="N427" s="516"/>
      <c r="O427" s="516"/>
      <c r="P427" s="515">
        <v>59</v>
      </c>
      <c r="Q427" s="515">
        <v>59</v>
      </c>
      <c r="R427" s="516">
        <v>1</v>
      </c>
      <c r="S427" s="516">
        <v>0</v>
      </c>
      <c r="T427" s="516">
        <v>1</v>
      </c>
      <c r="U427" s="516">
        <v>1</v>
      </c>
      <c r="V427" s="515">
        <v>45</v>
      </c>
      <c r="W427" s="515">
        <v>44</v>
      </c>
      <c r="X427" s="516">
        <v>0.92800000000000005</v>
      </c>
      <c r="Y427" s="516">
        <v>3.85E-2</v>
      </c>
      <c r="Z427" s="516">
        <v>0.85250000000000004</v>
      </c>
      <c r="AA427" s="516">
        <v>1</v>
      </c>
      <c r="AB427" s="515">
        <v>109</v>
      </c>
      <c r="AC427" s="515">
        <v>108</v>
      </c>
      <c r="AD427" s="516">
        <v>0.96399999999999997</v>
      </c>
      <c r="AE427" s="516">
        <v>1.78E-2</v>
      </c>
      <c r="AF427" s="516">
        <v>0.92910000000000004</v>
      </c>
      <c r="AG427" s="516">
        <v>0.99890000000000001</v>
      </c>
      <c r="AH427" s="515">
        <v>0</v>
      </c>
      <c r="AI427" s="515">
        <v>0</v>
      </c>
      <c r="AJ427" s="516"/>
      <c r="AK427" s="516"/>
      <c r="AL427" s="516"/>
      <c r="AM427" s="516"/>
    </row>
    <row r="428" spans="2:39" ht="15.6" x14ac:dyDescent="0.3">
      <c r="B428" s="514" t="s">
        <v>48</v>
      </c>
      <c r="C428" s="513" t="s">
        <v>55</v>
      </c>
      <c r="D428" s="514" t="s">
        <v>54</v>
      </c>
      <c r="E428" s="512" t="s">
        <v>324</v>
      </c>
      <c r="F428" s="512" t="s">
        <v>328</v>
      </c>
      <c r="G428" s="515">
        <v>44</v>
      </c>
      <c r="H428" s="515">
        <v>22606</v>
      </c>
      <c r="I428" s="516">
        <v>0.22</v>
      </c>
      <c r="J428" s="515">
        <v>12</v>
      </c>
      <c r="K428" s="515">
        <v>12</v>
      </c>
      <c r="L428" s="516">
        <v>1</v>
      </c>
      <c r="M428" s="516"/>
      <c r="N428" s="516"/>
      <c r="O428" s="516"/>
      <c r="P428" s="515">
        <v>60</v>
      </c>
      <c r="Q428" s="515">
        <v>58</v>
      </c>
      <c r="R428" s="516">
        <v>0.97899999999999998</v>
      </c>
      <c r="S428" s="516">
        <v>1.8499999999999999E-2</v>
      </c>
      <c r="T428" s="516">
        <v>0.94269999999999998</v>
      </c>
      <c r="U428" s="516">
        <v>1</v>
      </c>
      <c r="V428" s="515">
        <v>65</v>
      </c>
      <c r="W428" s="515">
        <v>62</v>
      </c>
      <c r="X428" s="516">
        <v>0.98699999999999999</v>
      </c>
      <c r="Y428" s="516">
        <v>1.4E-2</v>
      </c>
      <c r="Z428" s="516">
        <v>0.95960000000000001</v>
      </c>
      <c r="AA428" s="516">
        <v>1</v>
      </c>
      <c r="AB428" s="515">
        <v>137</v>
      </c>
      <c r="AC428" s="515">
        <v>132</v>
      </c>
      <c r="AD428" s="516">
        <v>0.98599999999999999</v>
      </c>
      <c r="AE428" s="516">
        <v>0.01</v>
      </c>
      <c r="AF428" s="516">
        <v>0.96640000000000004</v>
      </c>
      <c r="AG428" s="516">
        <v>1</v>
      </c>
      <c r="AH428" s="515">
        <v>0</v>
      </c>
      <c r="AI428" s="515">
        <v>0</v>
      </c>
      <c r="AJ428" s="516"/>
      <c r="AK428" s="516"/>
      <c r="AL428" s="516"/>
      <c r="AM428" s="516"/>
    </row>
    <row r="429" spans="2:39" ht="15.6" x14ac:dyDescent="0.3">
      <c r="B429" s="514" t="s">
        <v>48</v>
      </c>
      <c r="C429" s="513" t="s">
        <v>55</v>
      </c>
      <c r="D429" s="514" t="s">
        <v>54</v>
      </c>
      <c r="E429" s="512" t="s">
        <v>323</v>
      </c>
      <c r="F429" s="512" t="s">
        <v>329</v>
      </c>
      <c r="G429" s="515">
        <v>44</v>
      </c>
      <c r="H429" s="515">
        <v>22606</v>
      </c>
      <c r="I429" s="516">
        <v>0.22</v>
      </c>
      <c r="J429" s="515">
        <v>762</v>
      </c>
      <c r="K429" s="515">
        <v>722</v>
      </c>
      <c r="L429" s="516">
        <v>0.96499999999999997</v>
      </c>
      <c r="M429" s="516">
        <v>6.7000000000000002E-3</v>
      </c>
      <c r="N429" s="516">
        <v>0.95189999999999997</v>
      </c>
      <c r="O429" s="516">
        <v>0.97809999999999997</v>
      </c>
      <c r="P429" s="515">
        <v>230</v>
      </c>
      <c r="Q429" s="515">
        <v>225</v>
      </c>
      <c r="R429" s="516">
        <v>0.97699999999999998</v>
      </c>
      <c r="S429" s="516">
        <v>9.9000000000000008E-3</v>
      </c>
      <c r="T429" s="516">
        <v>0.95760000000000001</v>
      </c>
      <c r="U429" s="516">
        <v>0.99639999999999995</v>
      </c>
      <c r="V429" s="515">
        <v>53</v>
      </c>
      <c r="W429" s="515">
        <v>40</v>
      </c>
      <c r="X429" s="516">
        <v>0.627</v>
      </c>
      <c r="Y429" s="516">
        <v>6.6400000000000001E-2</v>
      </c>
      <c r="Z429" s="516">
        <v>0.49690000000000001</v>
      </c>
      <c r="AA429" s="516">
        <v>0.7571</v>
      </c>
      <c r="AB429" s="515">
        <v>1045</v>
      </c>
      <c r="AC429" s="515">
        <v>987</v>
      </c>
      <c r="AD429" s="516">
        <v>0.96299999999999997</v>
      </c>
      <c r="AE429" s="516">
        <v>5.7999999999999996E-3</v>
      </c>
      <c r="AF429" s="516">
        <v>0.9516</v>
      </c>
      <c r="AG429" s="516">
        <v>0.97440000000000004</v>
      </c>
      <c r="AH429" s="515">
        <v>0</v>
      </c>
      <c r="AI429" s="515">
        <v>0</v>
      </c>
      <c r="AJ429" s="516"/>
      <c r="AK429" s="516"/>
      <c r="AL429" s="516"/>
      <c r="AM429" s="516"/>
    </row>
    <row r="430" spans="2:39" ht="15.6" x14ac:dyDescent="0.3">
      <c r="B430" s="514" t="s">
        <v>48</v>
      </c>
      <c r="C430" s="513" t="s">
        <v>55</v>
      </c>
      <c r="D430" s="514" t="s">
        <v>54</v>
      </c>
      <c r="E430" s="512" t="s">
        <v>323</v>
      </c>
      <c r="F430" s="512" t="s">
        <v>328</v>
      </c>
      <c r="G430" s="515">
        <v>44</v>
      </c>
      <c r="H430" s="515">
        <v>22606</v>
      </c>
      <c r="I430" s="516">
        <v>0.22</v>
      </c>
      <c r="J430" s="515">
        <v>438</v>
      </c>
      <c r="K430" s="515">
        <v>437</v>
      </c>
      <c r="L430" s="516">
        <v>0.999</v>
      </c>
      <c r="M430" s="516">
        <v>1.5E-3</v>
      </c>
      <c r="N430" s="516">
        <v>0.99609999999999999</v>
      </c>
      <c r="O430" s="516">
        <v>1</v>
      </c>
      <c r="P430" s="515">
        <v>326</v>
      </c>
      <c r="Q430" s="515">
        <v>321</v>
      </c>
      <c r="R430" s="516">
        <v>0.99099999999999999</v>
      </c>
      <c r="S430" s="516">
        <v>5.1999999999999998E-3</v>
      </c>
      <c r="T430" s="516">
        <v>0.98080000000000001</v>
      </c>
      <c r="U430" s="516">
        <v>1</v>
      </c>
      <c r="V430" s="515">
        <v>39</v>
      </c>
      <c r="W430" s="515">
        <v>37</v>
      </c>
      <c r="X430" s="516">
        <v>0.98099999999999998</v>
      </c>
      <c r="Y430" s="516">
        <v>2.1899999999999999E-2</v>
      </c>
      <c r="Z430" s="516">
        <v>0.93810000000000004</v>
      </c>
      <c r="AA430" s="516">
        <v>1</v>
      </c>
      <c r="AB430" s="515">
        <v>803</v>
      </c>
      <c r="AC430" s="515">
        <v>795</v>
      </c>
      <c r="AD430" s="516">
        <v>0.996</v>
      </c>
      <c r="AE430" s="516">
        <v>2.2000000000000001E-3</v>
      </c>
      <c r="AF430" s="516">
        <v>0.99170000000000003</v>
      </c>
      <c r="AG430" s="516">
        <v>1</v>
      </c>
      <c r="AH430" s="515">
        <v>0</v>
      </c>
      <c r="AI430" s="515">
        <v>0</v>
      </c>
      <c r="AJ430" s="516"/>
      <c r="AK430" s="516"/>
      <c r="AL430" s="516"/>
      <c r="AM430" s="516"/>
    </row>
    <row r="431" spans="2:39" ht="15.6" x14ac:dyDescent="0.3">
      <c r="B431" s="514" t="s">
        <v>48</v>
      </c>
      <c r="C431" s="513" t="s">
        <v>55</v>
      </c>
      <c r="D431" s="514" t="s">
        <v>54</v>
      </c>
      <c r="E431" s="512" t="s">
        <v>322</v>
      </c>
      <c r="F431" s="512" t="s">
        <v>329</v>
      </c>
      <c r="G431" s="515">
        <v>44</v>
      </c>
      <c r="H431" s="515">
        <v>22606</v>
      </c>
      <c r="I431" s="516">
        <v>0.22</v>
      </c>
      <c r="J431" s="515">
        <v>0</v>
      </c>
      <c r="K431" s="515">
        <v>0</v>
      </c>
      <c r="L431" s="516"/>
      <c r="M431" s="516"/>
      <c r="N431" s="516"/>
      <c r="O431" s="516"/>
      <c r="P431" s="515">
        <v>0</v>
      </c>
      <c r="Q431" s="515">
        <v>0</v>
      </c>
      <c r="R431" s="516"/>
      <c r="S431" s="516"/>
      <c r="T431" s="516"/>
      <c r="U431" s="516"/>
      <c r="V431" s="515">
        <v>0</v>
      </c>
      <c r="W431" s="515">
        <v>0</v>
      </c>
      <c r="X431" s="516"/>
      <c r="Y431" s="516"/>
      <c r="Z431" s="516"/>
      <c r="AA431" s="516"/>
      <c r="AB431" s="515">
        <v>0</v>
      </c>
      <c r="AC431" s="515">
        <v>0</v>
      </c>
      <c r="AD431" s="516"/>
      <c r="AE431" s="516"/>
      <c r="AF431" s="516"/>
      <c r="AG431" s="516"/>
      <c r="AH431" s="515">
        <v>0</v>
      </c>
      <c r="AI431" s="515">
        <v>0</v>
      </c>
      <c r="AJ431" s="516"/>
      <c r="AK431" s="516"/>
      <c r="AL431" s="516"/>
      <c r="AM431" s="516"/>
    </row>
    <row r="432" spans="2:39" ht="15.6" x14ac:dyDescent="0.3">
      <c r="B432" s="514" t="s">
        <v>48</v>
      </c>
      <c r="C432" s="513" t="s">
        <v>55</v>
      </c>
      <c r="D432" s="514" t="s">
        <v>54</v>
      </c>
      <c r="E432" s="512" t="s">
        <v>322</v>
      </c>
      <c r="F432" s="512" t="s">
        <v>328</v>
      </c>
      <c r="G432" s="515">
        <v>44</v>
      </c>
      <c r="H432" s="515">
        <v>22606</v>
      </c>
      <c r="I432" s="516">
        <v>0.22</v>
      </c>
      <c r="J432" s="515">
        <v>0</v>
      </c>
      <c r="K432" s="515">
        <v>0</v>
      </c>
      <c r="L432" s="516"/>
      <c r="M432" s="516"/>
      <c r="N432" s="516"/>
      <c r="O432" s="516"/>
      <c r="P432" s="515">
        <v>0</v>
      </c>
      <c r="Q432" s="515">
        <v>0</v>
      </c>
      <c r="R432" s="516"/>
      <c r="S432" s="516"/>
      <c r="T432" s="516"/>
      <c r="U432" s="516"/>
      <c r="V432" s="515">
        <v>0</v>
      </c>
      <c r="W432" s="515">
        <v>0</v>
      </c>
      <c r="X432" s="516"/>
      <c r="Y432" s="516"/>
      <c r="Z432" s="516"/>
      <c r="AA432" s="516"/>
      <c r="AB432" s="515">
        <v>0</v>
      </c>
      <c r="AC432" s="515">
        <v>0</v>
      </c>
      <c r="AD432" s="516"/>
      <c r="AE432" s="516"/>
      <c r="AF432" s="516"/>
      <c r="AG432" s="516"/>
      <c r="AH432" s="515">
        <v>0</v>
      </c>
      <c r="AI432" s="515">
        <v>0</v>
      </c>
      <c r="AJ432" s="516"/>
      <c r="AK432" s="516"/>
      <c r="AL432" s="516"/>
      <c r="AM432" s="516"/>
    </row>
    <row r="433" spans="2:39" ht="15.6" x14ac:dyDescent="0.3">
      <c r="B433" s="514" t="s">
        <v>48</v>
      </c>
      <c r="C433" s="513" t="s">
        <v>55</v>
      </c>
      <c r="D433" s="514" t="s">
        <v>54</v>
      </c>
      <c r="E433" s="512" t="s">
        <v>321</v>
      </c>
      <c r="F433" s="512" t="s">
        <v>329</v>
      </c>
      <c r="G433" s="515">
        <v>44</v>
      </c>
      <c r="H433" s="515">
        <v>22606</v>
      </c>
      <c r="I433" s="516">
        <v>0.22</v>
      </c>
      <c r="J433" s="515">
        <v>570</v>
      </c>
      <c r="K433" s="515">
        <v>548</v>
      </c>
      <c r="L433" s="516">
        <v>0.98199999999999998</v>
      </c>
      <c r="M433" s="516">
        <v>5.5999999999999999E-3</v>
      </c>
      <c r="N433" s="516">
        <v>0.97099999999999997</v>
      </c>
      <c r="O433" s="516">
        <v>0.99299999999999999</v>
      </c>
      <c r="P433" s="515">
        <v>57</v>
      </c>
      <c r="Q433" s="515">
        <v>56</v>
      </c>
      <c r="R433" s="516">
        <v>0.96499999999999997</v>
      </c>
      <c r="S433" s="516">
        <v>2.4299999999999999E-2</v>
      </c>
      <c r="T433" s="516">
        <v>0.91739999999999999</v>
      </c>
      <c r="U433" s="516">
        <v>1</v>
      </c>
      <c r="V433" s="515">
        <v>10</v>
      </c>
      <c r="W433" s="515">
        <v>10</v>
      </c>
      <c r="X433" s="516">
        <v>1</v>
      </c>
      <c r="Y433" s="516"/>
      <c r="Z433" s="516"/>
      <c r="AA433" s="516"/>
      <c r="AB433" s="515">
        <v>637</v>
      </c>
      <c r="AC433" s="515">
        <v>614</v>
      </c>
      <c r="AD433" s="516">
        <v>0.98199999999999998</v>
      </c>
      <c r="AE433" s="516">
        <v>5.3E-3</v>
      </c>
      <c r="AF433" s="516">
        <v>0.97160000000000002</v>
      </c>
      <c r="AG433" s="516">
        <v>0.99239999999999995</v>
      </c>
      <c r="AH433" s="515">
        <v>0</v>
      </c>
      <c r="AI433" s="515">
        <v>0</v>
      </c>
      <c r="AJ433" s="516"/>
      <c r="AK433" s="516"/>
      <c r="AL433" s="516"/>
      <c r="AM433" s="516"/>
    </row>
    <row r="434" spans="2:39" ht="15.6" x14ac:dyDescent="0.3">
      <c r="B434" s="514" t="s">
        <v>48</v>
      </c>
      <c r="C434" s="513" t="s">
        <v>55</v>
      </c>
      <c r="D434" s="514" t="s">
        <v>54</v>
      </c>
      <c r="E434" s="512" t="s">
        <v>321</v>
      </c>
      <c r="F434" s="512" t="s">
        <v>328</v>
      </c>
      <c r="G434" s="515">
        <v>44</v>
      </c>
      <c r="H434" s="515">
        <v>22606</v>
      </c>
      <c r="I434" s="516">
        <v>0.22</v>
      </c>
      <c r="J434" s="515">
        <v>175</v>
      </c>
      <c r="K434" s="515">
        <v>173</v>
      </c>
      <c r="L434" s="516">
        <v>0.99299999999999999</v>
      </c>
      <c r="M434" s="516">
        <v>6.3E-3</v>
      </c>
      <c r="N434" s="516">
        <v>0.98070000000000002</v>
      </c>
      <c r="O434" s="516">
        <v>1</v>
      </c>
      <c r="P434" s="515">
        <v>310</v>
      </c>
      <c r="Q434" s="515">
        <v>309</v>
      </c>
      <c r="R434" s="516">
        <v>1</v>
      </c>
      <c r="S434" s="516">
        <v>0</v>
      </c>
      <c r="T434" s="516">
        <v>1</v>
      </c>
      <c r="U434" s="516">
        <v>1</v>
      </c>
      <c r="V434" s="515">
        <v>30</v>
      </c>
      <c r="W434" s="515">
        <v>28</v>
      </c>
      <c r="X434" s="516">
        <v>0.97799999999999998</v>
      </c>
      <c r="Y434" s="516"/>
      <c r="Z434" s="516"/>
      <c r="AA434" s="516"/>
      <c r="AB434" s="515">
        <v>515</v>
      </c>
      <c r="AC434" s="515">
        <v>510</v>
      </c>
      <c r="AD434" s="516">
        <v>0.998</v>
      </c>
      <c r="AE434" s="516">
        <v>2E-3</v>
      </c>
      <c r="AF434" s="516">
        <v>0.99409999999999998</v>
      </c>
      <c r="AG434" s="516">
        <v>1</v>
      </c>
      <c r="AH434" s="515">
        <v>0</v>
      </c>
      <c r="AI434" s="515">
        <v>0</v>
      </c>
      <c r="AJ434" s="516"/>
      <c r="AK434" s="516"/>
      <c r="AL434" s="516"/>
      <c r="AM434" s="516"/>
    </row>
    <row r="435" spans="2:39" ht="15.6" x14ac:dyDescent="0.3">
      <c r="B435" s="513" t="s">
        <v>56</v>
      </c>
      <c r="C435" s="514" t="s">
        <v>44</v>
      </c>
      <c r="D435" s="514" t="s">
        <v>54</v>
      </c>
      <c r="E435" s="512" t="s">
        <v>326</v>
      </c>
      <c r="F435" s="512" t="s">
        <v>329</v>
      </c>
      <c r="G435" s="515">
        <v>22</v>
      </c>
      <c r="H435" s="515">
        <v>22394</v>
      </c>
      <c r="I435" s="516">
        <v>0.62626000000000004</v>
      </c>
      <c r="J435" s="515">
        <v>0</v>
      </c>
      <c r="K435" s="515">
        <v>0</v>
      </c>
      <c r="L435" s="516"/>
      <c r="M435" s="516"/>
      <c r="N435" s="516"/>
      <c r="O435" s="516"/>
      <c r="P435" s="515">
        <v>0</v>
      </c>
      <c r="Q435" s="515">
        <v>0</v>
      </c>
      <c r="R435" s="516"/>
      <c r="S435" s="516"/>
      <c r="T435" s="516"/>
      <c r="U435" s="516"/>
      <c r="V435" s="515">
        <v>0</v>
      </c>
      <c r="W435" s="515">
        <v>0</v>
      </c>
      <c r="X435" s="516"/>
      <c r="Y435" s="516"/>
      <c r="Z435" s="516"/>
      <c r="AA435" s="516"/>
      <c r="AB435" s="515">
        <v>115</v>
      </c>
      <c r="AC435" s="515">
        <v>114</v>
      </c>
      <c r="AD435" s="516">
        <v>0.995</v>
      </c>
      <c r="AE435" s="516">
        <v>6.6E-3</v>
      </c>
      <c r="AF435" s="516">
        <v>0.98209999999999997</v>
      </c>
      <c r="AG435" s="516">
        <v>1</v>
      </c>
      <c r="AH435" s="515">
        <v>115</v>
      </c>
      <c r="AI435" s="515">
        <v>114</v>
      </c>
      <c r="AJ435" s="516">
        <v>0.995</v>
      </c>
      <c r="AK435" s="516">
        <v>6.6E-3</v>
      </c>
      <c r="AL435" s="516">
        <v>0.98209999999999997</v>
      </c>
      <c r="AM435" s="516">
        <v>1</v>
      </c>
    </row>
    <row r="436" spans="2:39" ht="15.6" x14ac:dyDescent="0.3">
      <c r="B436" s="513" t="s">
        <v>56</v>
      </c>
      <c r="C436" s="514" t="s">
        <v>44</v>
      </c>
      <c r="D436" s="514" t="s">
        <v>54</v>
      </c>
      <c r="E436" s="512" t="s">
        <v>326</v>
      </c>
      <c r="F436" s="512" t="s">
        <v>328</v>
      </c>
      <c r="G436" s="515">
        <v>22</v>
      </c>
      <c r="H436" s="515">
        <v>22394</v>
      </c>
      <c r="I436" s="516">
        <v>0.62626000000000004</v>
      </c>
      <c r="J436" s="515">
        <v>0</v>
      </c>
      <c r="K436" s="515">
        <v>0</v>
      </c>
      <c r="L436" s="516"/>
      <c r="M436" s="516"/>
      <c r="N436" s="516"/>
      <c r="O436" s="516"/>
      <c r="P436" s="515">
        <v>0</v>
      </c>
      <c r="Q436" s="515">
        <v>0</v>
      </c>
      <c r="R436" s="516"/>
      <c r="S436" s="516"/>
      <c r="T436" s="516"/>
      <c r="U436" s="516"/>
      <c r="V436" s="515">
        <v>0</v>
      </c>
      <c r="W436" s="515">
        <v>0</v>
      </c>
      <c r="X436" s="516"/>
      <c r="Y436" s="516"/>
      <c r="Z436" s="516"/>
      <c r="AA436" s="516"/>
      <c r="AB436" s="515">
        <v>92</v>
      </c>
      <c r="AC436" s="515">
        <v>92</v>
      </c>
      <c r="AD436" s="516">
        <v>1</v>
      </c>
      <c r="AE436" s="516">
        <v>0</v>
      </c>
      <c r="AF436" s="516">
        <v>1</v>
      </c>
      <c r="AG436" s="516">
        <v>1</v>
      </c>
      <c r="AH436" s="515">
        <v>92</v>
      </c>
      <c r="AI436" s="515">
        <v>92</v>
      </c>
      <c r="AJ436" s="516">
        <v>1</v>
      </c>
      <c r="AK436" s="516">
        <v>0</v>
      </c>
      <c r="AL436" s="516">
        <v>1</v>
      </c>
      <c r="AM436" s="516">
        <v>1</v>
      </c>
    </row>
    <row r="437" spans="2:39" ht="15.6" x14ac:dyDescent="0.3">
      <c r="B437" s="513" t="s">
        <v>56</v>
      </c>
      <c r="C437" s="514" t="s">
        <v>44</v>
      </c>
      <c r="D437" s="514" t="s">
        <v>54</v>
      </c>
      <c r="E437" s="512" t="s">
        <v>324</v>
      </c>
      <c r="F437" s="512" t="s">
        <v>329</v>
      </c>
      <c r="G437" s="515">
        <v>22</v>
      </c>
      <c r="H437" s="515">
        <v>22394</v>
      </c>
      <c r="I437" s="516">
        <v>0.62626000000000004</v>
      </c>
      <c r="J437" s="515">
        <v>1</v>
      </c>
      <c r="K437" s="515">
        <v>1</v>
      </c>
      <c r="L437" s="516">
        <v>1</v>
      </c>
      <c r="M437" s="516"/>
      <c r="N437" s="516"/>
      <c r="O437" s="516"/>
      <c r="P437" s="515">
        <v>37</v>
      </c>
      <c r="Q437" s="515">
        <v>36</v>
      </c>
      <c r="R437" s="516">
        <v>0.98099999999999998</v>
      </c>
      <c r="S437" s="516">
        <v>2.24E-2</v>
      </c>
      <c r="T437" s="516">
        <v>0.93710000000000004</v>
      </c>
      <c r="U437" s="516">
        <v>1</v>
      </c>
      <c r="V437" s="515">
        <v>15</v>
      </c>
      <c r="W437" s="515">
        <v>12</v>
      </c>
      <c r="X437" s="516">
        <v>0.89100000000000001</v>
      </c>
      <c r="Y437" s="516"/>
      <c r="Z437" s="516"/>
      <c r="AA437" s="516"/>
      <c r="AB437" s="515">
        <v>53</v>
      </c>
      <c r="AC437" s="515">
        <v>49</v>
      </c>
      <c r="AD437" s="516">
        <v>0.95099999999999996</v>
      </c>
      <c r="AE437" s="516">
        <v>2.9700000000000001E-2</v>
      </c>
      <c r="AF437" s="516">
        <v>0.89280000000000004</v>
      </c>
      <c r="AG437" s="516">
        <v>1</v>
      </c>
      <c r="AH437" s="515">
        <v>0</v>
      </c>
      <c r="AI437" s="515">
        <v>0</v>
      </c>
      <c r="AJ437" s="516"/>
      <c r="AK437" s="516"/>
      <c r="AL437" s="516"/>
      <c r="AM437" s="516"/>
    </row>
    <row r="438" spans="2:39" ht="15.6" x14ac:dyDescent="0.3">
      <c r="B438" s="513" t="s">
        <v>56</v>
      </c>
      <c r="C438" s="514" t="s">
        <v>44</v>
      </c>
      <c r="D438" s="514" t="s">
        <v>54</v>
      </c>
      <c r="E438" s="512" t="s">
        <v>324</v>
      </c>
      <c r="F438" s="512" t="s">
        <v>328</v>
      </c>
      <c r="G438" s="515">
        <v>22</v>
      </c>
      <c r="H438" s="515">
        <v>22394</v>
      </c>
      <c r="I438" s="516">
        <v>0.62626000000000004</v>
      </c>
      <c r="J438" s="515">
        <v>4</v>
      </c>
      <c r="K438" s="515">
        <v>4</v>
      </c>
      <c r="L438" s="516">
        <v>1</v>
      </c>
      <c r="M438" s="516"/>
      <c r="N438" s="516"/>
      <c r="O438" s="516"/>
      <c r="P438" s="515">
        <v>29</v>
      </c>
      <c r="Q438" s="515">
        <v>29</v>
      </c>
      <c r="R438" s="516">
        <v>1</v>
      </c>
      <c r="S438" s="516"/>
      <c r="T438" s="516"/>
      <c r="U438" s="516"/>
      <c r="V438" s="515">
        <v>28</v>
      </c>
      <c r="W438" s="515">
        <v>26</v>
      </c>
      <c r="X438" s="516">
        <v>0.96</v>
      </c>
      <c r="Y438" s="516"/>
      <c r="Z438" s="516"/>
      <c r="AA438" s="516"/>
      <c r="AB438" s="515">
        <v>61</v>
      </c>
      <c r="AC438" s="515">
        <v>59</v>
      </c>
      <c r="AD438" s="516">
        <v>0.97699999999999998</v>
      </c>
      <c r="AE438" s="516">
        <v>1.9199999999999998E-2</v>
      </c>
      <c r="AF438" s="516">
        <v>0.93940000000000001</v>
      </c>
      <c r="AG438" s="516">
        <v>1</v>
      </c>
      <c r="AH438" s="515">
        <v>0</v>
      </c>
      <c r="AI438" s="515">
        <v>0</v>
      </c>
      <c r="AJ438" s="516"/>
      <c r="AK438" s="516"/>
      <c r="AL438" s="516"/>
      <c r="AM438" s="516"/>
    </row>
    <row r="439" spans="2:39" ht="15.6" x14ac:dyDescent="0.3">
      <c r="B439" s="513" t="s">
        <v>56</v>
      </c>
      <c r="C439" s="514" t="s">
        <v>44</v>
      </c>
      <c r="D439" s="514" t="s">
        <v>54</v>
      </c>
      <c r="E439" s="512" t="s">
        <v>323</v>
      </c>
      <c r="F439" s="512" t="s">
        <v>329</v>
      </c>
      <c r="G439" s="515">
        <v>22</v>
      </c>
      <c r="H439" s="515">
        <v>22394</v>
      </c>
      <c r="I439" s="516">
        <v>0.62626000000000004</v>
      </c>
      <c r="J439" s="515">
        <v>512</v>
      </c>
      <c r="K439" s="515">
        <v>495</v>
      </c>
      <c r="L439" s="516">
        <v>0.98099999999999998</v>
      </c>
      <c r="M439" s="516">
        <v>6.0000000000000001E-3</v>
      </c>
      <c r="N439" s="516">
        <v>0.96919999999999995</v>
      </c>
      <c r="O439" s="516">
        <v>0.99280000000000002</v>
      </c>
      <c r="P439" s="515">
        <v>147</v>
      </c>
      <c r="Q439" s="515">
        <v>135</v>
      </c>
      <c r="R439" s="516">
        <v>0.95699999999999996</v>
      </c>
      <c r="S439" s="516">
        <v>1.67E-2</v>
      </c>
      <c r="T439" s="516">
        <v>0.92430000000000001</v>
      </c>
      <c r="U439" s="516">
        <v>0.98970000000000002</v>
      </c>
      <c r="V439" s="515">
        <v>25</v>
      </c>
      <c r="W439" s="515">
        <v>15</v>
      </c>
      <c r="X439" s="516">
        <v>0.56200000000000006</v>
      </c>
      <c r="Y439" s="516"/>
      <c r="Z439" s="516"/>
      <c r="AA439" s="516"/>
      <c r="AB439" s="515">
        <v>684</v>
      </c>
      <c r="AC439" s="515">
        <v>645</v>
      </c>
      <c r="AD439" s="516">
        <v>0.97699999999999998</v>
      </c>
      <c r="AE439" s="516">
        <v>5.7000000000000002E-3</v>
      </c>
      <c r="AF439" s="516">
        <v>0.96579999999999999</v>
      </c>
      <c r="AG439" s="516">
        <v>0.98819999999999997</v>
      </c>
      <c r="AH439" s="515">
        <v>0</v>
      </c>
      <c r="AI439" s="515">
        <v>0</v>
      </c>
      <c r="AJ439" s="516"/>
      <c r="AK439" s="516"/>
      <c r="AL439" s="516"/>
      <c r="AM439" s="516"/>
    </row>
    <row r="440" spans="2:39" ht="15.6" x14ac:dyDescent="0.3">
      <c r="B440" s="513" t="s">
        <v>56</v>
      </c>
      <c r="C440" s="514" t="s">
        <v>44</v>
      </c>
      <c r="D440" s="514" t="s">
        <v>54</v>
      </c>
      <c r="E440" s="512" t="s">
        <v>323</v>
      </c>
      <c r="F440" s="512" t="s">
        <v>328</v>
      </c>
      <c r="G440" s="515">
        <v>22</v>
      </c>
      <c r="H440" s="515">
        <v>22394</v>
      </c>
      <c r="I440" s="516">
        <v>0.62626000000000004</v>
      </c>
      <c r="J440" s="515">
        <v>435</v>
      </c>
      <c r="K440" s="515">
        <v>433</v>
      </c>
      <c r="L440" s="516">
        <v>0.99399999999999999</v>
      </c>
      <c r="M440" s="516">
        <v>3.7000000000000002E-3</v>
      </c>
      <c r="N440" s="516">
        <v>0.98670000000000002</v>
      </c>
      <c r="O440" s="516">
        <v>1</v>
      </c>
      <c r="P440" s="515">
        <v>138</v>
      </c>
      <c r="Q440" s="515">
        <v>135</v>
      </c>
      <c r="R440" s="516">
        <v>0.98899999999999999</v>
      </c>
      <c r="S440" s="516">
        <v>8.8999999999999999E-3</v>
      </c>
      <c r="T440" s="516">
        <v>0.97160000000000002</v>
      </c>
      <c r="U440" s="516">
        <v>1</v>
      </c>
      <c r="V440" s="515">
        <v>13</v>
      </c>
      <c r="W440" s="515">
        <v>13</v>
      </c>
      <c r="X440" s="516">
        <v>1</v>
      </c>
      <c r="Y440" s="516"/>
      <c r="Z440" s="516"/>
      <c r="AA440" s="516"/>
      <c r="AB440" s="515">
        <v>586</v>
      </c>
      <c r="AC440" s="515">
        <v>581</v>
      </c>
      <c r="AD440" s="516">
        <v>0.99399999999999999</v>
      </c>
      <c r="AE440" s="516">
        <v>3.2000000000000002E-3</v>
      </c>
      <c r="AF440" s="516">
        <v>0.98770000000000002</v>
      </c>
      <c r="AG440" s="516">
        <v>1</v>
      </c>
      <c r="AH440" s="515">
        <v>0</v>
      </c>
      <c r="AI440" s="515">
        <v>0</v>
      </c>
      <c r="AJ440" s="516"/>
      <c r="AK440" s="516"/>
      <c r="AL440" s="516"/>
      <c r="AM440" s="516"/>
    </row>
    <row r="441" spans="2:39" ht="15.6" x14ac:dyDescent="0.3">
      <c r="B441" s="513" t="s">
        <v>56</v>
      </c>
      <c r="C441" s="514" t="s">
        <v>44</v>
      </c>
      <c r="D441" s="514" t="s">
        <v>54</v>
      </c>
      <c r="E441" s="512" t="s">
        <v>322</v>
      </c>
      <c r="F441" s="512" t="s">
        <v>329</v>
      </c>
      <c r="G441" s="515">
        <v>22</v>
      </c>
      <c r="H441" s="515">
        <v>22394</v>
      </c>
      <c r="I441" s="516">
        <v>0.62626000000000004</v>
      </c>
      <c r="J441" s="515">
        <v>0</v>
      </c>
      <c r="K441" s="515">
        <v>0</v>
      </c>
      <c r="L441" s="516"/>
      <c r="M441" s="516"/>
      <c r="N441" s="516"/>
      <c r="O441" s="516"/>
      <c r="P441" s="515">
        <v>0</v>
      </c>
      <c r="Q441" s="515">
        <v>0</v>
      </c>
      <c r="R441" s="516"/>
      <c r="S441" s="516"/>
      <c r="T441" s="516"/>
      <c r="U441" s="516"/>
      <c r="V441" s="515">
        <v>0</v>
      </c>
      <c r="W441" s="515">
        <v>0</v>
      </c>
      <c r="X441" s="516"/>
      <c r="Y441" s="516"/>
      <c r="Z441" s="516"/>
      <c r="AA441" s="516"/>
      <c r="AB441" s="515">
        <v>0</v>
      </c>
      <c r="AC441" s="515">
        <v>0</v>
      </c>
      <c r="AD441" s="516"/>
      <c r="AE441" s="516"/>
      <c r="AF441" s="516"/>
      <c r="AG441" s="516"/>
      <c r="AH441" s="515">
        <v>0</v>
      </c>
      <c r="AI441" s="515">
        <v>0</v>
      </c>
      <c r="AJ441" s="516"/>
      <c r="AK441" s="516"/>
      <c r="AL441" s="516"/>
      <c r="AM441" s="516"/>
    </row>
    <row r="442" spans="2:39" ht="15.6" x14ac:dyDescent="0.3">
      <c r="B442" s="513" t="s">
        <v>56</v>
      </c>
      <c r="C442" s="514" t="s">
        <v>44</v>
      </c>
      <c r="D442" s="514" t="s">
        <v>54</v>
      </c>
      <c r="E442" s="512" t="s">
        <v>322</v>
      </c>
      <c r="F442" s="512" t="s">
        <v>328</v>
      </c>
      <c r="G442" s="515">
        <v>22</v>
      </c>
      <c r="H442" s="515">
        <v>22394</v>
      </c>
      <c r="I442" s="516">
        <v>0.62626000000000004</v>
      </c>
      <c r="J442" s="515">
        <v>0</v>
      </c>
      <c r="K442" s="515">
        <v>0</v>
      </c>
      <c r="L442" s="516"/>
      <c r="M442" s="516"/>
      <c r="N442" s="516"/>
      <c r="O442" s="516"/>
      <c r="P442" s="515">
        <v>0</v>
      </c>
      <c r="Q442" s="515">
        <v>0</v>
      </c>
      <c r="R442" s="516"/>
      <c r="S442" s="516"/>
      <c r="T442" s="516"/>
      <c r="U442" s="516"/>
      <c r="V442" s="515">
        <v>0</v>
      </c>
      <c r="W442" s="515">
        <v>0</v>
      </c>
      <c r="X442" s="516"/>
      <c r="Y442" s="516"/>
      <c r="Z442" s="516"/>
      <c r="AA442" s="516"/>
      <c r="AB442" s="515">
        <v>0</v>
      </c>
      <c r="AC442" s="515">
        <v>0</v>
      </c>
      <c r="AD442" s="516"/>
      <c r="AE442" s="516"/>
      <c r="AF442" s="516"/>
      <c r="AG442" s="516"/>
      <c r="AH442" s="515">
        <v>0</v>
      </c>
      <c r="AI442" s="515">
        <v>0</v>
      </c>
      <c r="AJ442" s="516"/>
      <c r="AK442" s="516"/>
      <c r="AL442" s="516"/>
      <c r="AM442" s="516"/>
    </row>
    <row r="443" spans="2:39" ht="15.6" x14ac:dyDescent="0.3">
      <c r="B443" s="513" t="s">
        <v>56</v>
      </c>
      <c r="C443" s="514" t="s">
        <v>44</v>
      </c>
      <c r="D443" s="514" t="s">
        <v>54</v>
      </c>
      <c r="E443" s="512" t="s">
        <v>321</v>
      </c>
      <c r="F443" s="512" t="s">
        <v>329</v>
      </c>
      <c r="G443" s="515">
        <v>22</v>
      </c>
      <c r="H443" s="515">
        <v>22394</v>
      </c>
      <c r="I443" s="516">
        <v>0.62626000000000004</v>
      </c>
      <c r="J443" s="515">
        <v>416</v>
      </c>
      <c r="K443" s="515">
        <v>409</v>
      </c>
      <c r="L443" s="516">
        <v>0.99</v>
      </c>
      <c r="M443" s="516">
        <v>4.8999999999999998E-3</v>
      </c>
      <c r="N443" s="516">
        <v>0.98040000000000005</v>
      </c>
      <c r="O443" s="516">
        <v>0.99960000000000004</v>
      </c>
      <c r="P443" s="515">
        <v>51</v>
      </c>
      <c r="Q443" s="515">
        <v>50</v>
      </c>
      <c r="R443" s="516">
        <v>0.98099999999999998</v>
      </c>
      <c r="S443" s="516">
        <v>1.9099999999999999E-2</v>
      </c>
      <c r="T443" s="516">
        <v>0.94359999999999999</v>
      </c>
      <c r="U443" s="516">
        <v>1</v>
      </c>
      <c r="V443" s="515">
        <v>7</v>
      </c>
      <c r="W443" s="515">
        <v>7</v>
      </c>
      <c r="X443" s="516">
        <v>1</v>
      </c>
      <c r="Y443" s="516"/>
      <c r="Z443" s="516"/>
      <c r="AA443" s="516"/>
      <c r="AB443" s="515">
        <v>474</v>
      </c>
      <c r="AC443" s="515">
        <v>466</v>
      </c>
      <c r="AD443" s="516">
        <v>0.98899999999999999</v>
      </c>
      <c r="AE443" s="516">
        <v>4.7999999999999996E-3</v>
      </c>
      <c r="AF443" s="516">
        <v>0.97960000000000003</v>
      </c>
      <c r="AG443" s="516">
        <v>0.99839999999999995</v>
      </c>
      <c r="AH443" s="515">
        <v>0</v>
      </c>
      <c r="AI443" s="515">
        <v>0</v>
      </c>
      <c r="AJ443" s="516"/>
      <c r="AK443" s="516"/>
      <c r="AL443" s="516"/>
      <c r="AM443" s="516"/>
    </row>
    <row r="444" spans="2:39" ht="15.6" x14ac:dyDescent="0.3">
      <c r="B444" s="513" t="s">
        <v>56</v>
      </c>
      <c r="C444" s="514" t="s">
        <v>44</v>
      </c>
      <c r="D444" s="514" t="s">
        <v>54</v>
      </c>
      <c r="E444" s="512" t="s">
        <v>321</v>
      </c>
      <c r="F444" s="512" t="s">
        <v>328</v>
      </c>
      <c r="G444" s="515">
        <v>22</v>
      </c>
      <c r="H444" s="515">
        <v>22394</v>
      </c>
      <c r="I444" s="516">
        <v>0.62626000000000004</v>
      </c>
      <c r="J444" s="515">
        <v>132</v>
      </c>
      <c r="K444" s="515">
        <v>130</v>
      </c>
      <c r="L444" s="516">
        <v>0.98399999999999999</v>
      </c>
      <c r="M444" s="516">
        <v>1.09E-2</v>
      </c>
      <c r="N444" s="516">
        <v>0.96260000000000001</v>
      </c>
      <c r="O444" s="516">
        <v>1</v>
      </c>
      <c r="P444" s="515">
        <v>197</v>
      </c>
      <c r="Q444" s="515">
        <v>196</v>
      </c>
      <c r="R444" s="516">
        <v>0.995</v>
      </c>
      <c r="S444" s="516">
        <v>5.0000000000000001E-3</v>
      </c>
      <c r="T444" s="516">
        <v>0.98519999999999996</v>
      </c>
      <c r="U444" s="516">
        <v>1</v>
      </c>
      <c r="V444" s="515">
        <v>13</v>
      </c>
      <c r="W444" s="515">
        <v>12</v>
      </c>
      <c r="X444" s="516">
        <v>0.96899999999999997</v>
      </c>
      <c r="Y444" s="516"/>
      <c r="Z444" s="516"/>
      <c r="AA444" s="516"/>
      <c r="AB444" s="515">
        <v>342</v>
      </c>
      <c r="AC444" s="515">
        <v>338</v>
      </c>
      <c r="AD444" s="516">
        <v>0.99</v>
      </c>
      <c r="AE444" s="516">
        <v>5.4000000000000003E-3</v>
      </c>
      <c r="AF444" s="516">
        <v>0.97940000000000005</v>
      </c>
      <c r="AG444" s="516">
        <v>1</v>
      </c>
      <c r="AH444" s="515">
        <v>0</v>
      </c>
      <c r="AI444" s="515">
        <v>0</v>
      </c>
      <c r="AJ444" s="516"/>
      <c r="AK444" s="516"/>
      <c r="AL444" s="516"/>
      <c r="AM444" s="516"/>
    </row>
    <row r="445" spans="2:39" ht="15.6" x14ac:dyDescent="0.3">
      <c r="B445" s="513" t="s">
        <v>57</v>
      </c>
      <c r="C445" s="514" t="s">
        <v>44</v>
      </c>
      <c r="D445" s="514" t="s">
        <v>54</v>
      </c>
      <c r="E445" s="512" t="s">
        <v>326</v>
      </c>
      <c r="F445" s="512" t="s">
        <v>329</v>
      </c>
      <c r="G445" s="515">
        <v>35</v>
      </c>
      <c r="H445" s="515">
        <v>34976</v>
      </c>
      <c r="I445" s="516">
        <v>0.22222</v>
      </c>
      <c r="J445" s="515">
        <v>0</v>
      </c>
      <c r="K445" s="515">
        <v>0</v>
      </c>
      <c r="L445" s="516"/>
      <c r="M445" s="516"/>
      <c r="N445" s="516"/>
      <c r="O445" s="516"/>
      <c r="P445" s="515">
        <v>0</v>
      </c>
      <c r="Q445" s="515">
        <v>0</v>
      </c>
      <c r="R445" s="516"/>
      <c r="S445" s="516"/>
      <c r="T445" s="516"/>
      <c r="U445" s="516"/>
      <c r="V445" s="515">
        <v>0</v>
      </c>
      <c r="W445" s="515">
        <v>0</v>
      </c>
      <c r="X445" s="516"/>
      <c r="Y445" s="516"/>
      <c r="Z445" s="516"/>
      <c r="AA445" s="516"/>
      <c r="AB445" s="515">
        <v>246</v>
      </c>
      <c r="AC445" s="515">
        <v>244</v>
      </c>
      <c r="AD445" s="516">
        <v>0.995</v>
      </c>
      <c r="AE445" s="516">
        <v>4.4999999999999997E-3</v>
      </c>
      <c r="AF445" s="516">
        <v>0.98619999999999997</v>
      </c>
      <c r="AG445" s="516">
        <v>1</v>
      </c>
      <c r="AH445" s="515">
        <v>246</v>
      </c>
      <c r="AI445" s="515">
        <v>244</v>
      </c>
      <c r="AJ445" s="516">
        <v>0.995</v>
      </c>
      <c r="AK445" s="516">
        <v>4.4999999999999997E-3</v>
      </c>
      <c r="AL445" s="516">
        <v>0.98619999999999997</v>
      </c>
      <c r="AM445" s="516">
        <v>1</v>
      </c>
    </row>
    <row r="446" spans="2:39" ht="15.6" x14ac:dyDescent="0.3">
      <c r="B446" s="513" t="s">
        <v>57</v>
      </c>
      <c r="C446" s="514" t="s">
        <v>44</v>
      </c>
      <c r="D446" s="514" t="s">
        <v>54</v>
      </c>
      <c r="E446" s="512" t="s">
        <v>326</v>
      </c>
      <c r="F446" s="512" t="s">
        <v>328</v>
      </c>
      <c r="G446" s="515">
        <v>35</v>
      </c>
      <c r="H446" s="515">
        <v>34976</v>
      </c>
      <c r="I446" s="516">
        <v>0.22222</v>
      </c>
      <c r="J446" s="515">
        <v>0</v>
      </c>
      <c r="K446" s="515">
        <v>0</v>
      </c>
      <c r="L446" s="516"/>
      <c r="M446" s="516"/>
      <c r="N446" s="516"/>
      <c r="O446" s="516"/>
      <c r="P446" s="515">
        <v>0</v>
      </c>
      <c r="Q446" s="515">
        <v>0</v>
      </c>
      <c r="R446" s="516"/>
      <c r="S446" s="516"/>
      <c r="T446" s="516"/>
      <c r="U446" s="516"/>
      <c r="V446" s="515">
        <v>0</v>
      </c>
      <c r="W446" s="515">
        <v>0</v>
      </c>
      <c r="X446" s="516"/>
      <c r="Y446" s="516"/>
      <c r="Z446" s="516"/>
      <c r="AA446" s="516"/>
      <c r="AB446" s="515">
        <v>219</v>
      </c>
      <c r="AC446" s="515">
        <v>215</v>
      </c>
      <c r="AD446" s="516">
        <v>0.98899999999999999</v>
      </c>
      <c r="AE446" s="516">
        <v>7.0000000000000001E-3</v>
      </c>
      <c r="AF446" s="516">
        <v>0.97529999999999994</v>
      </c>
      <c r="AG446" s="516">
        <v>1</v>
      </c>
      <c r="AH446" s="515">
        <v>219</v>
      </c>
      <c r="AI446" s="515">
        <v>215</v>
      </c>
      <c r="AJ446" s="516">
        <v>0.98899999999999999</v>
      </c>
      <c r="AK446" s="516">
        <v>7.0000000000000001E-3</v>
      </c>
      <c r="AL446" s="516">
        <v>0.97529999999999994</v>
      </c>
      <c r="AM446" s="516">
        <v>1</v>
      </c>
    </row>
    <row r="447" spans="2:39" ht="15.6" x14ac:dyDescent="0.3">
      <c r="B447" s="513" t="s">
        <v>57</v>
      </c>
      <c r="C447" s="514" t="s">
        <v>44</v>
      </c>
      <c r="D447" s="514" t="s">
        <v>54</v>
      </c>
      <c r="E447" s="512" t="s">
        <v>324</v>
      </c>
      <c r="F447" s="512" t="s">
        <v>329</v>
      </c>
      <c r="G447" s="515">
        <v>35</v>
      </c>
      <c r="H447" s="515">
        <v>34976</v>
      </c>
      <c r="I447" s="516">
        <v>0.22222</v>
      </c>
      <c r="J447" s="515">
        <v>2</v>
      </c>
      <c r="K447" s="515">
        <v>2</v>
      </c>
      <c r="L447" s="516">
        <v>1</v>
      </c>
      <c r="M447" s="516"/>
      <c r="N447" s="516"/>
      <c r="O447" s="516"/>
      <c r="P447" s="515">
        <v>76</v>
      </c>
      <c r="Q447" s="515">
        <v>74</v>
      </c>
      <c r="R447" s="516">
        <v>0.99199999999999999</v>
      </c>
      <c r="S447" s="516">
        <v>1.0200000000000001E-2</v>
      </c>
      <c r="T447" s="516">
        <v>0.97199999999999998</v>
      </c>
      <c r="U447" s="516">
        <v>1</v>
      </c>
      <c r="V447" s="515">
        <v>44</v>
      </c>
      <c r="W447" s="515">
        <v>44</v>
      </c>
      <c r="X447" s="516">
        <v>1</v>
      </c>
      <c r="Y447" s="516">
        <v>0</v>
      </c>
      <c r="Z447" s="516">
        <v>1</v>
      </c>
      <c r="AA447" s="516">
        <v>1</v>
      </c>
      <c r="AB447" s="515">
        <v>122</v>
      </c>
      <c r="AC447" s="515">
        <v>120</v>
      </c>
      <c r="AD447" s="516">
        <v>0.99399999999999999</v>
      </c>
      <c r="AE447" s="516">
        <v>7.0000000000000001E-3</v>
      </c>
      <c r="AF447" s="516">
        <v>0.98029999999999995</v>
      </c>
      <c r="AG447" s="516">
        <v>1</v>
      </c>
      <c r="AH447" s="515">
        <v>0</v>
      </c>
      <c r="AI447" s="515">
        <v>0</v>
      </c>
      <c r="AJ447" s="516"/>
      <c r="AK447" s="516"/>
      <c r="AL447" s="516"/>
      <c r="AM447" s="516"/>
    </row>
    <row r="448" spans="2:39" ht="15.6" x14ac:dyDescent="0.3">
      <c r="B448" s="513" t="s">
        <v>57</v>
      </c>
      <c r="C448" s="514" t="s">
        <v>44</v>
      </c>
      <c r="D448" s="514" t="s">
        <v>54</v>
      </c>
      <c r="E448" s="512" t="s">
        <v>324</v>
      </c>
      <c r="F448" s="512" t="s">
        <v>328</v>
      </c>
      <c r="G448" s="515">
        <v>35</v>
      </c>
      <c r="H448" s="515">
        <v>34976</v>
      </c>
      <c r="I448" s="516">
        <v>0.22222</v>
      </c>
      <c r="J448" s="515">
        <v>11</v>
      </c>
      <c r="K448" s="515">
        <v>11</v>
      </c>
      <c r="L448" s="516">
        <v>1</v>
      </c>
      <c r="M448" s="516"/>
      <c r="N448" s="516"/>
      <c r="O448" s="516"/>
      <c r="P448" s="515">
        <v>95</v>
      </c>
      <c r="Q448" s="515">
        <v>95</v>
      </c>
      <c r="R448" s="516">
        <v>1</v>
      </c>
      <c r="S448" s="516">
        <v>0</v>
      </c>
      <c r="T448" s="516">
        <v>1</v>
      </c>
      <c r="U448" s="516">
        <v>1</v>
      </c>
      <c r="V448" s="515">
        <v>46</v>
      </c>
      <c r="W448" s="515">
        <v>44</v>
      </c>
      <c r="X448" s="516">
        <v>0.98799999999999999</v>
      </c>
      <c r="Y448" s="516">
        <v>1.61E-2</v>
      </c>
      <c r="Z448" s="516">
        <v>0.95640000000000003</v>
      </c>
      <c r="AA448" s="516">
        <v>1</v>
      </c>
      <c r="AB448" s="515">
        <v>152</v>
      </c>
      <c r="AC448" s="515">
        <v>150</v>
      </c>
      <c r="AD448" s="516">
        <v>0.996</v>
      </c>
      <c r="AE448" s="516">
        <v>5.1000000000000004E-3</v>
      </c>
      <c r="AF448" s="516">
        <v>0.98599999999999999</v>
      </c>
      <c r="AG448" s="516">
        <v>1</v>
      </c>
      <c r="AH448" s="515">
        <v>0</v>
      </c>
      <c r="AI448" s="515">
        <v>0</v>
      </c>
      <c r="AJ448" s="516"/>
      <c r="AK448" s="516"/>
      <c r="AL448" s="516"/>
      <c r="AM448" s="516"/>
    </row>
    <row r="449" spans="2:39" ht="15.6" x14ac:dyDescent="0.3">
      <c r="B449" s="513" t="s">
        <v>57</v>
      </c>
      <c r="C449" s="514" t="s">
        <v>44</v>
      </c>
      <c r="D449" s="514" t="s">
        <v>54</v>
      </c>
      <c r="E449" s="512" t="s">
        <v>323</v>
      </c>
      <c r="F449" s="512" t="s">
        <v>329</v>
      </c>
      <c r="G449" s="515">
        <v>35</v>
      </c>
      <c r="H449" s="515">
        <v>34976</v>
      </c>
      <c r="I449" s="516">
        <v>0.22222</v>
      </c>
      <c r="J449" s="515">
        <v>989</v>
      </c>
      <c r="K449" s="515">
        <v>930</v>
      </c>
      <c r="L449" s="516">
        <v>0.94</v>
      </c>
      <c r="M449" s="516">
        <v>7.6E-3</v>
      </c>
      <c r="N449" s="516">
        <v>0.92510000000000003</v>
      </c>
      <c r="O449" s="516">
        <v>0.95489999999999997</v>
      </c>
      <c r="P449" s="515">
        <v>210</v>
      </c>
      <c r="Q449" s="515">
        <v>200</v>
      </c>
      <c r="R449" s="516">
        <v>0.96199999999999997</v>
      </c>
      <c r="S449" s="516">
        <v>1.32E-2</v>
      </c>
      <c r="T449" s="516">
        <v>0.93610000000000004</v>
      </c>
      <c r="U449" s="516">
        <v>0.9879</v>
      </c>
      <c r="V449" s="515">
        <v>49</v>
      </c>
      <c r="W449" s="515">
        <v>40</v>
      </c>
      <c r="X449" s="516">
        <v>0.82399999999999995</v>
      </c>
      <c r="Y449" s="516">
        <v>5.4399999999999997E-2</v>
      </c>
      <c r="Z449" s="516">
        <v>0.71740000000000004</v>
      </c>
      <c r="AA449" s="516">
        <v>0.93059999999999998</v>
      </c>
      <c r="AB449" s="515">
        <v>1248</v>
      </c>
      <c r="AC449" s="515">
        <v>1170</v>
      </c>
      <c r="AD449" s="516">
        <v>0.94</v>
      </c>
      <c r="AE449" s="516">
        <v>6.7000000000000002E-3</v>
      </c>
      <c r="AF449" s="516">
        <v>0.92689999999999995</v>
      </c>
      <c r="AG449" s="516">
        <v>0.95309999999999995</v>
      </c>
      <c r="AH449" s="515">
        <v>0</v>
      </c>
      <c r="AI449" s="515">
        <v>0</v>
      </c>
      <c r="AJ449" s="516"/>
      <c r="AK449" s="516"/>
      <c r="AL449" s="516"/>
      <c r="AM449" s="516"/>
    </row>
    <row r="450" spans="2:39" ht="15.6" x14ac:dyDescent="0.3">
      <c r="B450" s="513" t="s">
        <v>57</v>
      </c>
      <c r="C450" s="514" t="s">
        <v>44</v>
      </c>
      <c r="D450" s="514" t="s">
        <v>54</v>
      </c>
      <c r="E450" s="512" t="s">
        <v>323</v>
      </c>
      <c r="F450" s="512" t="s">
        <v>328</v>
      </c>
      <c r="G450" s="515">
        <v>35</v>
      </c>
      <c r="H450" s="515">
        <v>34976</v>
      </c>
      <c r="I450" s="516">
        <v>0.22222</v>
      </c>
      <c r="J450" s="515">
        <v>794</v>
      </c>
      <c r="K450" s="515">
        <v>785</v>
      </c>
      <c r="L450" s="516">
        <v>0.98599999999999999</v>
      </c>
      <c r="M450" s="516">
        <v>4.1999999999999997E-3</v>
      </c>
      <c r="N450" s="516">
        <v>0.9778</v>
      </c>
      <c r="O450" s="516">
        <v>0.99419999999999997</v>
      </c>
      <c r="P450" s="515">
        <v>276</v>
      </c>
      <c r="Q450" s="515">
        <v>273</v>
      </c>
      <c r="R450" s="516">
        <v>0.99199999999999999</v>
      </c>
      <c r="S450" s="516">
        <v>5.4000000000000003E-3</v>
      </c>
      <c r="T450" s="516">
        <v>0.98140000000000005</v>
      </c>
      <c r="U450" s="516">
        <v>1</v>
      </c>
      <c r="V450" s="515">
        <v>34</v>
      </c>
      <c r="W450" s="515">
        <v>33</v>
      </c>
      <c r="X450" s="516">
        <v>0.98699999999999999</v>
      </c>
      <c r="Y450" s="516">
        <v>1.9400000000000001E-2</v>
      </c>
      <c r="Z450" s="516">
        <v>0.94899999999999995</v>
      </c>
      <c r="AA450" s="516">
        <v>1</v>
      </c>
      <c r="AB450" s="515">
        <v>1104</v>
      </c>
      <c r="AC450" s="515">
        <v>1091</v>
      </c>
      <c r="AD450" s="516">
        <v>0.98699999999999999</v>
      </c>
      <c r="AE450" s="516">
        <v>3.3999999999999998E-3</v>
      </c>
      <c r="AF450" s="516">
        <v>0.98029999999999995</v>
      </c>
      <c r="AG450" s="516">
        <v>0.99370000000000003</v>
      </c>
      <c r="AH450" s="515">
        <v>0</v>
      </c>
      <c r="AI450" s="515">
        <v>0</v>
      </c>
      <c r="AJ450" s="516"/>
      <c r="AK450" s="516"/>
      <c r="AL450" s="516"/>
      <c r="AM450" s="516"/>
    </row>
    <row r="451" spans="2:39" ht="15.6" x14ac:dyDescent="0.3">
      <c r="B451" s="513" t="s">
        <v>57</v>
      </c>
      <c r="C451" s="514" t="s">
        <v>44</v>
      </c>
      <c r="D451" s="514" t="s">
        <v>54</v>
      </c>
      <c r="E451" s="512" t="s">
        <v>322</v>
      </c>
      <c r="F451" s="512" t="s">
        <v>329</v>
      </c>
      <c r="G451" s="515">
        <v>35</v>
      </c>
      <c r="H451" s="515">
        <v>34976</v>
      </c>
      <c r="I451" s="516">
        <v>0.22222</v>
      </c>
      <c r="J451" s="515">
        <v>0</v>
      </c>
      <c r="K451" s="515">
        <v>0</v>
      </c>
      <c r="L451" s="516"/>
      <c r="M451" s="516"/>
      <c r="N451" s="516"/>
      <c r="O451" s="516"/>
      <c r="P451" s="515">
        <v>0</v>
      </c>
      <c r="Q451" s="515">
        <v>0</v>
      </c>
      <c r="R451" s="516"/>
      <c r="S451" s="516"/>
      <c r="T451" s="516"/>
      <c r="U451" s="516"/>
      <c r="V451" s="515">
        <v>0</v>
      </c>
      <c r="W451" s="515">
        <v>0</v>
      </c>
      <c r="X451" s="516"/>
      <c r="Y451" s="516"/>
      <c r="Z451" s="516"/>
      <c r="AA451" s="516"/>
      <c r="AB451" s="515">
        <v>0</v>
      </c>
      <c r="AC451" s="515">
        <v>0</v>
      </c>
      <c r="AD451" s="516"/>
      <c r="AE451" s="516"/>
      <c r="AF451" s="516"/>
      <c r="AG451" s="516"/>
      <c r="AH451" s="515">
        <v>0</v>
      </c>
      <c r="AI451" s="515">
        <v>0</v>
      </c>
      <c r="AJ451" s="516"/>
      <c r="AK451" s="516"/>
      <c r="AL451" s="516"/>
      <c r="AM451" s="516"/>
    </row>
    <row r="452" spans="2:39" ht="15.6" x14ac:dyDescent="0.3">
      <c r="B452" s="513" t="s">
        <v>57</v>
      </c>
      <c r="C452" s="514" t="s">
        <v>44</v>
      </c>
      <c r="D452" s="514" t="s">
        <v>54</v>
      </c>
      <c r="E452" s="512" t="s">
        <v>322</v>
      </c>
      <c r="F452" s="512" t="s">
        <v>328</v>
      </c>
      <c r="G452" s="515">
        <v>35</v>
      </c>
      <c r="H452" s="515">
        <v>34976</v>
      </c>
      <c r="I452" s="516">
        <v>0.22222</v>
      </c>
      <c r="J452" s="515">
        <v>0</v>
      </c>
      <c r="K452" s="515">
        <v>0</v>
      </c>
      <c r="L452" s="516"/>
      <c r="M452" s="516"/>
      <c r="N452" s="516"/>
      <c r="O452" s="516"/>
      <c r="P452" s="515">
        <v>0</v>
      </c>
      <c r="Q452" s="515">
        <v>0</v>
      </c>
      <c r="R452" s="516"/>
      <c r="S452" s="516"/>
      <c r="T452" s="516"/>
      <c r="U452" s="516"/>
      <c r="V452" s="515">
        <v>0</v>
      </c>
      <c r="W452" s="515">
        <v>0</v>
      </c>
      <c r="X452" s="516"/>
      <c r="Y452" s="516"/>
      <c r="Z452" s="516"/>
      <c r="AA452" s="516"/>
      <c r="AB452" s="515">
        <v>0</v>
      </c>
      <c r="AC452" s="515">
        <v>0</v>
      </c>
      <c r="AD452" s="516"/>
      <c r="AE452" s="516"/>
      <c r="AF452" s="516"/>
      <c r="AG452" s="516"/>
      <c r="AH452" s="515">
        <v>0</v>
      </c>
      <c r="AI452" s="515">
        <v>0</v>
      </c>
      <c r="AJ452" s="516"/>
      <c r="AK452" s="516"/>
      <c r="AL452" s="516"/>
      <c r="AM452" s="516"/>
    </row>
    <row r="453" spans="2:39" ht="15.6" x14ac:dyDescent="0.3">
      <c r="B453" s="513" t="s">
        <v>57</v>
      </c>
      <c r="C453" s="514" t="s">
        <v>44</v>
      </c>
      <c r="D453" s="514" t="s">
        <v>54</v>
      </c>
      <c r="E453" s="512" t="s">
        <v>321</v>
      </c>
      <c r="F453" s="512" t="s">
        <v>329</v>
      </c>
      <c r="G453" s="515">
        <v>35</v>
      </c>
      <c r="H453" s="515">
        <v>34976</v>
      </c>
      <c r="I453" s="516">
        <v>0.22222</v>
      </c>
      <c r="J453" s="515">
        <v>930</v>
      </c>
      <c r="K453" s="515">
        <v>891</v>
      </c>
      <c r="L453" s="516">
        <v>0.95599999999999996</v>
      </c>
      <c r="M453" s="516">
        <v>6.7000000000000002E-3</v>
      </c>
      <c r="N453" s="516">
        <v>0.94289999999999996</v>
      </c>
      <c r="O453" s="516">
        <v>0.96909999999999996</v>
      </c>
      <c r="P453" s="515">
        <v>88</v>
      </c>
      <c r="Q453" s="515">
        <v>87</v>
      </c>
      <c r="R453" s="516">
        <v>0.98599999999999999</v>
      </c>
      <c r="S453" s="516">
        <v>1.2500000000000001E-2</v>
      </c>
      <c r="T453" s="516">
        <v>0.96150000000000002</v>
      </c>
      <c r="U453" s="516">
        <v>1</v>
      </c>
      <c r="V453" s="515">
        <v>9</v>
      </c>
      <c r="W453" s="515">
        <v>9</v>
      </c>
      <c r="X453" s="516">
        <v>1</v>
      </c>
      <c r="Y453" s="516"/>
      <c r="Z453" s="516"/>
      <c r="AA453" s="516"/>
      <c r="AB453" s="515">
        <v>1027</v>
      </c>
      <c r="AC453" s="515">
        <v>987</v>
      </c>
      <c r="AD453" s="516">
        <v>0.95599999999999996</v>
      </c>
      <c r="AE453" s="516">
        <v>6.4000000000000003E-3</v>
      </c>
      <c r="AF453" s="516">
        <v>0.94350000000000001</v>
      </c>
      <c r="AG453" s="516">
        <v>0.96850000000000003</v>
      </c>
      <c r="AH453" s="515">
        <v>0</v>
      </c>
      <c r="AI453" s="515">
        <v>0</v>
      </c>
      <c r="AJ453" s="516"/>
      <c r="AK453" s="516"/>
      <c r="AL453" s="516"/>
      <c r="AM453" s="516"/>
    </row>
    <row r="454" spans="2:39" ht="15.6" x14ac:dyDescent="0.3">
      <c r="B454" s="513" t="s">
        <v>57</v>
      </c>
      <c r="C454" s="514" t="s">
        <v>44</v>
      </c>
      <c r="D454" s="514" t="s">
        <v>54</v>
      </c>
      <c r="E454" s="512" t="s">
        <v>321</v>
      </c>
      <c r="F454" s="512" t="s">
        <v>328</v>
      </c>
      <c r="G454" s="515">
        <v>35</v>
      </c>
      <c r="H454" s="515">
        <v>34976</v>
      </c>
      <c r="I454" s="516">
        <v>0.22222</v>
      </c>
      <c r="J454" s="515">
        <v>361</v>
      </c>
      <c r="K454" s="515">
        <v>353</v>
      </c>
      <c r="L454" s="516">
        <v>0.97299999999999998</v>
      </c>
      <c r="M454" s="516">
        <v>8.5000000000000006E-3</v>
      </c>
      <c r="N454" s="516">
        <v>0.95630000000000004</v>
      </c>
      <c r="O454" s="516">
        <v>0.98970000000000002</v>
      </c>
      <c r="P454" s="515">
        <v>399</v>
      </c>
      <c r="Q454" s="515">
        <v>397</v>
      </c>
      <c r="R454" s="516">
        <v>0.99399999999999999</v>
      </c>
      <c r="S454" s="516">
        <v>3.8999999999999998E-3</v>
      </c>
      <c r="T454" s="516">
        <v>0.98640000000000005</v>
      </c>
      <c r="U454" s="516">
        <v>1</v>
      </c>
      <c r="V454" s="515">
        <v>27</v>
      </c>
      <c r="W454" s="515">
        <v>26</v>
      </c>
      <c r="X454" s="516">
        <v>0.98199999999999998</v>
      </c>
      <c r="Y454" s="516"/>
      <c r="Z454" s="516"/>
      <c r="AA454" s="516"/>
      <c r="AB454" s="515">
        <v>787</v>
      </c>
      <c r="AC454" s="515">
        <v>776</v>
      </c>
      <c r="AD454" s="516">
        <v>0.98399999999999999</v>
      </c>
      <c r="AE454" s="516">
        <v>4.4999999999999997E-3</v>
      </c>
      <c r="AF454" s="516">
        <v>0.97519999999999996</v>
      </c>
      <c r="AG454" s="516">
        <v>0.99280000000000002</v>
      </c>
      <c r="AH454" s="515">
        <v>0</v>
      </c>
      <c r="AI454" s="515">
        <v>0</v>
      </c>
      <c r="AJ454" s="516"/>
      <c r="AK454" s="516"/>
      <c r="AL454" s="516"/>
      <c r="AM454" s="516"/>
    </row>
    <row r="455" spans="2:39" ht="15.6" x14ac:dyDescent="0.3">
      <c r="B455" s="513" t="s">
        <v>58</v>
      </c>
      <c r="C455" s="514" t="s">
        <v>44</v>
      </c>
      <c r="D455" s="514" t="s">
        <v>54</v>
      </c>
      <c r="E455" s="512" t="s">
        <v>326</v>
      </c>
      <c r="F455" s="512" t="s">
        <v>329</v>
      </c>
      <c r="G455" s="515">
        <v>54</v>
      </c>
      <c r="H455" s="515">
        <v>55008</v>
      </c>
      <c r="I455" s="516">
        <v>0.15151999999999999</v>
      </c>
      <c r="J455" s="515">
        <v>0</v>
      </c>
      <c r="K455" s="515">
        <v>0</v>
      </c>
      <c r="L455" s="516"/>
      <c r="M455" s="516"/>
      <c r="N455" s="516"/>
      <c r="O455" s="516"/>
      <c r="P455" s="515">
        <v>0</v>
      </c>
      <c r="Q455" s="515">
        <v>0</v>
      </c>
      <c r="R455" s="516"/>
      <c r="S455" s="516"/>
      <c r="T455" s="516"/>
      <c r="U455" s="516"/>
      <c r="V455" s="515">
        <v>0</v>
      </c>
      <c r="W455" s="515">
        <v>0</v>
      </c>
      <c r="X455" s="516"/>
      <c r="Y455" s="516"/>
      <c r="Z455" s="516"/>
      <c r="AA455" s="516"/>
      <c r="AB455" s="515">
        <v>332</v>
      </c>
      <c r="AC455" s="515">
        <v>325</v>
      </c>
      <c r="AD455" s="516">
        <v>0.97899999999999998</v>
      </c>
      <c r="AE455" s="516">
        <v>7.9000000000000008E-3</v>
      </c>
      <c r="AF455" s="516">
        <v>0.96350000000000002</v>
      </c>
      <c r="AG455" s="516">
        <v>0.99450000000000005</v>
      </c>
      <c r="AH455" s="515">
        <v>332</v>
      </c>
      <c r="AI455" s="515">
        <v>325</v>
      </c>
      <c r="AJ455" s="516">
        <v>0.97899999999999998</v>
      </c>
      <c r="AK455" s="516">
        <v>7.9000000000000008E-3</v>
      </c>
      <c r="AL455" s="516">
        <v>0.96350000000000002</v>
      </c>
      <c r="AM455" s="516">
        <v>0.99450000000000005</v>
      </c>
    </row>
    <row r="456" spans="2:39" ht="15.6" x14ac:dyDescent="0.3">
      <c r="B456" s="513" t="s">
        <v>58</v>
      </c>
      <c r="C456" s="514" t="s">
        <v>44</v>
      </c>
      <c r="D456" s="514" t="s">
        <v>54</v>
      </c>
      <c r="E456" s="512" t="s">
        <v>326</v>
      </c>
      <c r="F456" s="512" t="s">
        <v>328</v>
      </c>
      <c r="G456" s="515">
        <v>54</v>
      </c>
      <c r="H456" s="515">
        <v>55008</v>
      </c>
      <c r="I456" s="516">
        <v>0.15151999999999999</v>
      </c>
      <c r="J456" s="515">
        <v>0</v>
      </c>
      <c r="K456" s="515">
        <v>0</v>
      </c>
      <c r="L456" s="516"/>
      <c r="M456" s="516"/>
      <c r="N456" s="516"/>
      <c r="O456" s="516"/>
      <c r="P456" s="515">
        <v>0</v>
      </c>
      <c r="Q456" s="515">
        <v>0</v>
      </c>
      <c r="R456" s="516"/>
      <c r="S456" s="516"/>
      <c r="T456" s="516"/>
      <c r="U456" s="516"/>
      <c r="V456" s="515">
        <v>0</v>
      </c>
      <c r="W456" s="515">
        <v>0</v>
      </c>
      <c r="X456" s="516"/>
      <c r="Y456" s="516"/>
      <c r="Z456" s="516"/>
      <c r="AA456" s="516"/>
      <c r="AB456" s="515">
        <v>340</v>
      </c>
      <c r="AC456" s="515">
        <v>336</v>
      </c>
      <c r="AD456" s="516">
        <v>0.99399999999999999</v>
      </c>
      <c r="AE456" s="516">
        <v>4.1999999999999997E-3</v>
      </c>
      <c r="AF456" s="516">
        <v>0.98580000000000001</v>
      </c>
      <c r="AG456" s="516">
        <v>1</v>
      </c>
      <c r="AH456" s="515">
        <v>340</v>
      </c>
      <c r="AI456" s="515">
        <v>336</v>
      </c>
      <c r="AJ456" s="516">
        <v>0.99399999999999999</v>
      </c>
      <c r="AK456" s="516">
        <v>4.1999999999999997E-3</v>
      </c>
      <c r="AL456" s="516">
        <v>0.98580000000000001</v>
      </c>
      <c r="AM456" s="516">
        <v>1</v>
      </c>
    </row>
    <row r="457" spans="2:39" ht="15.6" x14ac:dyDescent="0.3">
      <c r="B457" s="513" t="s">
        <v>58</v>
      </c>
      <c r="C457" s="514" t="s">
        <v>44</v>
      </c>
      <c r="D457" s="514" t="s">
        <v>54</v>
      </c>
      <c r="E457" s="512" t="s">
        <v>324</v>
      </c>
      <c r="F457" s="512" t="s">
        <v>329</v>
      </c>
      <c r="G457" s="515">
        <v>54</v>
      </c>
      <c r="H457" s="515">
        <v>55008</v>
      </c>
      <c r="I457" s="516">
        <v>0.15151999999999999</v>
      </c>
      <c r="J457" s="515">
        <v>10</v>
      </c>
      <c r="K457" s="515">
        <v>10</v>
      </c>
      <c r="L457" s="516">
        <v>1</v>
      </c>
      <c r="M457" s="516"/>
      <c r="N457" s="516"/>
      <c r="O457" s="516"/>
      <c r="P457" s="515">
        <v>144</v>
      </c>
      <c r="Q457" s="515">
        <v>144</v>
      </c>
      <c r="R457" s="516">
        <v>1</v>
      </c>
      <c r="S457" s="516">
        <v>0</v>
      </c>
      <c r="T457" s="516">
        <v>1</v>
      </c>
      <c r="U457" s="516">
        <v>1</v>
      </c>
      <c r="V457" s="515">
        <v>57</v>
      </c>
      <c r="W457" s="515">
        <v>49</v>
      </c>
      <c r="X457" s="516">
        <v>0.81799999999999995</v>
      </c>
      <c r="Y457" s="516">
        <v>5.11E-2</v>
      </c>
      <c r="Z457" s="516">
        <v>0.71779999999999999</v>
      </c>
      <c r="AA457" s="516">
        <v>0.91820000000000002</v>
      </c>
      <c r="AB457" s="515">
        <v>211</v>
      </c>
      <c r="AC457" s="515">
        <v>203</v>
      </c>
      <c r="AD457" s="516">
        <v>0.96199999999999997</v>
      </c>
      <c r="AE457" s="516">
        <v>1.32E-2</v>
      </c>
      <c r="AF457" s="516">
        <v>0.93610000000000004</v>
      </c>
      <c r="AG457" s="516">
        <v>0.9879</v>
      </c>
      <c r="AH457" s="515">
        <v>0</v>
      </c>
      <c r="AI457" s="515">
        <v>0</v>
      </c>
      <c r="AJ457" s="516"/>
      <c r="AK457" s="516"/>
      <c r="AL457" s="516"/>
      <c r="AM457" s="516"/>
    </row>
    <row r="458" spans="2:39" ht="15.6" x14ac:dyDescent="0.3">
      <c r="B458" s="513" t="s">
        <v>58</v>
      </c>
      <c r="C458" s="514" t="s">
        <v>44</v>
      </c>
      <c r="D458" s="514" t="s">
        <v>54</v>
      </c>
      <c r="E458" s="512" t="s">
        <v>324</v>
      </c>
      <c r="F458" s="512" t="s">
        <v>328</v>
      </c>
      <c r="G458" s="515">
        <v>54</v>
      </c>
      <c r="H458" s="515">
        <v>55008</v>
      </c>
      <c r="I458" s="516">
        <v>0.15151999999999999</v>
      </c>
      <c r="J458" s="515">
        <v>9</v>
      </c>
      <c r="K458" s="515">
        <v>9</v>
      </c>
      <c r="L458" s="516">
        <v>1</v>
      </c>
      <c r="M458" s="516"/>
      <c r="N458" s="516"/>
      <c r="O458" s="516"/>
      <c r="P458" s="515">
        <v>150</v>
      </c>
      <c r="Q458" s="515">
        <v>148</v>
      </c>
      <c r="R458" s="516">
        <v>0.98899999999999999</v>
      </c>
      <c r="S458" s="516">
        <v>8.5000000000000006E-3</v>
      </c>
      <c r="T458" s="516">
        <v>0.97230000000000005</v>
      </c>
      <c r="U458" s="516">
        <v>1</v>
      </c>
      <c r="V458" s="515">
        <v>80</v>
      </c>
      <c r="W458" s="515">
        <v>76</v>
      </c>
      <c r="X458" s="516">
        <v>0.95299999999999996</v>
      </c>
      <c r="Y458" s="516">
        <v>2.3699999999999999E-2</v>
      </c>
      <c r="Z458" s="516">
        <v>0.90649999999999997</v>
      </c>
      <c r="AA458" s="516">
        <v>0.99950000000000006</v>
      </c>
      <c r="AB458" s="515">
        <v>239</v>
      </c>
      <c r="AC458" s="515">
        <v>233</v>
      </c>
      <c r="AD458" s="516">
        <v>0.97899999999999998</v>
      </c>
      <c r="AE458" s="516">
        <v>9.2999999999999992E-3</v>
      </c>
      <c r="AF458" s="516">
        <v>0.96079999999999999</v>
      </c>
      <c r="AG458" s="516">
        <v>0.99719999999999998</v>
      </c>
      <c r="AH458" s="515">
        <v>0</v>
      </c>
      <c r="AI458" s="515">
        <v>0</v>
      </c>
      <c r="AJ458" s="516"/>
      <c r="AK458" s="516"/>
      <c r="AL458" s="516"/>
      <c r="AM458" s="516"/>
    </row>
    <row r="459" spans="2:39" ht="15.6" x14ac:dyDescent="0.3">
      <c r="B459" s="513" t="s">
        <v>58</v>
      </c>
      <c r="C459" s="514" t="s">
        <v>44</v>
      </c>
      <c r="D459" s="514" t="s">
        <v>54</v>
      </c>
      <c r="E459" s="512" t="s">
        <v>323</v>
      </c>
      <c r="F459" s="512" t="s">
        <v>329</v>
      </c>
      <c r="G459" s="515">
        <v>54</v>
      </c>
      <c r="H459" s="515">
        <v>55008</v>
      </c>
      <c r="I459" s="516">
        <v>0.15151999999999999</v>
      </c>
      <c r="J459" s="515">
        <v>1839</v>
      </c>
      <c r="K459" s="515">
        <v>1719</v>
      </c>
      <c r="L459" s="516">
        <v>0.94599999999999995</v>
      </c>
      <c r="M459" s="516">
        <v>5.3E-3</v>
      </c>
      <c r="N459" s="516">
        <v>0.93559999999999999</v>
      </c>
      <c r="O459" s="516">
        <v>0.95640000000000003</v>
      </c>
      <c r="P459" s="515">
        <v>443</v>
      </c>
      <c r="Q459" s="515">
        <v>411</v>
      </c>
      <c r="R459" s="516">
        <v>0.93300000000000005</v>
      </c>
      <c r="S459" s="516">
        <v>1.1900000000000001E-2</v>
      </c>
      <c r="T459" s="516">
        <v>0.90969999999999995</v>
      </c>
      <c r="U459" s="516">
        <v>0.95630000000000004</v>
      </c>
      <c r="V459" s="515">
        <v>83</v>
      </c>
      <c r="W459" s="515">
        <v>64</v>
      </c>
      <c r="X459" s="516">
        <v>0.82899999999999996</v>
      </c>
      <c r="Y459" s="516">
        <v>4.1300000000000003E-2</v>
      </c>
      <c r="Z459" s="516">
        <v>0.74809999999999999</v>
      </c>
      <c r="AA459" s="516">
        <v>0.90990000000000004</v>
      </c>
      <c r="AB459" s="515">
        <v>2365</v>
      </c>
      <c r="AC459" s="515">
        <v>2194</v>
      </c>
      <c r="AD459" s="516">
        <v>0.94499999999999995</v>
      </c>
      <c r="AE459" s="516">
        <v>4.7000000000000002E-3</v>
      </c>
      <c r="AF459" s="516">
        <v>0.93579999999999997</v>
      </c>
      <c r="AG459" s="516">
        <v>0.95420000000000005</v>
      </c>
      <c r="AH459" s="515">
        <v>0</v>
      </c>
      <c r="AI459" s="515">
        <v>0</v>
      </c>
      <c r="AJ459" s="516"/>
      <c r="AK459" s="516"/>
      <c r="AL459" s="516"/>
      <c r="AM459" s="516"/>
    </row>
    <row r="460" spans="2:39" ht="15.6" x14ac:dyDescent="0.3">
      <c r="B460" s="513" t="s">
        <v>58</v>
      </c>
      <c r="C460" s="514" t="s">
        <v>44</v>
      </c>
      <c r="D460" s="514" t="s">
        <v>54</v>
      </c>
      <c r="E460" s="512" t="s">
        <v>323</v>
      </c>
      <c r="F460" s="512" t="s">
        <v>328</v>
      </c>
      <c r="G460" s="515">
        <v>54</v>
      </c>
      <c r="H460" s="515">
        <v>55008</v>
      </c>
      <c r="I460" s="516">
        <v>0.15151999999999999</v>
      </c>
      <c r="J460" s="515">
        <v>1209</v>
      </c>
      <c r="K460" s="515">
        <v>1192</v>
      </c>
      <c r="L460" s="516">
        <v>0.99</v>
      </c>
      <c r="M460" s="516">
        <v>2.8999999999999998E-3</v>
      </c>
      <c r="N460" s="516">
        <v>0.98429999999999995</v>
      </c>
      <c r="O460" s="516">
        <v>0.99570000000000003</v>
      </c>
      <c r="P460" s="515">
        <v>599</v>
      </c>
      <c r="Q460" s="515">
        <v>580</v>
      </c>
      <c r="R460" s="516">
        <v>0.97199999999999998</v>
      </c>
      <c r="S460" s="516">
        <v>6.7000000000000002E-3</v>
      </c>
      <c r="T460" s="516">
        <v>0.95889999999999997</v>
      </c>
      <c r="U460" s="516">
        <v>0.98509999999999998</v>
      </c>
      <c r="V460" s="515">
        <v>62</v>
      </c>
      <c r="W460" s="515">
        <v>50</v>
      </c>
      <c r="X460" s="516">
        <v>0.82899999999999996</v>
      </c>
      <c r="Y460" s="516">
        <v>4.7800000000000002E-2</v>
      </c>
      <c r="Z460" s="516">
        <v>0.73529999999999995</v>
      </c>
      <c r="AA460" s="516">
        <v>0.92269999999999996</v>
      </c>
      <c r="AB460" s="515">
        <v>1870</v>
      </c>
      <c r="AC460" s="515">
        <v>1822</v>
      </c>
      <c r="AD460" s="516">
        <v>0.98499999999999999</v>
      </c>
      <c r="AE460" s="516">
        <v>2.8E-3</v>
      </c>
      <c r="AF460" s="516">
        <v>0.97950000000000004</v>
      </c>
      <c r="AG460" s="516">
        <v>0.99050000000000005</v>
      </c>
      <c r="AH460" s="515">
        <v>0</v>
      </c>
      <c r="AI460" s="515">
        <v>0</v>
      </c>
      <c r="AJ460" s="516"/>
      <c r="AK460" s="516"/>
      <c r="AL460" s="516"/>
      <c r="AM460" s="516"/>
    </row>
    <row r="461" spans="2:39" ht="15.6" x14ac:dyDescent="0.3">
      <c r="B461" s="513" t="s">
        <v>58</v>
      </c>
      <c r="C461" s="514" t="s">
        <v>44</v>
      </c>
      <c r="D461" s="514" t="s">
        <v>54</v>
      </c>
      <c r="E461" s="512" t="s">
        <v>322</v>
      </c>
      <c r="F461" s="512" t="s">
        <v>329</v>
      </c>
      <c r="G461" s="515">
        <v>54</v>
      </c>
      <c r="H461" s="515">
        <v>55008</v>
      </c>
      <c r="I461" s="516">
        <v>0.15151999999999999</v>
      </c>
      <c r="J461" s="515">
        <v>0</v>
      </c>
      <c r="K461" s="515">
        <v>0</v>
      </c>
      <c r="L461" s="516"/>
      <c r="M461" s="516"/>
      <c r="N461" s="516"/>
      <c r="O461" s="516"/>
      <c r="P461" s="515">
        <v>0</v>
      </c>
      <c r="Q461" s="515">
        <v>0</v>
      </c>
      <c r="R461" s="516"/>
      <c r="S461" s="516"/>
      <c r="T461" s="516"/>
      <c r="U461" s="516"/>
      <c r="V461" s="515">
        <v>0</v>
      </c>
      <c r="W461" s="515">
        <v>0</v>
      </c>
      <c r="X461" s="516"/>
      <c r="Y461" s="516"/>
      <c r="Z461" s="516"/>
      <c r="AA461" s="516"/>
      <c r="AB461" s="515">
        <v>0</v>
      </c>
      <c r="AC461" s="515">
        <v>0</v>
      </c>
      <c r="AD461" s="516"/>
      <c r="AE461" s="516"/>
      <c r="AF461" s="516"/>
      <c r="AG461" s="516"/>
      <c r="AH461" s="515">
        <v>0</v>
      </c>
      <c r="AI461" s="515">
        <v>0</v>
      </c>
      <c r="AJ461" s="516"/>
      <c r="AK461" s="516"/>
      <c r="AL461" s="516"/>
      <c r="AM461" s="516"/>
    </row>
    <row r="462" spans="2:39" ht="15.6" x14ac:dyDescent="0.3">
      <c r="B462" s="513" t="s">
        <v>58</v>
      </c>
      <c r="C462" s="514" t="s">
        <v>44</v>
      </c>
      <c r="D462" s="514" t="s">
        <v>54</v>
      </c>
      <c r="E462" s="512" t="s">
        <v>322</v>
      </c>
      <c r="F462" s="512" t="s">
        <v>328</v>
      </c>
      <c r="G462" s="515">
        <v>54</v>
      </c>
      <c r="H462" s="515">
        <v>55008</v>
      </c>
      <c r="I462" s="516">
        <v>0.15151999999999999</v>
      </c>
      <c r="J462" s="515">
        <v>0</v>
      </c>
      <c r="K462" s="515">
        <v>0</v>
      </c>
      <c r="L462" s="516"/>
      <c r="M462" s="516"/>
      <c r="N462" s="516"/>
      <c r="O462" s="516"/>
      <c r="P462" s="515">
        <v>0</v>
      </c>
      <c r="Q462" s="515">
        <v>0</v>
      </c>
      <c r="R462" s="516"/>
      <c r="S462" s="516"/>
      <c r="T462" s="516"/>
      <c r="U462" s="516"/>
      <c r="V462" s="515">
        <v>0</v>
      </c>
      <c r="W462" s="515">
        <v>0</v>
      </c>
      <c r="X462" s="516"/>
      <c r="Y462" s="516"/>
      <c r="Z462" s="516"/>
      <c r="AA462" s="516"/>
      <c r="AB462" s="515">
        <v>0</v>
      </c>
      <c r="AC462" s="515">
        <v>0</v>
      </c>
      <c r="AD462" s="516"/>
      <c r="AE462" s="516"/>
      <c r="AF462" s="516"/>
      <c r="AG462" s="516"/>
      <c r="AH462" s="515">
        <v>0</v>
      </c>
      <c r="AI462" s="515">
        <v>0</v>
      </c>
      <c r="AJ462" s="516"/>
      <c r="AK462" s="516"/>
      <c r="AL462" s="516"/>
      <c r="AM462" s="516"/>
    </row>
    <row r="463" spans="2:39" ht="15.6" x14ac:dyDescent="0.3">
      <c r="B463" s="513" t="s">
        <v>58</v>
      </c>
      <c r="C463" s="514" t="s">
        <v>44</v>
      </c>
      <c r="D463" s="514" t="s">
        <v>54</v>
      </c>
      <c r="E463" s="512" t="s">
        <v>321</v>
      </c>
      <c r="F463" s="512" t="s">
        <v>329</v>
      </c>
      <c r="G463" s="515">
        <v>54</v>
      </c>
      <c r="H463" s="515">
        <v>55008</v>
      </c>
      <c r="I463" s="516">
        <v>0.15151999999999999</v>
      </c>
      <c r="J463" s="515">
        <v>1260</v>
      </c>
      <c r="K463" s="515">
        <v>1180</v>
      </c>
      <c r="L463" s="516">
        <v>0.94199999999999995</v>
      </c>
      <c r="M463" s="516">
        <v>6.6E-3</v>
      </c>
      <c r="N463" s="516">
        <v>0.92910000000000004</v>
      </c>
      <c r="O463" s="516">
        <v>0.95489999999999997</v>
      </c>
      <c r="P463" s="515">
        <v>134</v>
      </c>
      <c r="Q463" s="515">
        <v>133</v>
      </c>
      <c r="R463" s="516">
        <v>0.998</v>
      </c>
      <c r="S463" s="516">
        <v>3.8999999999999998E-3</v>
      </c>
      <c r="T463" s="516">
        <v>0.99039999999999995</v>
      </c>
      <c r="U463" s="516">
        <v>1</v>
      </c>
      <c r="V463" s="515">
        <v>9</v>
      </c>
      <c r="W463" s="515">
        <v>9</v>
      </c>
      <c r="X463" s="516">
        <v>1</v>
      </c>
      <c r="Y463" s="516"/>
      <c r="Z463" s="516"/>
      <c r="AA463" s="516"/>
      <c r="AB463" s="515">
        <v>1403</v>
      </c>
      <c r="AC463" s="515">
        <v>1322</v>
      </c>
      <c r="AD463" s="516">
        <v>0.94299999999999995</v>
      </c>
      <c r="AE463" s="516">
        <v>6.1999999999999998E-3</v>
      </c>
      <c r="AF463" s="516">
        <v>0.93079999999999996</v>
      </c>
      <c r="AG463" s="516">
        <v>0.95520000000000005</v>
      </c>
      <c r="AH463" s="515">
        <v>0</v>
      </c>
      <c r="AI463" s="515">
        <v>0</v>
      </c>
      <c r="AJ463" s="516"/>
      <c r="AK463" s="516"/>
      <c r="AL463" s="516"/>
      <c r="AM463" s="516"/>
    </row>
    <row r="464" spans="2:39" ht="15.6" x14ac:dyDescent="0.3">
      <c r="B464" s="513" t="s">
        <v>58</v>
      </c>
      <c r="C464" s="514" t="s">
        <v>44</v>
      </c>
      <c r="D464" s="514" t="s">
        <v>54</v>
      </c>
      <c r="E464" s="512" t="s">
        <v>321</v>
      </c>
      <c r="F464" s="512" t="s">
        <v>328</v>
      </c>
      <c r="G464" s="515">
        <v>54</v>
      </c>
      <c r="H464" s="515">
        <v>55008</v>
      </c>
      <c r="I464" s="516">
        <v>0.15151999999999999</v>
      </c>
      <c r="J464" s="515">
        <v>524</v>
      </c>
      <c r="K464" s="515">
        <v>519</v>
      </c>
      <c r="L464" s="516">
        <v>0.99199999999999999</v>
      </c>
      <c r="M464" s="516">
        <v>3.8999999999999998E-3</v>
      </c>
      <c r="N464" s="516">
        <v>0.98440000000000005</v>
      </c>
      <c r="O464" s="516">
        <v>0.99960000000000004</v>
      </c>
      <c r="P464" s="515">
        <v>515</v>
      </c>
      <c r="Q464" s="515">
        <v>511</v>
      </c>
      <c r="R464" s="516">
        <v>0.99299999999999999</v>
      </c>
      <c r="S464" s="516">
        <v>3.7000000000000002E-3</v>
      </c>
      <c r="T464" s="516">
        <v>0.98570000000000002</v>
      </c>
      <c r="U464" s="516">
        <v>1</v>
      </c>
      <c r="V464" s="515">
        <v>37</v>
      </c>
      <c r="W464" s="515">
        <v>35</v>
      </c>
      <c r="X464" s="516">
        <v>0.93300000000000005</v>
      </c>
      <c r="Y464" s="516">
        <v>4.1099999999999998E-2</v>
      </c>
      <c r="Z464" s="516">
        <v>0.85240000000000005</v>
      </c>
      <c r="AA464" s="516">
        <v>1</v>
      </c>
      <c r="AB464" s="515">
        <v>1076</v>
      </c>
      <c r="AC464" s="515">
        <v>1065</v>
      </c>
      <c r="AD464" s="516">
        <v>0.99199999999999999</v>
      </c>
      <c r="AE464" s="516">
        <v>2.7000000000000001E-3</v>
      </c>
      <c r="AF464" s="516">
        <v>0.98670000000000002</v>
      </c>
      <c r="AG464" s="516">
        <v>0.99729999999999996</v>
      </c>
      <c r="AH464" s="515">
        <v>0</v>
      </c>
      <c r="AI464" s="515">
        <v>0</v>
      </c>
      <c r="AJ464" s="516"/>
      <c r="AK464" s="516"/>
      <c r="AL464" s="516"/>
      <c r="AM464" s="516"/>
    </row>
    <row r="465" spans="2:39" ht="15.6" x14ac:dyDescent="0.3">
      <c r="B465" s="517" t="s">
        <v>48</v>
      </c>
      <c r="C465" s="529" t="s">
        <v>49</v>
      </c>
      <c r="D465" s="479" t="s">
        <v>45</v>
      </c>
      <c r="E465" s="517" t="s">
        <v>313</v>
      </c>
      <c r="F465" s="517" t="s">
        <v>312</v>
      </c>
      <c r="G465" s="518">
        <v>103</v>
      </c>
      <c r="H465" s="518">
        <v>89772</v>
      </c>
      <c r="I465" s="480">
        <v>0.78</v>
      </c>
      <c r="J465" s="518">
        <v>28952</v>
      </c>
      <c r="K465" s="518">
        <v>27979</v>
      </c>
      <c r="L465" s="480">
        <v>0.97299999999999998</v>
      </c>
      <c r="M465" s="480">
        <v>1E-3</v>
      </c>
      <c r="N465" s="480">
        <v>0.97099999999999997</v>
      </c>
      <c r="O465" s="480">
        <v>0.97499999999999998</v>
      </c>
      <c r="P465" s="518">
        <v>6520</v>
      </c>
      <c r="Q465" s="518">
        <v>6366</v>
      </c>
      <c r="R465" s="480">
        <v>0.98099999999999998</v>
      </c>
      <c r="S465" s="480">
        <v>1.6999999999999999E-3</v>
      </c>
      <c r="T465" s="480">
        <v>0.97770000000000001</v>
      </c>
      <c r="U465" s="480">
        <v>0.98429999999999995</v>
      </c>
      <c r="V465" s="518">
        <v>583</v>
      </c>
      <c r="W465" s="518">
        <v>498</v>
      </c>
      <c r="X465" s="480">
        <v>0.84199999999999997</v>
      </c>
      <c r="Y465" s="480">
        <v>1.5100000000000001E-2</v>
      </c>
      <c r="Z465" s="480">
        <v>0.81240000000000001</v>
      </c>
      <c r="AA465" s="480">
        <v>0.87160000000000004</v>
      </c>
      <c r="AB465" s="518">
        <v>37105</v>
      </c>
      <c r="AC465" s="518">
        <v>35881</v>
      </c>
      <c r="AD465" s="480">
        <v>0.97399999999999998</v>
      </c>
      <c r="AE465" s="480">
        <v>8.0000000000000004E-4</v>
      </c>
      <c r="AF465" s="480">
        <v>0.97240000000000004</v>
      </c>
      <c r="AG465" s="480">
        <v>0.97560000000000002</v>
      </c>
      <c r="AH465" s="518">
        <v>1050</v>
      </c>
      <c r="AI465" s="518">
        <v>1038</v>
      </c>
      <c r="AJ465" s="480">
        <v>0.99199999999999999</v>
      </c>
      <c r="AK465" s="480">
        <v>2.7000000000000001E-3</v>
      </c>
      <c r="AL465" s="480">
        <v>0.98670000000000002</v>
      </c>
      <c r="AM465" s="480">
        <v>0.99729999999999996</v>
      </c>
    </row>
    <row r="466" spans="2:39" ht="15.6" x14ac:dyDescent="0.3">
      <c r="B466" s="517" t="s">
        <v>48</v>
      </c>
      <c r="C466" s="529" t="s">
        <v>49</v>
      </c>
      <c r="D466" s="479" t="s">
        <v>52</v>
      </c>
      <c r="E466" s="517" t="s">
        <v>313</v>
      </c>
      <c r="F466" s="517" t="s">
        <v>312</v>
      </c>
      <c r="G466" s="518">
        <v>103</v>
      </c>
      <c r="H466" s="518">
        <v>89772</v>
      </c>
      <c r="I466" s="480">
        <v>0.78</v>
      </c>
      <c r="J466" s="518">
        <v>6430</v>
      </c>
      <c r="K466" s="518">
        <v>5423</v>
      </c>
      <c r="L466" s="480">
        <v>0.871</v>
      </c>
      <c r="M466" s="480">
        <v>4.1999999999999997E-3</v>
      </c>
      <c r="N466" s="480">
        <v>0.86280000000000001</v>
      </c>
      <c r="O466" s="480">
        <v>0.87919999999999998</v>
      </c>
      <c r="P466" s="518">
        <v>1171</v>
      </c>
      <c r="Q466" s="518">
        <v>986</v>
      </c>
      <c r="R466" s="480">
        <v>0.88</v>
      </c>
      <c r="S466" s="480">
        <v>9.4999999999999998E-3</v>
      </c>
      <c r="T466" s="480">
        <v>0.86140000000000005</v>
      </c>
      <c r="U466" s="480">
        <v>0.89859999999999995</v>
      </c>
      <c r="V466" s="518">
        <v>141</v>
      </c>
      <c r="W466" s="518">
        <v>85</v>
      </c>
      <c r="X466" s="480">
        <v>0.42699999999999999</v>
      </c>
      <c r="Y466" s="480">
        <v>4.1700000000000001E-2</v>
      </c>
      <c r="Z466" s="480">
        <v>0.3453</v>
      </c>
      <c r="AA466" s="480">
        <v>0.50870000000000004</v>
      </c>
      <c r="AB466" s="518">
        <v>7781</v>
      </c>
      <c r="AC466" s="518">
        <v>6531</v>
      </c>
      <c r="AD466" s="480">
        <v>0.871</v>
      </c>
      <c r="AE466" s="480">
        <v>3.8E-3</v>
      </c>
      <c r="AF466" s="480">
        <v>0.86360000000000003</v>
      </c>
      <c r="AG466" s="480">
        <v>0.87839999999999996</v>
      </c>
      <c r="AH466" s="518">
        <v>39</v>
      </c>
      <c r="AI466" s="518">
        <v>37</v>
      </c>
      <c r="AJ466" s="480">
        <v>0.97799999999999998</v>
      </c>
      <c r="AK466" s="480">
        <v>2.35E-2</v>
      </c>
      <c r="AL466" s="480">
        <v>0.93189999999999995</v>
      </c>
      <c r="AM466" s="480">
        <v>1</v>
      </c>
    </row>
    <row r="467" spans="2:39" ht="15.6" x14ac:dyDescent="0.3">
      <c r="B467" s="517" t="s">
        <v>48</v>
      </c>
      <c r="C467" s="529" t="s">
        <v>50</v>
      </c>
      <c r="D467" s="479" t="s">
        <v>45</v>
      </c>
      <c r="E467" s="517" t="s">
        <v>313</v>
      </c>
      <c r="F467" s="517" t="s">
        <v>312</v>
      </c>
      <c r="G467" s="518">
        <v>44</v>
      </c>
      <c r="H467" s="518">
        <v>22606</v>
      </c>
      <c r="I467" s="480">
        <v>0.22</v>
      </c>
      <c r="J467" s="518">
        <v>6968</v>
      </c>
      <c r="K467" s="518">
        <v>6758</v>
      </c>
      <c r="L467" s="480">
        <v>0.97399999999999998</v>
      </c>
      <c r="M467" s="480">
        <v>1.9E-3</v>
      </c>
      <c r="N467" s="480">
        <v>0.97030000000000005</v>
      </c>
      <c r="O467" s="480">
        <v>0.97770000000000001</v>
      </c>
      <c r="P467" s="518">
        <v>2743</v>
      </c>
      <c r="Q467" s="518">
        <v>2704</v>
      </c>
      <c r="R467" s="480">
        <v>0.99399999999999999</v>
      </c>
      <c r="S467" s="480">
        <v>1.5E-3</v>
      </c>
      <c r="T467" s="480">
        <v>0.99109999999999998</v>
      </c>
      <c r="U467" s="480">
        <v>0.99690000000000001</v>
      </c>
      <c r="V467" s="518">
        <v>334</v>
      </c>
      <c r="W467" s="518">
        <v>302</v>
      </c>
      <c r="X467" s="480">
        <v>0.89800000000000002</v>
      </c>
      <c r="Y467" s="480">
        <v>1.66E-2</v>
      </c>
      <c r="Z467" s="480">
        <v>0.86550000000000005</v>
      </c>
      <c r="AA467" s="480">
        <v>0.93049999999999999</v>
      </c>
      <c r="AB467" s="518">
        <v>10537</v>
      </c>
      <c r="AC467" s="518">
        <v>10250</v>
      </c>
      <c r="AD467" s="480">
        <v>0.97699999999999998</v>
      </c>
      <c r="AE467" s="480">
        <v>1.5E-3</v>
      </c>
      <c r="AF467" s="480">
        <v>0.97409999999999997</v>
      </c>
      <c r="AG467" s="480">
        <v>0.97989999999999999</v>
      </c>
      <c r="AH467" s="518">
        <v>492</v>
      </c>
      <c r="AI467" s="518">
        <v>486</v>
      </c>
      <c r="AJ467" s="480">
        <v>0.995</v>
      </c>
      <c r="AK467" s="480">
        <v>3.2000000000000002E-3</v>
      </c>
      <c r="AL467" s="480">
        <v>0.98870000000000002</v>
      </c>
      <c r="AM467" s="480">
        <v>1</v>
      </c>
    </row>
    <row r="468" spans="2:39" ht="15.6" x14ac:dyDescent="0.3">
      <c r="B468" s="517" t="s">
        <v>48</v>
      </c>
      <c r="C468" s="529" t="s">
        <v>50</v>
      </c>
      <c r="D468" s="479" t="s">
        <v>52</v>
      </c>
      <c r="E468" s="517" t="s">
        <v>313</v>
      </c>
      <c r="F468" s="517" t="s">
        <v>312</v>
      </c>
      <c r="G468" s="518">
        <v>44</v>
      </c>
      <c r="H468" s="518">
        <v>22606</v>
      </c>
      <c r="I468" s="480">
        <v>0.22</v>
      </c>
      <c r="J468" s="518">
        <v>550</v>
      </c>
      <c r="K468" s="518">
        <v>492</v>
      </c>
      <c r="L468" s="480">
        <v>0.88300000000000001</v>
      </c>
      <c r="M468" s="480">
        <v>1.37E-2</v>
      </c>
      <c r="N468" s="480">
        <v>0.85609999999999997</v>
      </c>
      <c r="O468" s="480">
        <v>0.90990000000000004</v>
      </c>
      <c r="P468" s="518">
        <v>171</v>
      </c>
      <c r="Q468" s="518">
        <v>157</v>
      </c>
      <c r="R468" s="480">
        <v>0.97799999999999998</v>
      </c>
      <c r="S468" s="480">
        <v>1.12E-2</v>
      </c>
      <c r="T468" s="480">
        <v>0.95599999999999996</v>
      </c>
      <c r="U468" s="480">
        <v>1</v>
      </c>
      <c r="V468" s="518">
        <v>18</v>
      </c>
      <c r="W468" s="518">
        <v>15</v>
      </c>
      <c r="X468" s="480">
        <v>0.67300000000000004</v>
      </c>
      <c r="Y468" s="480"/>
      <c r="Z468" s="480"/>
      <c r="AA468" s="480"/>
      <c r="AB468" s="518">
        <v>766</v>
      </c>
      <c r="AC468" s="518">
        <v>691</v>
      </c>
      <c r="AD468" s="480">
        <v>0.88800000000000001</v>
      </c>
      <c r="AE468" s="480">
        <v>1.14E-2</v>
      </c>
      <c r="AF468" s="480">
        <v>0.86570000000000003</v>
      </c>
      <c r="AG468" s="480">
        <v>0.9103</v>
      </c>
      <c r="AH468" s="518">
        <v>27</v>
      </c>
      <c r="AI468" s="518">
        <v>27</v>
      </c>
      <c r="AJ468" s="480">
        <v>1</v>
      </c>
      <c r="AK468" s="480"/>
      <c r="AL468" s="480"/>
      <c r="AM468" s="480"/>
    </row>
    <row r="469" spans="2:39" ht="15.6" x14ac:dyDescent="0.3">
      <c r="B469" s="517" t="s">
        <v>48</v>
      </c>
      <c r="C469" s="529" t="s">
        <v>49</v>
      </c>
      <c r="D469" s="517" t="s">
        <v>54</v>
      </c>
      <c r="E469" s="479" t="s">
        <v>320</v>
      </c>
      <c r="F469" s="517" t="s">
        <v>312</v>
      </c>
      <c r="G469" s="518">
        <v>103</v>
      </c>
      <c r="H469" s="518">
        <v>89772</v>
      </c>
      <c r="I469" s="480">
        <v>0.78</v>
      </c>
      <c r="J469" s="518">
        <v>0</v>
      </c>
      <c r="K469" s="518">
        <v>0</v>
      </c>
      <c r="L469" s="480"/>
      <c r="M469" s="480"/>
      <c r="N469" s="480"/>
      <c r="O469" s="480"/>
      <c r="P469" s="518">
        <v>0</v>
      </c>
      <c r="Q469" s="518">
        <v>0</v>
      </c>
      <c r="R469" s="480"/>
      <c r="S469" s="480"/>
      <c r="T469" s="480"/>
      <c r="U469" s="480"/>
      <c r="V469" s="518">
        <v>0</v>
      </c>
      <c r="W469" s="518">
        <v>0</v>
      </c>
      <c r="X469" s="480"/>
      <c r="Y469" s="480"/>
      <c r="Z469" s="480"/>
      <c r="AA469" s="480"/>
      <c r="AB469" s="518">
        <v>1089</v>
      </c>
      <c r="AC469" s="518">
        <v>1075</v>
      </c>
      <c r="AD469" s="480">
        <v>0.99199999999999999</v>
      </c>
      <c r="AE469" s="480">
        <v>2.7000000000000001E-3</v>
      </c>
      <c r="AF469" s="480">
        <v>0.98670000000000002</v>
      </c>
      <c r="AG469" s="480">
        <v>0.99729999999999996</v>
      </c>
      <c r="AH469" s="518">
        <v>1089</v>
      </c>
      <c r="AI469" s="518">
        <v>1075</v>
      </c>
      <c r="AJ469" s="480">
        <v>0.99199999999999999</v>
      </c>
      <c r="AK469" s="480">
        <v>2.7000000000000001E-3</v>
      </c>
      <c r="AL469" s="480">
        <v>0.98670000000000002</v>
      </c>
      <c r="AM469" s="480">
        <v>0.99729999999999996</v>
      </c>
    </row>
    <row r="470" spans="2:39" ht="15.6" x14ac:dyDescent="0.3">
      <c r="B470" s="517" t="s">
        <v>48</v>
      </c>
      <c r="C470" s="529" t="s">
        <v>49</v>
      </c>
      <c r="D470" s="517" t="s">
        <v>54</v>
      </c>
      <c r="E470" s="479" t="s">
        <v>319</v>
      </c>
      <c r="F470" s="517" t="s">
        <v>312</v>
      </c>
      <c r="G470" s="518">
        <v>103</v>
      </c>
      <c r="H470" s="518">
        <v>89772</v>
      </c>
      <c r="I470" s="480">
        <v>0.78</v>
      </c>
      <c r="J470" s="518">
        <v>20</v>
      </c>
      <c r="K470" s="518">
        <v>20</v>
      </c>
      <c r="L470" s="480">
        <v>1</v>
      </c>
      <c r="M470" s="480"/>
      <c r="N470" s="480"/>
      <c r="O470" s="480"/>
      <c r="P470" s="518">
        <v>412</v>
      </c>
      <c r="Q470" s="518">
        <v>409</v>
      </c>
      <c r="R470" s="480">
        <v>0.99299999999999999</v>
      </c>
      <c r="S470" s="480">
        <v>4.1000000000000003E-3</v>
      </c>
      <c r="T470" s="480">
        <v>0.98499999999999999</v>
      </c>
      <c r="U470" s="480">
        <v>1</v>
      </c>
      <c r="V470" s="518">
        <v>160</v>
      </c>
      <c r="W470" s="518">
        <v>145</v>
      </c>
      <c r="X470" s="480">
        <v>0.92300000000000004</v>
      </c>
      <c r="Y470" s="480">
        <v>2.1100000000000001E-2</v>
      </c>
      <c r="Z470" s="480">
        <v>0.88160000000000005</v>
      </c>
      <c r="AA470" s="480">
        <v>0.96440000000000003</v>
      </c>
      <c r="AB470" s="518">
        <v>592</v>
      </c>
      <c r="AC470" s="518">
        <v>574</v>
      </c>
      <c r="AD470" s="480">
        <v>0.97599999999999998</v>
      </c>
      <c r="AE470" s="480">
        <v>6.3E-3</v>
      </c>
      <c r="AF470" s="480">
        <v>0.9637</v>
      </c>
      <c r="AG470" s="480">
        <v>0.98829999999999996</v>
      </c>
      <c r="AH470" s="518">
        <v>0</v>
      </c>
      <c r="AI470" s="518">
        <v>0</v>
      </c>
      <c r="AJ470" s="480"/>
      <c r="AK470" s="480"/>
      <c r="AL470" s="480"/>
      <c r="AM470" s="480"/>
    </row>
    <row r="471" spans="2:39" ht="15.6" x14ac:dyDescent="0.3">
      <c r="B471" s="517" t="s">
        <v>48</v>
      </c>
      <c r="C471" s="529" t="s">
        <v>49</v>
      </c>
      <c r="D471" s="517" t="s">
        <v>54</v>
      </c>
      <c r="E471" s="479" t="s">
        <v>318</v>
      </c>
      <c r="F471" s="517" t="s">
        <v>312</v>
      </c>
      <c r="G471" s="518">
        <v>103</v>
      </c>
      <c r="H471" s="518">
        <v>89772</v>
      </c>
      <c r="I471" s="480">
        <v>0.78</v>
      </c>
      <c r="J471" s="518">
        <v>4578</v>
      </c>
      <c r="K471" s="518">
        <v>4395</v>
      </c>
      <c r="L471" s="480">
        <v>0.97299999999999998</v>
      </c>
      <c r="M471" s="480">
        <v>2.3999999999999998E-3</v>
      </c>
      <c r="N471" s="480">
        <v>0.96830000000000005</v>
      </c>
      <c r="O471" s="480">
        <v>0.97770000000000001</v>
      </c>
      <c r="P471" s="518">
        <v>1257</v>
      </c>
      <c r="Q471" s="518">
        <v>1188</v>
      </c>
      <c r="R471" s="480">
        <v>0.96199999999999997</v>
      </c>
      <c r="S471" s="480">
        <v>5.4000000000000003E-3</v>
      </c>
      <c r="T471" s="480">
        <v>0.95140000000000002</v>
      </c>
      <c r="U471" s="480">
        <v>0.97260000000000002</v>
      </c>
      <c r="V471" s="518">
        <v>174</v>
      </c>
      <c r="W471" s="518">
        <v>138</v>
      </c>
      <c r="X471" s="480">
        <v>0.81899999999999995</v>
      </c>
      <c r="Y471" s="480">
        <v>2.92E-2</v>
      </c>
      <c r="Z471" s="480">
        <v>0.76180000000000003</v>
      </c>
      <c r="AA471" s="480">
        <v>0.87619999999999998</v>
      </c>
      <c r="AB471" s="518">
        <v>6009</v>
      </c>
      <c r="AC471" s="518">
        <v>5721</v>
      </c>
      <c r="AD471" s="480">
        <v>0.97199999999999998</v>
      </c>
      <c r="AE471" s="480">
        <v>2.0999999999999999E-3</v>
      </c>
      <c r="AF471" s="480">
        <v>0.96789999999999998</v>
      </c>
      <c r="AG471" s="480">
        <v>0.97609999999999997</v>
      </c>
      <c r="AH471" s="518">
        <v>0</v>
      </c>
      <c r="AI471" s="518">
        <v>0</v>
      </c>
      <c r="AJ471" s="480"/>
      <c r="AK471" s="480"/>
      <c r="AL471" s="480"/>
      <c r="AM471" s="480"/>
    </row>
    <row r="472" spans="2:39" ht="15.6" x14ac:dyDescent="0.3">
      <c r="B472" s="517" t="s">
        <v>48</v>
      </c>
      <c r="C472" s="529" t="s">
        <v>49</v>
      </c>
      <c r="D472" s="517" t="s">
        <v>54</v>
      </c>
      <c r="E472" s="479" t="s">
        <v>317</v>
      </c>
      <c r="F472" s="517" t="s">
        <v>312</v>
      </c>
      <c r="G472" s="518">
        <v>103</v>
      </c>
      <c r="H472" s="518">
        <v>89772</v>
      </c>
      <c r="I472" s="480">
        <v>0.78</v>
      </c>
      <c r="J472" s="518">
        <v>0</v>
      </c>
      <c r="K472" s="518">
        <v>0</v>
      </c>
      <c r="L472" s="480"/>
      <c r="M472" s="480"/>
      <c r="N472" s="480"/>
      <c r="O472" s="480"/>
      <c r="P472" s="518">
        <v>0</v>
      </c>
      <c r="Q472" s="518">
        <v>0</v>
      </c>
      <c r="R472" s="480"/>
      <c r="S472" s="480"/>
      <c r="T472" s="480"/>
      <c r="U472" s="480"/>
      <c r="V472" s="518">
        <v>0</v>
      </c>
      <c r="W472" s="518">
        <v>0</v>
      </c>
      <c r="X472" s="480"/>
      <c r="Y472" s="480"/>
      <c r="Z472" s="480"/>
      <c r="AA472" s="480"/>
      <c r="AB472" s="518">
        <v>0</v>
      </c>
      <c r="AC472" s="518">
        <v>0</v>
      </c>
      <c r="AD472" s="480"/>
      <c r="AE472" s="480"/>
      <c r="AF472" s="480"/>
      <c r="AG472" s="480"/>
      <c r="AH472" s="518">
        <v>0</v>
      </c>
      <c r="AI472" s="518">
        <v>0</v>
      </c>
      <c r="AJ472" s="480"/>
      <c r="AK472" s="480"/>
      <c r="AL472" s="480"/>
      <c r="AM472" s="480"/>
    </row>
    <row r="473" spans="2:39" ht="15.6" x14ac:dyDescent="0.3">
      <c r="B473" s="517" t="s">
        <v>48</v>
      </c>
      <c r="C473" s="529" t="s">
        <v>49</v>
      </c>
      <c r="D473" s="517" t="s">
        <v>54</v>
      </c>
      <c r="E473" s="479" t="s">
        <v>316</v>
      </c>
      <c r="F473" s="517" t="s">
        <v>312</v>
      </c>
      <c r="G473" s="518">
        <v>103</v>
      </c>
      <c r="H473" s="518">
        <v>89772</v>
      </c>
      <c r="I473" s="480">
        <v>0.78</v>
      </c>
      <c r="J473" s="518">
        <v>2878</v>
      </c>
      <c r="K473" s="518">
        <v>2761</v>
      </c>
      <c r="L473" s="480">
        <v>0.96899999999999997</v>
      </c>
      <c r="M473" s="480">
        <v>3.2000000000000002E-3</v>
      </c>
      <c r="N473" s="480">
        <v>0.9627</v>
      </c>
      <c r="O473" s="480">
        <v>0.97529999999999994</v>
      </c>
      <c r="P473" s="518">
        <v>1017</v>
      </c>
      <c r="Q473" s="518">
        <v>1009</v>
      </c>
      <c r="R473" s="480">
        <v>0.99199999999999999</v>
      </c>
      <c r="S473" s="480">
        <v>2.8E-3</v>
      </c>
      <c r="T473" s="480">
        <v>0.98650000000000004</v>
      </c>
      <c r="U473" s="480">
        <v>0.99750000000000005</v>
      </c>
      <c r="V473" s="518">
        <v>62</v>
      </c>
      <c r="W473" s="518">
        <v>60</v>
      </c>
      <c r="X473" s="480">
        <v>0.96599999999999997</v>
      </c>
      <c r="Y473" s="480">
        <v>2.3E-2</v>
      </c>
      <c r="Z473" s="480">
        <v>0.92090000000000005</v>
      </c>
      <c r="AA473" s="480">
        <v>1</v>
      </c>
      <c r="AB473" s="518">
        <v>3957</v>
      </c>
      <c r="AC473" s="518">
        <v>3830</v>
      </c>
      <c r="AD473" s="480">
        <v>0.97099999999999997</v>
      </c>
      <c r="AE473" s="480">
        <v>2.7000000000000001E-3</v>
      </c>
      <c r="AF473" s="480">
        <v>0.9657</v>
      </c>
      <c r="AG473" s="480">
        <v>0.97629999999999995</v>
      </c>
      <c r="AH473" s="518">
        <v>0</v>
      </c>
      <c r="AI473" s="518">
        <v>0</v>
      </c>
      <c r="AJ473" s="480"/>
      <c r="AK473" s="480"/>
      <c r="AL473" s="480"/>
      <c r="AM473" s="480"/>
    </row>
    <row r="474" spans="2:39" ht="15.6" x14ac:dyDescent="0.3">
      <c r="B474" s="517" t="s">
        <v>48</v>
      </c>
      <c r="C474" s="529" t="s">
        <v>50</v>
      </c>
      <c r="D474" s="517" t="s">
        <v>54</v>
      </c>
      <c r="E474" s="479" t="s">
        <v>320</v>
      </c>
      <c r="F474" s="517" t="s">
        <v>312</v>
      </c>
      <c r="G474" s="518">
        <v>44</v>
      </c>
      <c r="H474" s="518">
        <v>22606</v>
      </c>
      <c r="I474" s="480">
        <v>0.22</v>
      </c>
      <c r="J474" s="518">
        <v>0</v>
      </c>
      <c r="K474" s="518">
        <v>0</v>
      </c>
      <c r="L474" s="480"/>
      <c r="M474" s="480"/>
      <c r="N474" s="480"/>
      <c r="O474" s="480"/>
      <c r="P474" s="518">
        <v>0</v>
      </c>
      <c r="Q474" s="518">
        <v>0</v>
      </c>
      <c r="R474" s="480"/>
      <c r="S474" s="480"/>
      <c r="T474" s="480"/>
      <c r="U474" s="480"/>
      <c r="V474" s="518">
        <v>0</v>
      </c>
      <c r="W474" s="518">
        <v>0</v>
      </c>
      <c r="X474" s="480"/>
      <c r="Y474" s="480"/>
      <c r="Z474" s="480"/>
      <c r="AA474" s="480"/>
      <c r="AB474" s="518">
        <v>519</v>
      </c>
      <c r="AC474" s="518">
        <v>513</v>
      </c>
      <c r="AD474" s="480">
        <v>0.996</v>
      </c>
      <c r="AE474" s="480">
        <v>2.8E-3</v>
      </c>
      <c r="AF474" s="480">
        <v>0.99050000000000005</v>
      </c>
      <c r="AG474" s="480">
        <v>1</v>
      </c>
      <c r="AH474" s="518">
        <v>519</v>
      </c>
      <c r="AI474" s="518">
        <v>513</v>
      </c>
      <c r="AJ474" s="480">
        <v>0.996</v>
      </c>
      <c r="AK474" s="480">
        <v>2.8E-3</v>
      </c>
      <c r="AL474" s="480">
        <v>0.99050000000000005</v>
      </c>
      <c r="AM474" s="480">
        <v>1</v>
      </c>
    </row>
    <row r="475" spans="2:39" ht="15.6" x14ac:dyDescent="0.3">
      <c r="B475" s="517" t="s">
        <v>48</v>
      </c>
      <c r="C475" s="529" t="s">
        <v>50</v>
      </c>
      <c r="D475" s="517" t="s">
        <v>54</v>
      </c>
      <c r="E475" s="479" t="s">
        <v>319</v>
      </c>
      <c r="F475" s="517" t="s">
        <v>312</v>
      </c>
      <c r="G475" s="518">
        <v>44</v>
      </c>
      <c r="H475" s="518">
        <v>22606</v>
      </c>
      <c r="I475" s="480">
        <v>0.22</v>
      </c>
      <c r="J475" s="518">
        <v>17</v>
      </c>
      <c r="K475" s="518">
        <v>17</v>
      </c>
      <c r="L475" s="480">
        <v>1</v>
      </c>
      <c r="M475" s="480"/>
      <c r="N475" s="480"/>
      <c r="O475" s="480"/>
      <c r="P475" s="518">
        <v>119</v>
      </c>
      <c r="Q475" s="518">
        <v>117</v>
      </c>
      <c r="R475" s="480">
        <v>0.99199999999999999</v>
      </c>
      <c r="S475" s="480">
        <v>8.2000000000000007E-3</v>
      </c>
      <c r="T475" s="480">
        <v>0.97589999999999999</v>
      </c>
      <c r="U475" s="480">
        <v>1</v>
      </c>
      <c r="V475" s="518">
        <v>110</v>
      </c>
      <c r="W475" s="518">
        <v>106</v>
      </c>
      <c r="X475" s="480">
        <v>0.96299999999999997</v>
      </c>
      <c r="Y475" s="480">
        <v>1.7999999999999999E-2</v>
      </c>
      <c r="Z475" s="480">
        <v>0.92769999999999997</v>
      </c>
      <c r="AA475" s="480">
        <v>0.99829999999999997</v>
      </c>
      <c r="AB475" s="518">
        <v>246</v>
      </c>
      <c r="AC475" s="518">
        <v>240</v>
      </c>
      <c r="AD475" s="480">
        <v>0.97499999999999998</v>
      </c>
      <c r="AE475" s="480">
        <v>0.01</v>
      </c>
      <c r="AF475" s="480">
        <v>0.95540000000000003</v>
      </c>
      <c r="AG475" s="480">
        <v>0.99460000000000004</v>
      </c>
      <c r="AH475" s="518">
        <v>0</v>
      </c>
      <c r="AI475" s="518">
        <v>0</v>
      </c>
      <c r="AJ475" s="480"/>
      <c r="AK475" s="480"/>
      <c r="AL475" s="480"/>
      <c r="AM475" s="480"/>
    </row>
    <row r="476" spans="2:39" ht="15.6" x14ac:dyDescent="0.3">
      <c r="B476" s="517" t="s">
        <v>48</v>
      </c>
      <c r="C476" s="529" t="s">
        <v>50</v>
      </c>
      <c r="D476" s="517" t="s">
        <v>54</v>
      </c>
      <c r="E476" s="479" t="s">
        <v>318</v>
      </c>
      <c r="F476" s="517" t="s">
        <v>312</v>
      </c>
      <c r="G476" s="518">
        <v>44</v>
      </c>
      <c r="H476" s="518">
        <v>22606</v>
      </c>
      <c r="I476" s="480">
        <v>0.22</v>
      </c>
      <c r="J476" s="518">
        <v>1200</v>
      </c>
      <c r="K476" s="518">
        <v>1159</v>
      </c>
      <c r="L476" s="480">
        <v>0.97399999999999998</v>
      </c>
      <c r="M476" s="480">
        <v>4.5999999999999999E-3</v>
      </c>
      <c r="N476" s="480">
        <v>0.96499999999999997</v>
      </c>
      <c r="O476" s="480">
        <v>0.98299999999999998</v>
      </c>
      <c r="P476" s="518">
        <v>556</v>
      </c>
      <c r="Q476" s="518">
        <v>546</v>
      </c>
      <c r="R476" s="480">
        <v>0.98499999999999999</v>
      </c>
      <c r="S476" s="480">
        <v>5.1999999999999998E-3</v>
      </c>
      <c r="T476" s="480">
        <v>0.9748</v>
      </c>
      <c r="U476" s="480">
        <v>0.99519999999999997</v>
      </c>
      <c r="V476" s="518">
        <v>92</v>
      </c>
      <c r="W476" s="518">
        <v>77</v>
      </c>
      <c r="X476" s="480">
        <v>0.74</v>
      </c>
      <c r="Y476" s="480">
        <v>4.5699999999999998E-2</v>
      </c>
      <c r="Z476" s="480">
        <v>0.65039999999999998</v>
      </c>
      <c r="AA476" s="480">
        <v>0.8296</v>
      </c>
      <c r="AB476" s="518">
        <v>1848</v>
      </c>
      <c r="AC476" s="518">
        <v>1782</v>
      </c>
      <c r="AD476" s="480">
        <v>0.97399999999999998</v>
      </c>
      <c r="AE476" s="480">
        <v>3.7000000000000002E-3</v>
      </c>
      <c r="AF476" s="480">
        <v>0.9667</v>
      </c>
      <c r="AG476" s="480">
        <v>0.98129999999999995</v>
      </c>
      <c r="AH476" s="518">
        <v>0</v>
      </c>
      <c r="AI476" s="518">
        <v>0</v>
      </c>
      <c r="AJ476" s="480"/>
      <c r="AK476" s="480"/>
      <c r="AL476" s="480"/>
      <c r="AM476" s="480"/>
    </row>
    <row r="477" spans="2:39" ht="15.6" x14ac:dyDescent="0.3">
      <c r="B477" s="517" t="s">
        <v>48</v>
      </c>
      <c r="C477" s="529" t="s">
        <v>50</v>
      </c>
      <c r="D477" s="517" t="s">
        <v>54</v>
      </c>
      <c r="E477" s="479" t="s">
        <v>317</v>
      </c>
      <c r="F477" s="517" t="s">
        <v>312</v>
      </c>
      <c r="G477" s="518">
        <v>44</v>
      </c>
      <c r="H477" s="518">
        <v>22606</v>
      </c>
      <c r="I477" s="480">
        <v>0.22</v>
      </c>
      <c r="J477" s="518">
        <v>0</v>
      </c>
      <c r="K477" s="518">
        <v>0</v>
      </c>
      <c r="L477" s="480"/>
      <c r="M477" s="480"/>
      <c r="N477" s="480"/>
      <c r="O477" s="480"/>
      <c r="P477" s="518">
        <v>0</v>
      </c>
      <c r="Q477" s="518">
        <v>0</v>
      </c>
      <c r="R477" s="480"/>
      <c r="S477" s="480"/>
      <c r="T477" s="480"/>
      <c r="U477" s="480"/>
      <c r="V477" s="518">
        <v>0</v>
      </c>
      <c r="W477" s="518">
        <v>0</v>
      </c>
      <c r="X477" s="480"/>
      <c r="Y477" s="480"/>
      <c r="Z477" s="480"/>
      <c r="AA477" s="480"/>
      <c r="AB477" s="518">
        <v>0</v>
      </c>
      <c r="AC477" s="518">
        <v>0</v>
      </c>
      <c r="AD477" s="480"/>
      <c r="AE477" s="480"/>
      <c r="AF477" s="480"/>
      <c r="AG477" s="480"/>
      <c r="AH477" s="518">
        <v>0</v>
      </c>
      <c r="AI477" s="518">
        <v>0</v>
      </c>
      <c r="AJ477" s="480"/>
      <c r="AK477" s="480"/>
      <c r="AL477" s="480"/>
      <c r="AM477" s="480"/>
    </row>
    <row r="478" spans="2:39" ht="15.6" x14ac:dyDescent="0.3">
      <c r="B478" s="517" t="s">
        <v>48</v>
      </c>
      <c r="C478" s="529" t="s">
        <v>50</v>
      </c>
      <c r="D478" s="517" t="s">
        <v>54</v>
      </c>
      <c r="E478" s="479" t="s">
        <v>316</v>
      </c>
      <c r="F478" s="517" t="s">
        <v>312</v>
      </c>
      <c r="G478" s="518">
        <v>44</v>
      </c>
      <c r="H478" s="518">
        <v>22606</v>
      </c>
      <c r="I478" s="480">
        <v>0.22</v>
      </c>
      <c r="J478" s="518">
        <v>745</v>
      </c>
      <c r="K478" s="518">
        <v>721</v>
      </c>
      <c r="L478" s="480">
        <v>0.98299999999999998</v>
      </c>
      <c r="M478" s="480">
        <v>4.7000000000000002E-3</v>
      </c>
      <c r="N478" s="480">
        <v>0.9738</v>
      </c>
      <c r="O478" s="480">
        <v>0.99219999999999997</v>
      </c>
      <c r="P478" s="518">
        <v>367</v>
      </c>
      <c r="Q478" s="518">
        <v>365</v>
      </c>
      <c r="R478" s="480">
        <v>0.996</v>
      </c>
      <c r="S478" s="480">
        <v>3.3E-3</v>
      </c>
      <c r="T478" s="480">
        <v>0.98950000000000005</v>
      </c>
      <c r="U478" s="480">
        <v>1</v>
      </c>
      <c r="V478" s="518">
        <v>40</v>
      </c>
      <c r="W478" s="518">
        <v>38</v>
      </c>
      <c r="X478" s="480">
        <v>0.98</v>
      </c>
      <c r="Y478" s="480">
        <v>2.2100000000000002E-2</v>
      </c>
      <c r="Z478" s="480">
        <v>0.93669999999999998</v>
      </c>
      <c r="AA478" s="480">
        <v>1</v>
      </c>
      <c r="AB478" s="518">
        <v>1152</v>
      </c>
      <c r="AC478" s="518">
        <v>1124</v>
      </c>
      <c r="AD478" s="480">
        <v>0.98599999999999999</v>
      </c>
      <c r="AE478" s="480">
        <v>3.5000000000000001E-3</v>
      </c>
      <c r="AF478" s="480">
        <v>0.97909999999999997</v>
      </c>
      <c r="AG478" s="480">
        <v>0.9929</v>
      </c>
      <c r="AH478" s="518">
        <v>0</v>
      </c>
      <c r="AI478" s="518">
        <v>0</v>
      </c>
      <c r="AJ478" s="480"/>
      <c r="AK478" s="480"/>
      <c r="AL478" s="480"/>
      <c r="AM478" s="480"/>
    </row>
    <row r="479" spans="2:39" ht="15.6" x14ac:dyDescent="0.3">
      <c r="B479" s="517" t="s">
        <v>48</v>
      </c>
      <c r="C479" s="529" t="s">
        <v>49</v>
      </c>
      <c r="D479" s="517" t="s">
        <v>54</v>
      </c>
      <c r="E479" s="517" t="s">
        <v>313</v>
      </c>
      <c r="F479" s="479" t="s">
        <v>315</v>
      </c>
      <c r="G479" s="518">
        <v>103</v>
      </c>
      <c r="H479" s="518">
        <v>89772</v>
      </c>
      <c r="I479" s="480">
        <v>0.78</v>
      </c>
      <c r="J479" s="518">
        <v>24611</v>
      </c>
      <c r="K479" s="518">
        <v>22801</v>
      </c>
      <c r="L479" s="480">
        <v>0.94799999999999995</v>
      </c>
      <c r="M479" s="480">
        <v>1.4E-3</v>
      </c>
      <c r="N479" s="480">
        <v>0.94530000000000003</v>
      </c>
      <c r="O479" s="480">
        <v>0.95069999999999999</v>
      </c>
      <c r="P479" s="518">
        <v>3048</v>
      </c>
      <c r="Q479" s="518">
        <v>2797</v>
      </c>
      <c r="R479" s="480">
        <v>0.92500000000000004</v>
      </c>
      <c r="S479" s="480">
        <v>4.7999999999999996E-3</v>
      </c>
      <c r="T479" s="480">
        <v>0.91559999999999997</v>
      </c>
      <c r="U479" s="480">
        <v>0.93440000000000001</v>
      </c>
      <c r="V479" s="518">
        <v>408</v>
      </c>
      <c r="W479" s="518">
        <v>305</v>
      </c>
      <c r="X479" s="480">
        <v>0.628</v>
      </c>
      <c r="Y479" s="480">
        <v>2.3900000000000001E-2</v>
      </c>
      <c r="Z479" s="480">
        <v>0.58120000000000005</v>
      </c>
      <c r="AA479" s="480">
        <v>0.67479999999999996</v>
      </c>
      <c r="AB479" s="518">
        <v>28534</v>
      </c>
      <c r="AC479" s="518">
        <v>26362</v>
      </c>
      <c r="AD479" s="480">
        <v>0.94799999999999995</v>
      </c>
      <c r="AE479" s="480">
        <v>1.2999999999999999E-3</v>
      </c>
      <c r="AF479" s="480">
        <v>0.94550000000000001</v>
      </c>
      <c r="AG479" s="480">
        <v>0.95050000000000001</v>
      </c>
      <c r="AH479" s="518">
        <v>467</v>
      </c>
      <c r="AI479" s="518">
        <v>459</v>
      </c>
      <c r="AJ479" s="480">
        <v>0.99</v>
      </c>
      <c r="AK479" s="480">
        <v>4.5999999999999999E-3</v>
      </c>
      <c r="AL479" s="480">
        <v>0.98099999999999998</v>
      </c>
      <c r="AM479" s="480">
        <v>0.999</v>
      </c>
    </row>
    <row r="480" spans="2:39" ht="15.6" x14ac:dyDescent="0.3">
      <c r="B480" s="517" t="s">
        <v>48</v>
      </c>
      <c r="C480" s="529" t="s">
        <v>49</v>
      </c>
      <c r="D480" s="517" t="s">
        <v>54</v>
      </c>
      <c r="E480" s="517" t="s">
        <v>313</v>
      </c>
      <c r="F480" s="479" t="s">
        <v>314</v>
      </c>
      <c r="G480" s="518">
        <v>103</v>
      </c>
      <c r="H480" s="518">
        <v>89772</v>
      </c>
      <c r="I480" s="480">
        <v>0.78</v>
      </c>
      <c r="J480" s="518">
        <v>10771</v>
      </c>
      <c r="K480" s="518">
        <v>10601</v>
      </c>
      <c r="L480" s="480">
        <v>0.98899999999999999</v>
      </c>
      <c r="M480" s="480">
        <v>1E-3</v>
      </c>
      <c r="N480" s="480">
        <v>0.98699999999999999</v>
      </c>
      <c r="O480" s="480">
        <v>0.99099999999999999</v>
      </c>
      <c r="P480" s="518">
        <v>4643</v>
      </c>
      <c r="Q480" s="518">
        <v>4555</v>
      </c>
      <c r="R480" s="480">
        <v>0.98899999999999999</v>
      </c>
      <c r="S480" s="480">
        <v>1.5E-3</v>
      </c>
      <c r="T480" s="480">
        <v>0.98609999999999998</v>
      </c>
      <c r="U480" s="480">
        <v>0.9919</v>
      </c>
      <c r="V480" s="518">
        <v>316</v>
      </c>
      <c r="W480" s="518">
        <v>278</v>
      </c>
      <c r="X480" s="480">
        <v>0.89300000000000002</v>
      </c>
      <c r="Y480" s="480">
        <v>1.7399999999999999E-2</v>
      </c>
      <c r="Z480" s="480">
        <v>0.8589</v>
      </c>
      <c r="AA480" s="480">
        <v>0.92710000000000004</v>
      </c>
      <c r="AB480" s="518">
        <v>16168</v>
      </c>
      <c r="AC480" s="518">
        <v>15866</v>
      </c>
      <c r="AD480" s="480">
        <v>0.98799999999999999</v>
      </c>
      <c r="AE480" s="480">
        <v>8.9999999999999998E-4</v>
      </c>
      <c r="AF480" s="480">
        <v>0.98619999999999997</v>
      </c>
      <c r="AG480" s="480">
        <v>0.98980000000000001</v>
      </c>
      <c r="AH480" s="518">
        <v>438</v>
      </c>
      <c r="AI480" s="518">
        <v>432</v>
      </c>
      <c r="AJ480" s="480">
        <v>0.995</v>
      </c>
      <c r="AK480" s="480">
        <v>3.3999999999999998E-3</v>
      </c>
      <c r="AL480" s="480">
        <v>0.98829999999999996</v>
      </c>
      <c r="AM480" s="480">
        <v>1</v>
      </c>
    </row>
    <row r="481" spans="2:39" ht="15.6" x14ac:dyDescent="0.3">
      <c r="B481" s="517" t="s">
        <v>48</v>
      </c>
      <c r="C481" s="529" t="s">
        <v>50</v>
      </c>
      <c r="D481" s="517" t="s">
        <v>54</v>
      </c>
      <c r="E481" s="517" t="s">
        <v>313</v>
      </c>
      <c r="F481" s="479" t="s">
        <v>315</v>
      </c>
      <c r="G481" s="518">
        <v>44</v>
      </c>
      <c r="H481" s="518">
        <v>22606</v>
      </c>
      <c r="I481" s="480">
        <v>0.22</v>
      </c>
      <c r="J481" s="518">
        <v>5373</v>
      </c>
      <c r="K481" s="518">
        <v>5140</v>
      </c>
      <c r="L481" s="480">
        <v>0.97</v>
      </c>
      <c r="M481" s="480">
        <v>2.3E-3</v>
      </c>
      <c r="N481" s="480">
        <v>0.96550000000000002</v>
      </c>
      <c r="O481" s="480">
        <v>0.97450000000000003</v>
      </c>
      <c r="P481" s="518">
        <v>816</v>
      </c>
      <c r="Q481" s="518">
        <v>790</v>
      </c>
      <c r="R481" s="480">
        <v>0.98399999999999999</v>
      </c>
      <c r="S481" s="480">
        <v>4.4000000000000003E-3</v>
      </c>
      <c r="T481" s="480">
        <v>0.97540000000000004</v>
      </c>
      <c r="U481" s="480">
        <v>0.99260000000000004</v>
      </c>
      <c r="V481" s="518">
        <v>160</v>
      </c>
      <c r="W481" s="518">
        <v>135</v>
      </c>
      <c r="X481" s="480">
        <v>0.78700000000000003</v>
      </c>
      <c r="Y481" s="480">
        <v>3.2399999999999998E-2</v>
      </c>
      <c r="Z481" s="480">
        <v>0.72350000000000003</v>
      </c>
      <c r="AA481" s="480">
        <v>0.85050000000000003</v>
      </c>
      <c r="AB481" s="518">
        <v>6575</v>
      </c>
      <c r="AC481" s="518">
        <v>6289</v>
      </c>
      <c r="AD481" s="480">
        <v>0.97</v>
      </c>
      <c r="AE481" s="480">
        <v>2.0999999999999999E-3</v>
      </c>
      <c r="AF481" s="480">
        <v>0.96589999999999998</v>
      </c>
      <c r="AG481" s="480">
        <v>0.97409999999999997</v>
      </c>
      <c r="AH481" s="518">
        <v>226</v>
      </c>
      <c r="AI481" s="518">
        <v>224</v>
      </c>
      <c r="AJ481" s="480">
        <v>0.999</v>
      </c>
      <c r="AK481" s="480">
        <v>2.0999999999999999E-3</v>
      </c>
      <c r="AL481" s="480">
        <v>0.99490000000000001</v>
      </c>
      <c r="AM481" s="480">
        <v>1</v>
      </c>
    </row>
    <row r="482" spans="2:39" ht="15.6" x14ac:dyDescent="0.3">
      <c r="B482" s="517" t="s">
        <v>48</v>
      </c>
      <c r="C482" s="529" t="s">
        <v>50</v>
      </c>
      <c r="D482" s="517" t="s">
        <v>54</v>
      </c>
      <c r="E482" s="517" t="s">
        <v>313</v>
      </c>
      <c r="F482" s="479" t="s">
        <v>314</v>
      </c>
      <c r="G482" s="518">
        <v>44</v>
      </c>
      <c r="H482" s="518">
        <v>22606</v>
      </c>
      <c r="I482" s="480">
        <v>0.22</v>
      </c>
      <c r="J482" s="518">
        <v>2145</v>
      </c>
      <c r="K482" s="518">
        <v>2110</v>
      </c>
      <c r="L482" s="480">
        <v>0.98799999999999999</v>
      </c>
      <c r="M482" s="480">
        <v>2.3999999999999998E-3</v>
      </c>
      <c r="N482" s="480">
        <v>0.98329999999999995</v>
      </c>
      <c r="O482" s="480">
        <v>0.99270000000000003</v>
      </c>
      <c r="P482" s="518">
        <v>2098</v>
      </c>
      <c r="Q482" s="518">
        <v>2071</v>
      </c>
      <c r="R482" s="480">
        <v>0.996</v>
      </c>
      <c r="S482" s="480">
        <v>1.4E-3</v>
      </c>
      <c r="T482" s="480">
        <v>0.99329999999999996</v>
      </c>
      <c r="U482" s="480">
        <v>0.99870000000000003</v>
      </c>
      <c r="V482" s="518">
        <v>192</v>
      </c>
      <c r="W482" s="518">
        <v>182</v>
      </c>
      <c r="X482" s="480">
        <v>0.98199999999999998</v>
      </c>
      <c r="Y482" s="480">
        <v>9.5999999999999992E-3</v>
      </c>
      <c r="Z482" s="480">
        <v>0.96319999999999995</v>
      </c>
      <c r="AA482" s="480">
        <v>1</v>
      </c>
      <c r="AB482" s="518">
        <v>4648</v>
      </c>
      <c r="AC482" s="518">
        <v>4574</v>
      </c>
      <c r="AD482" s="480">
        <v>0.99199999999999999</v>
      </c>
      <c r="AE482" s="480">
        <v>1.2999999999999999E-3</v>
      </c>
      <c r="AF482" s="480">
        <v>0.98950000000000005</v>
      </c>
      <c r="AG482" s="480">
        <v>0.99450000000000005</v>
      </c>
      <c r="AH482" s="518">
        <v>213</v>
      </c>
      <c r="AI482" s="518">
        <v>211</v>
      </c>
      <c r="AJ482" s="480">
        <v>0.99399999999999999</v>
      </c>
      <c r="AK482" s="480">
        <v>5.3E-3</v>
      </c>
      <c r="AL482" s="480">
        <v>0.98360000000000003</v>
      </c>
      <c r="AM482" s="480">
        <v>1</v>
      </c>
    </row>
    <row r="483" spans="2:39" ht="15.6" x14ac:dyDescent="0.3">
      <c r="B483" s="517" t="s">
        <v>48</v>
      </c>
      <c r="C483" s="530" t="s">
        <v>44</v>
      </c>
      <c r="D483" s="478" t="s">
        <v>82</v>
      </c>
      <c r="E483" s="479" t="s">
        <v>320</v>
      </c>
      <c r="F483" s="517" t="s">
        <v>312</v>
      </c>
      <c r="G483" s="518">
        <v>111</v>
      </c>
      <c r="H483" s="518">
        <v>112378</v>
      </c>
      <c r="I483" s="480">
        <v>1</v>
      </c>
      <c r="J483" s="518">
        <v>0</v>
      </c>
      <c r="K483" s="518">
        <v>0</v>
      </c>
      <c r="L483" s="480"/>
      <c r="M483" s="480"/>
      <c r="N483" s="480"/>
      <c r="O483" s="480"/>
      <c r="P483" s="518">
        <v>0</v>
      </c>
      <c r="Q483" s="518">
        <v>0</v>
      </c>
      <c r="R483" s="480"/>
      <c r="S483" s="480"/>
      <c r="T483" s="480"/>
      <c r="U483" s="480"/>
      <c r="V483" s="518">
        <v>0</v>
      </c>
      <c r="W483" s="518">
        <v>0</v>
      </c>
      <c r="X483" s="480"/>
      <c r="Y483" s="480"/>
      <c r="Z483" s="480"/>
      <c r="AA483" s="480"/>
      <c r="AB483" s="518">
        <v>1542</v>
      </c>
      <c r="AC483" s="518">
        <v>1524</v>
      </c>
      <c r="AD483" s="480">
        <v>0.99399999999999999</v>
      </c>
      <c r="AE483" s="480">
        <v>2E-3</v>
      </c>
      <c r="AF483" s="480">
        <v>0.99009999999999998</v>
      </c>
      <c r="AG483" s="480">
        <v>0.99790000000000001</v>
      </c>
      <c r="AH483" s="518">
        <v>1542</v>
      </c>
      <c r="AI483" s="518">
        <v>1524</v>
      </c>
      <c r="AJ483" s="480">
        <v>0.99399999999999999</v>
      </c>
      <c r="AK483" s="480">
        <v>2E-3</v>
      </c>
      <c r="AL483" s="480">
        <v>0.99009999999999998</v>
      </c>
      <c r="AM483" s="480">
        <v>0.99790000000000001</v>
      </c>
    </row>
    <row r="484" spans="2:39" ht="15.6" x14ac:dyDescent="0.3">
      <c r="B484" s="517" t="s">
        <v>48</v>
      </c>
      <c r="C484" s="530" t="s">
        <v>44</v>
      </c>
      <c r="D484" s="478" t="s">
        <v>82</v>
      </c>
      <c r="E484" s="479" t="s">
        <v>319</v>
      </c>
      <c r="F484" s="517" t="s">
        <v>312</v>
      </c>
      <c r="G484" s="518">
        <v>111</v>
      </c>
      <c r="H484" s="518">
        <v>112378</v>
      </c>
      <c r="I484" s="480">
        <v>1</v>
      </c>
      <c r="J484" s="518">
        <v>34</v>
      </c>
      <c r="K484" s="518">
        <v>34</v>
      </c>
      <c r="L484" s="480">
        <v>1</v>
      </c>
      <c r="M484" s="480">
        <v>0</v>
      </c>
      <c r="N484" s="480">
        <v>1</v>
      </c>
      <c r="O484" s="480">
        <v>1</v>
      </c>
      <c r="P484" s="518">
        <v>501</v>
      </c>
      <c r="Q484" s="518">
        <v>499</v>
      </c>
      <c r="R484" s="480">
        <v>0.99399999999999999</v>
      </c>
      <c r="S484" s="480">
        <v>3.5000000000000001E-3</v>
      </c>
      <c r="T484" s="480">
        <v>0.98709999999999998</v>
      </c>
      <c r="U484" s="480">
        <v>1</v>
      </c>
      <c r="V484" s="518">
        <v>253</v>
      </c>
      <c r="W484" s="518">
        <v>236</v>
      </c>
      <c r="X484" s="480">
        <v>0.94899999999999995</v>
      </c>
      <c r="Y484" s="480">
        <v>1.38E-2</v>
      </c>
      <c r="Z484" s="480">
        <v>0.92200000000000004</v>
      </c>
      <c r="AA484" s="480">
        <v>0.97599999999999998</v>
      </c>
      <c r="AB484" s="518">
        <v>788</v>
      </c>
      <c r="AC484" s="518">
        <v>769</v>
      </c>
      <c r="AD484" s="480">
        <v>0.97699999999999998</v>
      </c>
      <c r="AE484" s="480">
        <v>5.3E-3</v>
      </c>
      <c r="AF484" s="480">
        <v>0.96660000000000001</v>
      </c>
      <c r="AG484" s="480">
        <v>0.98740000000000006</v>
      </c>
      <c r="AH484" s="518">
        <v>0</v>
      </c>
      <c r="AI484" s="518">
        <v>0</v>
      </c>
      <c r="AJ484" s="480"/>
      <c r="AK484" s="480"/>
      <c r="AL484" s="480"/>
      <c r="AM484" s="480"/>
    </row>
    <row r="485" spans="2:39" ht="15.6" x14ac:dyDescent="0.3">
      <c r="B485" s="517" t="s">
        <v>48</v>
      </c>
      <c r="C485" s="530" t="s">
        <v>44</v>
      </c>
      <c r="D485" s="478" t="s">
        <v>82</v>
      </c>
      <c r="E485" s="479" t="s">
        <v>318</v>
      </c>
      <c r="F485" s="517" t="s">
        <v>312</v>
      </c>
      <c r="G485" s="518">
        <v>111</v>
      </c>
      <c r="H485" s="518">
        <v>112378</v>
      </c>
      <c r="I485" s="480">
        <v>1</v>
      </c>
      <c r="J485" s="518">
        <v>5299</v>
      </c>
      <c r="K485" s="518">
        <v>5150</v>
      </c>
      <c r="L485" s="480">
        <v>0.97799999999999998</v>
      </c>
      <c r="M485" s="480">
        <v>2E-3</v>
      </c>
      <c r="N485" s="480">
        <v>0.97409999999999997</v>
      </c>
      <c r="O485" s="480">
        <v>0.9819</v>
      </c>
      <c r="P485" s="518">
        <v>1645</v>
      </c>
      <c r="Q485" s="518">
        <v>1594</v>
      </c>
      <c r="R485" s="480">
        <v>0.97799999999999998</v>
      </c>
      <c r="S485" s="480">
        <v>3.5999999999999999E-3</v>
      </c>
      <c r="T485" s="480">
        <v>0.97089999999999999</v>
      </c>
      <c r="U485" s="480">
        <v>0.98509999999999998</v>
      </c>
      <c r="V485" s="518">
        <v>237</v>
      </c>
      <c r="W485" s="518">
        <v>195</v>
      </c>
      <c r="X485" s="480">
        <v>0.79400000000000004</v>
      </c>
      <c r="Y485" s="480">
        <v>2.63E-2</v>
      </c>
      <c r="Z485" s="480">
        <v>0.74250000000000005</v>
      </c>
      <c r="AA485" s="480">
        <v>0.84550000000000003</v>
      </c>
      <c r="AB485" s="518">
        <v>7181</v>
      </c>
      <c r="AC485" s="518">
        <v>6939</v>
      </c>
      <c r="AD485" s="480">
        <v>0.97699999999999998</v>
      </c>
      <c r="AE485" s="480">
        <v>1.8E-3</v>
      </c>
      <c r="AF485" s="480">
        <v>0.97350000000000003</v>
      </c>
      <c r="AG485" s="480">
        <v>0.98050000000000004</v>
      </c>
      <c r="AH485" s="518">
        <v>0</v>
      </c>
      <c r="AI485" s="518">
        <v>0</v>
      </c>
      <c r="AJ485" s="480"/>
      <c r="AK485" s="480"/>
      <c r="AL485" s="480"/>
      <c r="AM485" s="480"/>
    </row>
    <row r="486" spans="2:39" ht="15.6" x14ac:dyDescent="0.3">
      <c r="B486" s="517" t="s">
        <v>48</v>
      </c>
      <c r="C486" s="530" t="s">
        <v>44</v>
      </c>
      <c r="D486" s="478" t="s">
        <v>82</v>
      </c>
      <c r="E486" s="479" t="s">
        <v>317</v>
      </c>
      <c r="F486" s="517" t="s">
        <v>312</v>
      </c>
      <c r="G486" s="518">
        <v>111</v>
      </c>
      <c r="H486" s="518">
        <v>112378</v>
      </c>
      <c r="I486" s="480">
        <v>1</v>
      </c>
      <c r="J486" s="518">
        <v>0</v>
      </c>
      <c r="K486" s="518">
        <v>0</v>
      </c>
      <c r="L486" s="480"/>
      <c r="M486" s="480"/>
      <c r="N486" s="480"/>
      <c r="O486" s="480"/>
      <c r="P486" s="518">
        <v>0</v>
      </c>
      <c r="Q486" s="518">
        <v>0</v>
      </c>
      <c r="R486" s="480"/>
      <c r="S486" s="480"/>
      <c r="T486" s="480"/>
      <c r="U486" s="480"/>
      <c r="V486" s="518">
        <v>0</v>
      </c>
      <c r="W486" s="518">
        <v>0</v>
      </c>
      <c r="X486" s="480"/>
      <c r="Y486" s="480"/>
      <c r="Z486" s="480"/>
      <c r="AA486" s="480"/>
      <c r="AB486" s="518">
        <v>0</v>
      </c>
      <c r="AC486" s="518">
        <v>0</v>
      </c>
      <c r="AD486" s="480"/>
      <c r="AE486" s="480"/>
      <c r="AF486" s="480"/>
      <c r="AG486" s="480"/>
      <c r="AH486" s="518">
        <v>0</v>
      </c>
      <c r="AI486" s="518">
        <v>0</v>
      </c>
      <c r="AJ486" s="480"/>
      <c r="AK486" s="480"/>
      <c r="AL486" s="480"/>
      <c r="AM486" s="480"/>
    </row>
    <row r="487" spans="2:39" ht="15.6" x14ac:dyDescent="0.3">
      <c r="B487" s="517" t="s">
        <v>48</v>
      </c>
      <c r="C487" s="530" t="s">
        <v>44</v>
      </c>
      <c r="D487" s="478" t="s">
        <v>82</v>
      </c>
      <c r="E487" s="479" t="s">
        <v>316</v>
      </c>
      <c r="F487" s="517" t="s">
        <v>312</v>
      </c>
      <c r="G487" s="518">
        <v>111</v>
      </c>
      <c r="H487" s="518">
        <v>112378</v>
      </c>
      <c r="I487" s="480">
        <v>1</v>
      </c>
      <c r="J487" s="518">
        <v>3536</v>
      </c>
      <c r="K487" s="518">
        <v>3410</v>
      </c>
      <c r="L487" s="480">
        <v>0.97099999999999997</v>
      </c>
      <c r="M487" s="480">
        <v>2.8E-3</v>
      </c>
      <c r="N487" s="480">
        <v>0.96550000000000002</v>
      </c>
      <c r="O487" s="480">
        <v>0.97650000000000003</v>
      </c>
      <c r="P487" s="518">
        <v>1357</v>
      </c>
      <c r="Q487" s="518">
        <v>1348</v>
      </c>
      <c r="R487" s="480">
        <v>0.99299999999999999</v>
      </c>
      <c r="S487" s="480">
        <v>2.3E-3</v>
      </c>
      <c r="T487" s="480">
        <v>0.98850000000000005</v>
      </c>
      <c r="U487" s="480">
        <v>0.99750000000000005</v>
      </c>
      <c r="V487" s="518">
        <v>102</v>
      </c>
      <c r="W487" s="518">
        <v>98</v>
      </c>
      <c r="X487" s="480">
        <v>0.97299999999999998</v>
      </c>
      <c r="Y487" s="480">
        <v>1.6E-2</v>
      </c>
      <c r="Z487" s="480">
        <v>0.94159999999999999</v>
      </c>
      <c r="AA487" s="480">
        <v>1</v>
      </c>
      <c r="AB487" s="518">
        <v>4995</v>
      </c>
      <c r="AC487" s="518">
        <v>4856</v>
      </c>
      <c r="AD487" s="480">
        <v>0.97499999999999998</v>
      </c>
      <c r="AE487" s="480">
        <v>2.2000000000000001E-3</v>
      </c>
      <c r="AF487" s="480">
        <v>0.97070000000000001</v>
      </c>
      <c r="AG487" s="480">
        <v>0.97929999999999995</v>
      </c>
      <c r="AH487" s="518">
        <v>0</v>
      </c>
      <c r="AI487" s="518">
        <v>0</v>
      </c>
      <c r="AJ487" s="480"/>
      <c r="AK487" s="480"/>
      <c r="AL487" s="480"/>
      <c r="AM487" s="480"/>
    </row>
    <row r="488" spans="2:39" ht="15.6" x14ac:dyDescent="0.3">
      <c r="B488" s="517" t="s">
        <v>48</v>
      </c>
      <c r="C488" s="530" t="s">
        <v>44</v>
      </c>
      <c r="D488" s="478" t="s">
        <v>327</v>
      </c>
      <c r="E488" s="479" t="s">
        <v>320</v>
      </c>
      <c r="F488" s="517" t="s">
        <v>312</v>
      </c>
      <c r="G488" s="518">
        <v>111</v>
      </c>
      <c r="H488" s="518">
        <v>112378</v>
      </c>
      <c r="I488" s="480">
        <v>1</v>
      </c>
      <c r="J488" s="518">
        <v>0</v>
      </c>
      <c r="K488" s="518">
        <v>0</v>
      </c>
      <c r="L488" s="480"/>
      <c r="M488" s="480"/>
      <c r="N488" s="480"/>
      <c r="O488" s="480"/>
      <c r="P488" s="518">
        <v>0</v>
      </c>
      <c r="Q488" s="518">
        <v>0</v>
      </c>
      <c r="R488" s="480"/>
      <c r="S488" s="480"/>
      <c r="T488" s="480"/>
      <c r="U488" s="480"/>
      <c r="V488" s="518">
        <v>0</v>
      </c>
      <c r="W488" s="518">
        <v>0</v>
      </c>
      <c r="X488" s="480"/>
      <c r="Y488" s="480"/>
      <c r="Z488" s="480"/>
      <c r="AA488" s="480"/>
      <c r="AB488" s="518">
        <v>66</v>
      </c>
      <c r="AC488" s="518">
        <v>64</v>
      </c>
      <c r="AD488" s="480">
        <v>0.99099999999999999</v>
      </c>
      <c r="AE488" s="480">
        <v>1.1599999999999999E-2</v>
      </c>
      <c r="AF488" s="480">
        <v>0.96830000000000005</v>
      </c>
      <c r="AG488" s="480">
        <v>1</v>
      </c>
      <c r="AH488" s="518">
        <v>66</v>
      </c>
      <c r="AI488" s="518">
        <v>64</v>
      </c>
      <c r="AJ488" s="480">
        <v>0.99099999999999999</v>
      </c>
      <c r="AK488" s="480">
        <v>1.1599999999999999E-2</v>
      </c>
      <c r="AL488" s="480">
        <v>0.96830000000000005</v>
      </c>
      <c r="AM488" s="480">
        <v>1</v>
      </c>
    </row>
    <row r="489" spans="2:39" ht="15.6" x14ac:dyDescent="0.3">
      <c r="B489" s="517" t="s">
        <v>48</v>
      </c>
      <c r="C489" s="530" t="s">
        <v>44</v>
      </c>
      <c r="D489" s="478" t="s">
        <v>327</v>
      </c>
      <c r="E489" s="479" t="s">
        <v>319</v>
      </c>
      <c r="F489" s="517" t="s">
        <v>312</v>
      </c>
      <c r="G489" s="518">
        <v>111</v>
      </c>
      <c r="H489" s="518">
        <v>112378</v>
      </c>
      <c r="I489" s="480">
        <v>1</v>
      </c>
      <c r="J489" s="518">
        <v>3</v>
      </c>
      <c r="K489" s="518">
        <v>3</v>
      </c>
      <c r="L489" s="480">
        <v>1</v>
      </c>
      <c r="M489" s="480"/>
      <c r="N489" s="480"/>
      <c r="O489" s="480"/>
      <c r="P489" s="518">
        <v>30</v>
      </c>
      <c r="Q489" s="518">
        <v>27</v>
      </c>
      <c r="R489" s="480">
        <v>0.94199999999999995</v>
      </c>
      <c r="S489" s="480"/>
      <c r="T489" s="480"/>
      <c r="U489" s="480"/>
      <c r="V489" s="518">
        <v>17</v>
      </c>
      <c r="W489" s="518">
        <v>15</v>
      </c>
      <c r="X489" s="480">
        <v>0.71799999999999997</v>
      </c>
      <c r="Y489" s="480"/>
      <c r="Z489" s="480"/>
      <c r="AA489" s="480"/>
      <c r="AB489" s="518">
        <v>50</v>
      </c>
      <c r="AC489" s="518">
        <v>45</v>
      </c>
      <c r="AD489" s="480">
        <v>0.88800000000000001</v>
      </c>
      <c r="AE489" s="480">
        <v>4.4600000000000001E-2</v>
      </c>
      <c r="AF489" s="480">
        <v>0.80059999999999998</v>
      </c>
      <c r="AG489" s="480">
        <v>0.97540000000000004</v>
      </c>
      <c r="AH489" s="518">
        <v>0</v>
      </c>
      <c r="AI489" s="518">
        <v>0</v>
      </c>
      <c r="AJ489" s="480"/>
      <c r="AK489" s="480"/>
      <c r="AL489" s="480"/>
      <c r="AM489" s="480"/>
    </row>
    <row r="490" spans="2:39" ht="15.6" x14ac:dyDescent="0.3">
      <c r="B490" s="517" t="s">
        <v>48</v>
      </c>
      <c r="C490" s="530" t="s">
        <v>44</v>
      </c>
      <c r="D490" s="478" t="s">
        <v>327</v>
      </c>
      <c r="E490" s="479" t="s">
        <v>318</v>
      </c>
      <c r="F490" s="517" t="s">
        <v>312</v>
      </c>
      <c r="G490" s="518">
        <v>111</v>
      </c>
      <c r="H490" s="518">
        <v>112378</v>
      </c>
      <c r="I490" s="480">
        <v>1</v>
      </c>
      <c r="J490" s="518">
        <v>479</v>
      </c>
      <c r="K490" s="518">
        <v>404</v>
      </c>
      <c r="L490" s="480">
        <v>0.84399999999999997</v>
      </c>
      <c r="M490" s="480">
        <v>1.66E-2</v>
      </c>
      <c r="N490" s="480">
        <v>0.8115</v>
      </c>
      <c r="O490" s="480">
        <v>0.87649999999999995</v>
      </c>
      <c r="P490" s="518">
        <v>168</v>
      </c>
      <c r="Q490" s="518">
        <v>140</v>
      </c>
      <c r="R490" s="480">
        <v>0.81599999999999995</v>
      </c>
      <c r="S490" s="480">
        <v>2.9899999999999999E-2</v>
      </c>
      <c r="T490" s="480">
        <v>0.75739999999999996</v>
      </c>
      <c r="U490" s="480">
        <v>0.87460000000000004</v>
      </c>
      <c r="V490" s="518">
        <v>29</v>
      </c>
      <c r="W490" s="518">
        <v>20</v>
      </c>
      <c r="X490" s="480">
        <v>0.754</v>
      </c>
      <c r="Y490" s="480"/>
      <c r="Z490" s="480"/>
      <c r="AA490" s="480"/>
      <c r="AB490" s="518">
        <v>676</v>
      </c>
      <c r="AC490" s="518">
        <v>564</v>
      </c>
      <c r="AD490" s="480">
        <v>0.84</v>
      </c>
      <c r="AE490" s="480">
        <v>1.41E-2</v>
      </c>
      <c r="AF490" s="480">
        <v>0.81240000000000001</v>
      </c>
      <c r="AG490" s="480">
        <v>0.86760000000000004</v>
      </c>
      <c r="AH490" s="518">
        <v>0</v>
      </c>
      <c r="AI490" s="518">
        <v>0</v>
      </c>
      <c r="AJ490" s="480"/>
      <c r="AK490" s="480"/>
      <c r="AL490" s="480"/>
      <c r="AM490" s="480"/>
    </row>
    <row r="491" spans="2:39" ht="15.6" x14ac:dyDescent="0.3">
      <c r="B491" s="517" t="s">
        <v>48</v>
      </c>
      <c r="C491" s="530" t="s">
        <v>44</v>
      </c>
      <c r="D491" s="478" t="s">
        <v>327</v>
      </c>
      <c r="E491" s="479" t="s">
        <v>317</v>
      </c>
      <c r="F491" s="517" t="s">
        <v>312</v>
      </c>
      <c r="G491" s="518">
        <v>111</v>
      </c>
      <c r="H491" s="518">
        <v>112378</v>
      </c>
      <c r="I491" s="480">
        <v>1</v>
      </c>
      <c r="J491" s="518">
        <v>0</v>
      </c>
      <c r="K491" s="518">
        <v>0</v>
      </c>
      <c r="L491" s="480"/>
      <c r="M491" s="480"/>
      <c r="N491" s="480"/>
      <c r="O491" s="480"/>
      <c r="P491" s="518">
        <v>0</v>
      </c>
      <c r="Q491" s="518">
        <v>0</v>
      </c>
      <c r="R491" s="480"/>
      <c r="S491" s="480"/>
      <c r="T491" s="480"/>
      <c r="U491" s="480"/>
      <c r="V491" s="518">
        <v>0</v>
      </c>
      <c r="W491" s="518">
        <v>0</v>
      </c>
      <c r="X491" s="480"/>
      <c r="Y491" s="480"/>
      <c r="Z491" s="480"/>
      <c r="AA491" s="480"/>
      <c r="AB491" s="518">
        <v>0</v>
      </c>
      <c r="AC491" s="518">
        <v>0</v>
      </c>
      <c r="AD491" s="480"/>
      <c r="AE491" s="480"/>
      <c r="AF491" s="480"/>
      <c r="AG491" s="480"/>
      <c r="AH491" s="518">
        <v>0</v>
      </c>
      <c r="AI491" s="518">
        <v>0</v>
      </c>
      <c r="AJ491" s="480"/>
      <c r="AK491" s="480"/>
      <c r="AL491" s="480"/>
      <c r="AM491" s="480"/>
    </row>
    <row r="492" spans="2:39" ht="15.6" x14ac:dyDescent="0.3">
      <c r="B492" s="517" t="s">
        <v>48</v>
      </c>
      <c r="C492" s="530" t="s">
        <v>44</v>
      </c>
      <c r="D492" s="478" t="s">
        <v>327</v>
      </c>
      <c r="E492" s="479" t="s">
        <v>316</v>
      </c>
      <c r="F492" s="517" t="s">
        <v>312</v>
      </c>
      <c r="G492" s="518">
        <v>111</v>
      </c>
      <c r="H492" s="518">
        <v>112378</v>
      </c>
      <c r="I492" s="480">
        <v>1</v>
      </c>
      <c r="J492" s="518">
        <v>87</v>
      </c>
      <c r="K492" s="518">
        <v>72</v>
      </c>
      <c r="L492" s="480">
        <v>0.876</v>
      </c>
      <c r="M492" s="480">
        <v>3.5299999999999998E-2</v>
      </c>
      <c r="N492" s="480">
        <v>0.80679999999999996</v>
      </c>
      <c r="O492" s="480">
        <v>0.94520000000000004</v>
      </c>
      <c r="P492" s="518">
        <v>27</v>
      </c>
      <c r="Q492" s="518">
        <v>26</v>
      </c>
      <c r="R492" s="480">
        <v>0.99399999999999999</v>
      </c>
      <c r="S492" s="480"/>
      <c r="T492" s="480"/>
      <c r="U492" s="480"/>
      <c r="V492" s="518">
        <v>0</v>
      </c>
      <c r="W492" s="518">
        <v>0</v>
      </c>
      <c r="X492" s="480"/>
      <c r="Y492" s="480"/>
      <c r="Z492" s="480"/>
      <c r="AA492" s="480"/>
      <c r="AB492" s="518">
        <v>114</v>
      </c>
      <c r="AC492" s="518">
        <v>98</v>
      </c>
      <c r="AD492" s="480">
        <v>0.89700000000000002</v>
      </c>
      <c r="AE492" s="480">
        <v>2.8500000000000001E-2</v>
      </c>
      <c r="AF492" s="480">
        <v>0.84109999999999996</v>
      </c>
      <c r="AG492" s="480">
        <v>0.95289999999999997</v>
      </c>
      <c r="AH492" s="518">
        <v>0</v>
      </c>
      <c r="AI492" s="518">
        <v>0</v>
      </c>
      <c r="AJ492" s="480"/>
      <c r="AK492" s="480"/>
      <c r="AL492" s="480"/>
      <c r="AM492" s="480"/>
    </row>
    <row r="493" spans="2:39" ht="15.6" x14ac:dyDescent="0.3">
      <c r="B493" s="517" t="s">
        <v>48</v>
      </c>
      <c r="C493" s="530" t="s">
        <v>44</v>
      </c>
      <c r="D493" s="478" t="s">
        <v>82</v>
      </c>
      <c r="E493" s="517" t="s">
        <v>313</v>
      </c>
      <c r="F493" s="479" t="s">
        <v>315</v>
      </c>
      <c r="G493" s="518">
        <v>111</v>
      </c>
      <c r="H493" s="518">
        <v>112378</v>
      </c>
      <c r="I493" s="480">
        <v>1</v>
      </c>
      <c r="J493" s="518">
        <v>23394</v>
      </c>
      <c r="K493" s="518">
        <v>22402</v>
      </c>
      <c r="L493" s="480">
        <v>0.97</v>
      </c>
      <c r="M493" s="480">
        <v>1.1000000000000001E-3</v>
      </c>
      <c r="N493" s="480">
        <v>0.96779999999999999</v>
      </c>
      <c r="O493" s="480">
        <v>0.97219999999999995</v>
      </c>
      <c r="P493" s="518">
        <v>2860</v>
      </c>
      <c r="Q493" s="518">
        <v>2756</v>
      </c>
      <c r="R493" s="480">
        <v>0.95899999999999996</v>
      </c>
      <c r="S493" s="480">
        <v>3.7000000000000002E-3</v>
      </c>
      <c r="T493" s="480">
        <v>0.95169999999999999</v>
      </c>
      <c r="U493" s="480">
        <v>0.96630000000000005</v>
      </c>
      <c r="V493" s="518">
        <v>431</v>
      </c>
      <c r="W493" s="518">
        <v>360</v>
      </c>
      <c r="X493" s="480">
        <v>0.80800000000000005</v>
      </c>
      <c r="Y493" s="480">
        <v>1.9E-2</v>
      </c>
      <c r="Z493" s="480">
        <v>0.77080000000000004</v>
      </c>
      <c r="AA493" s="480">
        <v>0.84519999999999995</v>
      </c>
      <c r="AB493" s="518">
        <v>27344</v>
      </c>
      <c r="AC493" s="518">
        <v>26167</v>
      </c>
      <c r="AD493" s="480">
        <v>0.97</v>
      </c>
      <c r="AE493" s="480">
        <v>1E-3</v>
      </c>
      <c r="AF493" s="480">
        <v>0.96799999999999997</v>
      </c>
      <c r="AG493" s="480">
        <v>0.97199999999999998</v>
      </c>
      <c r="AH493" s="518">
        <v>659</v>
      </c>
      <c r="AI493" s="518">
        <v>649</v>
      </c>
      <c r="AJ493" s="480">
        <v>0.99199999999999999</v>
      </c>
      <c r="AK493" s="480">
        <v>3.5000000000000001E-3</v>
      </c>
      <c r="AL493" s="480">
        <v>0.98509999999999998</v>
      </c>
      <c r="AM493" s="480">
        <v>0.99890000000000001</v>
      </c>
    </row>
    <row r="494" spans="2:39" ht="15.6" x14ac:dyDescent="0.3">
      <c r="B494" s="517" t="s">
        <v>48</v>
      </c>
      <c r="C494" s="530" t="s">
        <v>44</v>
      </c>
      <c r="D494" s="478" t="s">
        <v>82</v>
      </c>
      <c r="E494" s="517" t="s">
        <v>313</v>
      </c>
      <c r="F494" s="479" t="s">
        <v>314</v>
      </c>
      <c r="G494" s="518">
        <v>111</v>
      </c>
      <c r="H494" s="518">
        <v>112378</v>
      </c>
      <c r="I494" s="480">
        <v>1</v>
      </c>
      <c r="J494" s="518">
        <v>12526</v>
      </c>
      <c r="K494" s="518">
        <v>12335</v>
      </c>
      <c r="L494" s="480">
        <v>0.98799999999999999</v>
      </c>
      <c r="M494" s="480">
        <v>1E-3</v>
      </c>
      <c r="N494" s="480">
        <v>0.98599999999999999</v>
      </c>
      <c r="O494" s="480">
        <v>0.99</v>
      </c>
      <c r="P494" s="518">
        <v>6403</v>
      </c>
      <c r="Q494" s="518">
        <v>6314</v>
      </c>
      <c r="R494" s="480">
        <v>0.99099999999999999</v>
      </c>
      <c r="S494" s="480">
        <v>1.1999999999999999E-3</v>
      </c>
      <c r="T494" s="480">
        <v>0.98860000000000003</v>
      </c>
      <c r="U494" s="480">
        <v>0.99339999999999995</v>
      </c>
      <c r="V494" s="518">
        <v>486</v>
      </c>
      <c r="W494" s="518">
        <v>440</v>
      </c>
      <c r="X494" s="480">
        <v>0.92900000000000005</v>
      </c>
      <c r="Y494" s="480">
        <v>1.1599999999999999E-2</v>
      </c>
      <c r="Z494" s="480">
        <v>0.90629999999999999</v>
      </c>
      <c r="AA494" s="480">
        <v>0.95169999999999999</v>
      </c>
      <c r="AB494" s="518">
        <v>20038</v>
      </c>
      <c r="AC494" s="518">
        <v>19706</v>
      </c>
      <c r="AD494" s="480">
        <v>0.98899999999999999</v>
      </c>
      <c r="AE494" s="480">
        <v>6.9999999999999999E-4</v>
      </c>
      <c r="AF494" s="480">
        <v>0.98760000000000003</v>
      </c>
      <c r="AG494" s="480">
        <v>0.99039999999999995</v>
      </c>
      <c r="AH494" s="518">
        <v>623</v>
      </c>
      <c r="AI494" s="518">
        <v>617</v>
      </c>
      <c r="AJ494" s="480">
        <v>0.995</v>
      </c>
      <c r="AK494" s="480">
        <v>2.8E-3</v>
      </c>
      <c r="AL494" s="480">
        <v>0.98950000000000005</v>
      </c>
      <c r="AM494" s="480">
        <v>1</v>
      </c>
    </row>
    <row r="495" spans="2:39" ht="15.6" x14ac:dyDescent="0.3">
      <c r="B495" s="517" t="s">
        <v>48</v>
      </c>
      <c r="C495" s="530" t="s">
        <v>44</v>
      </c>
      <c r="D495" s="478" t="s">
        <v>327</v>
      </c>
      <c r="E495" s="517" t="s">
        <v>313</v>
      </c>
      <c r="F495" s="479" t="s">
        <v>315</v>
      </c>
      <c r="G495" s="518">
        <v>111</v>
      </c>
      <c r="H495" s="518">
        <v>112378</v>
      </c>
      <c r="I495" s="480">
        <v>1</v>
      </c>
      <c r="J495" s="518">
        <v>6590</v>
      </c>
      <c r="K495" s="518">
        <v>5539</v>
      </c>
      <c r="L495" s="480">
        <v>0.871</v>
      </c>
      <c r="M495" s="480">
        <v>4.1000000000000003E-3</v>
      </c>
      <c r="N495" s="480">
        <v>0.86299999999999999</v>
      </c>
      <c r="O495" s="480">
        <v>0.879</v>
      </c>
      <c r="P495" s="518">
        <v>1004</v>
      </c>
      <c r="Q495" s="518">
        <v>831</v>
      </c>
      <c r="R495" s="480">
        <v>0.877</v>
      </c>
      <c r="S495" s="480">
        <v>1.04E-2</v>
      </c>
      <c r="T495" s="480">
        <v>0.85660000000000003</v>
      </c>
      <c r="U495" s="480">
        <v>0.89739999999999998</v>
      </c>
      <c r="V495" s="518">
        <v>137</v>
      </c>
      <c r="W495" s="518">
        <v>80</v>
      </c>
      <c r="X495" s="480">
        <v>0.4</v>
      </c>
      <c r="Y495" s="480">
        <v>4.19E-2</v>
      </c>
      <c r="Z495" s="480">
        <v>0.31790000000000002</v>
      </c>
      <c r="AA495" s="480">
        <v>0.48209999999999997</v>
      </c>
      <c r="AB495" s="518">
        <v>7765</v>
      </c>
      <c r="AC495" s="518">
        <v>6484</v>
      </c>
      <c r="AD495" s="480">
        <v>0.871</v>
      </c>
      <c r="AE495" s="480">
        <v>3.8E-3</v>
      </c>
      <c r="AF495" s="480">
        <v>0.86360000000000003</v>
      </c>
      <c r="AG495" s="480">
        <v>0.87839999999999996</v>
      </c>
      <c r="AH495" s="518">
        <v>34</v>
      </c>
      <c r="AI495" s="518">
        <v>34</v>
      </c>
      <c r="AJ495" s="480">
        <v>1</v>
      </c>
      <c r="AK495" s="480">
        <v>0</v>
      </c>
      <c r="AL495" s="480">
        <v>1</v>
      </c>
      <c r="AM495" s="480">
        <v>1</v>
      </c>
    </row>
    <row r="496" spans="2:39" ht="15.6" x14ac:dyDescent="0.3">
      <c r="B496" s="517" t="s">
        <v>48</v>
      </c>
      <c r="C496" s="530" t="s">
        <v>44</v>
      </c>
      <c r="D496" s="478" t="s">
        <v>327</v>
      </c>
      <c r="E496" s="517" t="s">
        <v>313</v>
      </c>
      <c r="F496" s="479" t="s">
        <v>314</v>
      </c>
      <c r="G496" s="518">
        <v>111</v>
      </c>
      <c r="H496" s="518">
        <v>112378</v>
      </c>
      <c r="I496" s="480">
        <v>1</v>
      </c>
      <c r="J496" s="518">
        <v>390</v>
      </c>
      <c r="K496" s="518">
        <v>376</v>
      </c>
      <c r="L496" s="480">
        <v>0.97199999999999998</v>
      </c>
      <c r="M496" s="480">
        <v>8.3999999999999995E-3</v>
      </c>
      <c r="N496" s="480">
        <v>0.95550000000000002</v>
      </c>
      <c r="O496" s="480">
        <v>0.98850000000000005</v>
      </c>
      <c r="P496" s="518">
        <v>338</v>
      </c>
      <c r="Q496" s="518">
        <v>312</v>
      </c>
      <c r="R496" s="480">
        <v>0.95499999999999996</v>
      </c>
      <c r="S496" s="480">
        <v>1.1299999999999999E-2</v>
      </c>
      <c r="T496" s="480">
        <v>0.93289999999999995</v>
      </c>
      <c r="U496" s="480">
        <v>0.97709999999999997</v>
      </c>
      <c r="V496" s="518">
        <v>22</v>
      </c>
      <c r="W496" s="518">
        <v>20</v>
      </c>
      <c r="X496" s="480">
        <v>0.98299999999999998</v>
      </c>
      <c r="Y496" s="480"/>
      <c r="Z496" s="480"/>
      <c r="AA496" s="480"/>
      <c r="AB496" s="518">
        <v>778</v>
      </c>
      <c r="AC496" s="518">
        <v>734</v>
      </c>
      <c r="AD496" s="480">
        <v>0.96499999999999997</v>
      </c>
      <c r="AE496" s="480">
        <v>6.6E-3</v>
      </c>
      <c r="AF496" s="480">
        <v>0.95209999999999995</v>
      </c>
      <c r="AG496" s="480">
        <v>0.97789999999999999</v>
      </c>
      <c r="AH496" s="518">
        <v>28</v>
      </c>
      <c r="AI496" s="518">
        <v>26</v>
      </c>
      <c r="AJ496" s="480">
        <v>0.97499999999999998</v>
      </c>
      <c r="AK496" s="480"/>
      <c r="AL496" s="480"/>
      <c r="AM496" s="480"/>
    </row>
    <row r="497" spans="2:39" ht="15.6" x14ac:dyDescent="0.3">
      <c r="B497" s="517" t="s">
        <v>48</v>
      </c>
      <c r="C497" s="530" t="s">
        <v>44</v>
      </c>
      <c r="D497" s="517" t="s">
        <v>54</v>
      </c>
      <c r="E497" s="478" t="s">
        <v>326</v>
      </c>
      <c r="F497" s="479" t="s">
        <v>315</v>
      </c>
      <c r="G497" s="518">
        <v>111</v>
      </c>
      <c r="H497" s="518">
        <v>112378</v>
      </c>
      <c r="I497" s="480">
        <v>1</v>
      </c>
      <c r="J497" s="518">
        <v>0</v>
      </c>
      <c r="K497" s="518">
        <v>0</v>
      </c>
      <c r="L497" s="480"/>
      <c r="M497" s="480"/>
      <c r="N497" s="480"/>
      <c r="O497" s="480"/>
      <c r="P497" s="518">
        <v>0</v>
      </c>
      <c r="Q497" s="518">
        <v>0</v>
      </c>
      <c r="R497" s="480"/>
      <c r="S497" s="480"/>
      <c r="T497" s="480"/>
      <c r="U497" s="480"/>
      <c r="V497" s="518">
        <v>0</v>
      </c>
      <c r="W497" s="518">
        <v>0</v>
      </c>
      <c r="X497" s="480"/>
      <c r="Y497" s="480"/>
      <c r="Z497" s="480"/>
      <c r="AA497" s="480"/>
      <c r="AB497" s="518">
        <v>693</v>
      </c>
      <c r="AC497" s="518">
        <v>683</v>
      </c>
      <c r="AD497" s="480">
        <v>0.99299999999999999</v>
      </c>
      <c r="AE497" s="480">
        <v>3.2000000000000002E-3</v>
      </c>
      <c r="AF497" s="480">
        <v>0.98670000000000002</v>
      </c>
      <c r="AG497" s="480">
        <v>0.99929999999999997</v>
      </c>
      <c r="AH497" s="518">
        <v>693</v>
      </c>
      <c r="AI497" s="518">
        <v>683</v>
      </c>
      <c r="AJ497" s="480">
        <v>0.99299999999999999</v>
      </c>
      <c r="AK497" s="480">
        <v>3.2000000000000002E-3</v>
      </c>
      <c r="AL497" s="480">
        <v>0.98670000000000002</v>
      </c>
      <c r="AM497" s="480">
        <v>0.99929999999999997</v>
      </c>
    </row>
    <row r="498" spans="2:39" ht="15.6" x14ac:dyDescent="0.3">
      <c r="B498" s="517" t="s">
        <v>48</v>
      </c>
      <c r="C498" s="530" t="s">
        <v>44</v>
      </c>
      <c r="D498" s="517" t="s">
        <v>54</v>
      </c>
      <c r="E498" s="478" t="s">
        <v>325</v>
      </c>
      <c r="F498" s="479" t="s">
        <v>314</v>
      </c>
      <c r="G498" s="518">
        <v>111</v>
      </c>
      <c r="H498" s="518">
        <v>112378</v>
      </c>
      <c r="I498" s="480">
        <v>1</v>
      </c>
      <c r="J498" s="518">
        <v>0</v>
      </c>
      <c r="K498" s="518">
        <v>0</v>
      </c>
      <c r="L498" s="480"/>
      <c r="M498" s="480"/>
      <c r="N498" s="480"/>
      <c r="O498" s="480"/>
      <c r="P498" s="518">
        <v>0</v>
      </c>
      <c r="Q498" s="518">
        <v>0</v>
      </c>
      <c r="R498" s="480"/>
      <c r="S498" s="480"/>
      <c r="T498" s="480"/>
      <c r="U498" s="480"/>
      <c r="V498" s="518">
        <v>0</v>
      </c>
      <c r="W498" s="518">
        <v>0</v>
      </c>
      <c r="X498" s="480"/>
      <c r="Y498" s="480"/>
      <c r="Z498" s="480"/>
      <c r="AA498" s="480"/>
      <c r="AB498" s="518">
        <v>651</v>
      </c>
      <c r="AC498" s="518">
        <v>643</v>
      </c>
      <c r="AD498" s="480">
        <v>0.995</v>
      </c>
      <c r="AE498" s="480">
        <v>2.8E-3</v>
      </c>
      <c r="AF498" s="480">
        <v>0.98950000000000005</v>
      </c>
      <c r="AG498" s="480">
        <v>1</v>
      </c>
      <c r="AH498" s="518">
        <v>651</v>
      </c>
      <c r="AI498" s="518">
        <v>643</v>
      </c>
      <c r="AJ498" s="480">
        <v>0.995</v>
      </c>
      <c r="AK498" s="480">
        <v>2.8E-3</v>
      </c>
      <c r="AL498" s="480">
        <v>0.98950000000000005</v>
      </c>
      <c r="AM498" s="480">
        <v>1</v>
      </c>
    </row>
    <row r="499" spans="2:39" ht="15.6" x14ac:dyDescent="0.3">
      <c r="B499" s="517" t="s">
        <v>48</v>
      </c>
      <c r="C499" s="530" t="s">
        <v>44</v>
      </c>
      <c r="D499" s="517" t="s">
        <v>54</v>
      </c>
      <c r="E499" s="478" t="s">
        <v>324</v>
      </c>
      <c r="F499" s="479" t="s">
        <v>315</v>
      </c>
      <c r="G499" s="518">
        <v>111</v>
      </c>
      <c r="H499" s="518">
        <v>112378</v>
      </c>
      <c r="I499" s="480">
        <v>1</v>
      </c>
      <c r="J499" s="518">
        <v>13</v>
      </c>
      <c r="K499" s="518">
        <v>13</v>
      </c>
      <c r="L499" s="480">
        <v>1</v>
      </c>
      <c r="M499" s="480"/>
      <c r="N499" s="480"/>
      <c r="O499" s="480"/>
      <c r="P499" s="518">
        <v>257</v>
      </c>
      <c r="Q499" s="518">
        <v>254</v>
      </c>
      <c r="R499" s="480">
        <v>0.98899999999999999</v>
      </c>
      <c r="S499" s="480">
        <v>6.4999999999999997E-3</v>
      </c>
      <c r="T499" s="480">
        <v>0.97629999999999995</v>
      </c>
      <c r="U499" s="480">
        <v>1</v>
      </c>
      <c r="V499" s="518">
        <v>116</v>
      </c>
      <c r="W499" s="518">
        <v>105</v>
      </c>
      <c r="X499" s="480">
        <v>0.90800000000000003</v>
      </c>
      <c r="Y499" s="480">
        <v>2.6800000000000001E-2</v>
      </c>
      <c r="Z499" s="480">
        <v>0.85550000000000004</v>
      </c>
      <c r="AA499" s="480">
        <v>0.96050000000000002</v>
      </c>
      <c r="AB499" s="518">
        <v>386</v>
      </c>
      <c r="AC499" s="518">
        <v>372</v>
      </c>
      <c r="AD499" s="480">
        <v>0.96499999999999997</v>
      </c>
      <c r="AE499" s="480">
        <v>9.4000000000000004E-3</v>
      </c>
      <c r="AF499" s="480">
        <v>0.9466</v>
      </c>
      <c r="AG499" s="480">
        <v>0.98340000000000005</v>
      </c>
      <c r="AH499" s="518">
        <v>0</v>
      </c>
      <c r="AI499" s="518">
        <v>0</v>
      </c>
      <c r="AJ499" s="480"/>
      <c r="AK499" s="480"/>
      <c r="AL499" s="480"/>
      <c r="AM499" s="480"/>
    </row>
    <row r="500" spans="2:39" ht="15.6" x14ac:dyDescent="0.3">
      <c r="B500" s="517" t="s">
        <v>48</v>
      </c>
      <c r="C500" s="530" t="s">
        <v>44</v>
      </c>
      <c r="D500" s="517" t="s">
        <v>54</v>
      </c>
      <c r="E500" s="478" t="s">
        <v>324</v>
      </c>
      <c r="F500" s="479" t="s">
        <v>314</v>
      </c>
      <c r="G500" s="518">
        <v>111</v>
      </c>
      <c r="H500" s="518">
        <v>112378</v>
      </c>
      <c r="I500" s="480">
        <v>1</v>
      </c>
      <c r="J500" s="518">
        <v>24</v>
      </c>
      <c r="K500" s="518">
        <v>24</v>
      </c>
      <c r="L500" s="480">
        <v>1</v>
      </c>
      <c r="M500" s="480"/>
      <c r="N500" s="480"/>
      <c r="O500" s="480"/>
      <c r="P500" s="518">
        <v>274</v>
      </c>
      <c r="Q500" s="518">
        <v>272</v>
      </c>
      <c r="R500" s="480">
        <v>0.997</v>
      </c>
      <c r="S500" s="480">
        <v>3.3E-3</v>
      </c>
      <c r="T500" s="480">
        <v>0.99050000000000005</v>
      </c>
      <c r="U500" s="480">
        <v>1</v>
      </c>
      <c r="V500" s="518">
        <v>154</v>
      </c>
      <c r="W500" s="518">
        <v>146</v>
      </c>
      <c r="X500" s="480">
        <v>0.96599999999999997</v>
      </c>
      <c r="Y500" s="480">
        <v>1.46E-2</v>
      </c>
      <c r="Z500" s="480">
        <v>0.93740000000000001</v>
      </c>
      <c r="AA500" s="480">
        <v>0.99460000000000004</v>
      </c>
      <c r="AB500" s="518">
        <v>452</v>
      </c>
      <c r="AC500" s="518">
        <v>442</v>
      </c>
      <c r="AD500" s="480">
        <v>0.98399999999999999</v>
      </c>
      <c r="AE500" s="480">
        <v>5.8999999999999999E-3</v>
      </c>
      <c r="AF500" s="480">
        <v>0.97240000000000004</v>
      </c>
      <c r="AG500" s="480">
        <v>0.99560000000000004</v>
      </c>
      <c r="AH500" s="518">
        <v>0</v>
      </c>
      <c r="AI500" s="518">
        <v>0</v>
      </c>
      <c r="AJ500" s="480"/>
      <c r="AK500" s="480"/>
      <c r="AL500" s="480"/>
      <c r="AM500" s="480"/>
    </row>
    <row r="501" spans="2:39" ht="15.6" x14ac:dyDescent="0.3">
      <c r="B501" s="517" t="s">
        <v>48</v>
      </c>
      <c r="C501" s="530" t="s">
        <v>44</v>
      </c>
      <c r="D501" s="517" t="s">
        <v>54</v>
      </c>
      <c r="E501" s="478" t="s">
        <v>323</v>
      </c>
      <c r="F501" s="479" t="s">
        <v>315</v>
      </c>
      <c r="G501" s="518">
        <v>111</v>
      </c>
      <c r="H501" s="518">
        <v>112378</v>
      </c>
      <c r="I501" s="480">
        <v>1</v>
      </c>
      <c r="J501" s="518">
        <v>3340</v>
      </c>
      <c r="K501" s="518">
        <v>3144</v>
      </c>
      <c r="L501" s="480">
        <v>0.96</v>
      </c>
      <c r="M501" s="480">
        <v>3.3999999999999998E-3</v>
      </c>
      <c r="N501" s="480">
        <v>0.95330000000000004</v>
      </c>
      <c r="O501" s="480">
        <v>0.9667</v>
      </c>
      <c r="P501" s="518">
        <v>800</v>
      </c>
      <c r="Q501" s="518">
        <v>746</v>
      </c>
      <c r="R501" s="480">
        <v>0.95299999999999996</v>
      </c>
      <c r="S501" s="480">
        <v>7.4999999999999997E-3</v>
      </c>
      <c r="T501" s="480">
        <v>0.93830000000000002</v>
      </c>
      <c r="U501" s="480">
        <v>0.9677</v>
      </c>
      <c r="V501" s="518">
        <v>157</v>
      </c>
      <c r="W501" s="518">
        <v>119</v>
      </c>
      <c r="X501" s="480">
        <v>0.69299999999999995</v>
      </c>
      <c r="Y501" s="480">
        <v>3.6799999999999999E-2</v>
      </c>
      <c r="Z501" s="480">
        <v>0.62090000000000001</v>
      </c>
      <c r="AA501" s="480">
        <v>0.7651</v>
      </c>
      <c r="AB501" s="518">
        <v>4297</v>
      </c>
      <c r="AC501" s="518">
        <v>4009</v>
      </c>
      <c r="AD501" s="480">
        <v>0.95799999999999996</v>
      </c>
      <c r="AE501" s="480">
        <v>3.0999999999999999E-3</v>
      </c>
      <c r="AF501" s="480">
        <v>0.95189999999999997</v>
      </c>
      <c r="AG501" s="480">
        <v>0.96409999999999996</v>
      </c>
      <c r="AH501" s="518">
        <v>0</v>
      </c>
      <c r="AI501" s="518">
        <v>0</v>
      </c>
      <c r="AJ501" s="480"/>
      <c r="AK501" s="480"/>
      <c r="AL501" s="480"/>
      <c r="AM501" s="480"/>
    </row>
    <row r="502" spans="2:39" ht="15.6" x14ac:dyDescent="0.3">
      <c r="B502" s="517" t="s">
        <v>48</v>
      </c>
      <c r="C502" s="530" t="s">
        <v>44</v>
      </c>
      <c r="D502" s="517" t="s">
        <v>54</v>
      </c>
      <c r="E502" s="478" t="s">
        <v>323</v>
      </c>
      <c r="F502" s="479" t="s">
        <v>314</v>
      </c>
      <c r="G502" s="518">
        <v>111</v>
      </c>
      <c r="H502" s="518">
        <v>112378</v>
      </c>
      <c r="I502" s="480">
        <v>1</v>
      </c>
      <c r="J502" s="518">
        <v>2438</v>
      </c>
      <c r="K502" s="518">
        <v>2410</v>
      </c>
      <c r="L502" s="480">
        <v>0.99099999999999999</v>
      </c>
      <c r="M502" s="480">
        <v>1.9E-3</v>
      </c>
      <c r="N502" s="480">
        <v>0.98729999999999996</v>
      </c>
      <c r="O502" s="480">
        <v>0.99470000000000003</v>
      </c>
      <c r="P502" s="518">
        <v>1013</v>
      </c>
      <c r="Q502" s="518">
        <v>988</v>
      </c>
      <c r="R502" s="480">
        <v>0.98499999999999999</v>
      </c>
      <c r="S502" s="480">
        <v>3.8E-3</v>
      </c>
      <c r="T502" s="480">
        <v>0.97760000000000002</v>
      </c>
      <c r="U502" s="480">
        <v>0.99239999999999995</v>
      </c>
      <c r="V502" s="518">
        <v>109</v>
      </c>
      <c r="W502" s="518">
        <v>96</v>
      </c>
      <c r="X502" s="480">
        <v>0.96099999999999997</v>
      </c>
      <c r="Y502" s="480">
        <v>1.8499999999999999E-2</v>
      </c>
      <c r="Z502" s="480">
        <v>0.92469999999999997</v>
      </c>
      <c r="AA502" s="480">
        <v>0.99729999999999996</v>
      </c>
      <c r="AB502" s="518">
        <v>3560</v>
      </c>
      <c r="AC502" s="518">
        <v>3494</v>
      </c>
      <c r="AD502" s="480">
        <v>0.99</v>
      </c>
      <c r="AE502" s="480">
        <v>1.6999999999999999E-3</v>
      </c>
      <c r="AF502" s="480">
        <v>0.98670000000000002</v>
      </c>
      <c r="AG502" s="480">
        <v>0.99329999999999996</v>
      </c>
      <c r="AH502" s="518">
        <v>0</v>
      </c>
      <c r="AI502" s="518">
        <v>0</v>
      </c>
      <c r="AJ502" s="480"/>
      <c r="AK502" s="480"/>
      <c r="AL502" s="480"/>
      <c r="AM502" s="480"/>
    </row>
    <row r="503" spans="2:39" ht="15.6" x14ac:dyDescent="0.3">
      <c r="B503" s="517" t="s">
        <v>48</v>
      </c>
      <c r="C503" s="530" t="s">
        <v>44</v>
      </c>
      <c r="D503" s="517" t="s">
        <v>54</v>
      </c>
      <c r="E503" s="478" t="s">
        <v>322</v>
      </c>
      <c r="F503" s="479" t="s">
        <v>315</v>
      </c>
      <c r="G503" s="518">
        <v>111</v>
      </c>
      <c r="H503" s="518">
        <v>112378</v>
      </c>
      <c r="I503" s="480">
        <v>1</v>
      </c>
      <c r="J503" s="518">
        <v>0</v>
      </c>
      <c r="K503" s="518">
        <v>0</v>
      </c>
      <c r="L503" s="480"/>
      <c r="M503" s="480"/>
      <c r="N503" s="480"/>
      <c r="O503" s="480"/>
      <c r="P503" s="518">
        <v>0</v>
      </c>
      <c r="Q503" s="518">
        <v>0</v>
      </c>
      <c r="R503" s="480"/>
      <c r="S503" s="480"/>
      <c r="T503" s="480"/>
      <c r="U503" s="480"/>
      <c r="V503" s="518">
        <v>0</v>
      </c>
      <c r="W503" s="518">
        <v>0</v>
      </c>
      <c r="X503" s="480"/>
      <c r="Y503" s="480"/>
      <c r="Z503" s="480"/>
      <c r="AA503" s="480"/>
      <c r="AB503" s="518">
        <v>0</v>
      </c>
      <c r="AC503" s="518">
        <v>0</v>
      </c>
      <c r="AD503" s="480"/>
      <c r="AE503" s="480"/>
      <c r="AF503" s="480"/>
      <c r="AG503" s="480"/>
      <c r="AH503" s="518">
        <v>0</v>
      </c>
      <c r="AI503" s="518">
        <v>0</v>
      </c>
      <c r="AJ503" s="480"/>
      <c r="AK503" s="480"/>
      <c r="AL503" s="480"/>
      <c r="AM503" s="480"/>
    </row>
    <row r="504" spans="2:39" ht="15.6" x14ac:dyDescent="0.3">
      <c r="B504" s="517" t="s">
        <v>48</v>
      </c>
      <c r="C504" s="530" t="s">
        <v>44</v>
      </c>
      <c r="D504" s="517" t="s">
        <v>54</v>
      </c>
      <c r="E504" s="478" t="s">
        <v>322</v>
      </c>
      <c r="F504" s="479" t="s">
        <v>314</v>
      </c>
      <c r="G504" s="518">
        <v>111</v>
      </c>
      <c r="H504" s="518">
        <v>112378</v>
      </c>
      <c r="I504" s="480">
        <v>1</v>
      </c>
      <c r="J504" s="518">
        <v>0</v>
      </c>
      <c r="K504" s="518">
        <v>0</v>
      </c>
      <c r="L504" s="480"/>
      <c r="M504" s="480"/>
      <c r="N504" s="480"/>
      <c r="O504" s="480"/>
      <c r="P504" s="518">
        <v>0</v>
      </c>
      <c r="Q504" s="518">
        <v>0</v>
      </c>
      <c r="R504" s="480"/>
      <c r="S504" s="480"/>
      <c r="T504" s="480"/>
      <c r="U504" s="480"/>
      <c r="V504" s="518">
        <v>0</v>
      </c>
      <c r="W504" s="518">
        <v>0</v>
      </c>
      <c r="X504" s="480"/>
      <c r="Y504" s="480"/>
      <c r="Z504" s="480"/>
      <c r="AA504" s="480"/>
      <c r="AB504" s="518">
        <v>0</v>
      </c>
      <c r="AC504" s="518">
        <v>0</v>
      </c>
      <c r="AD504" s="480"/>
      <c r="AE504" s="480"/>
      <c r="AF504" s="480"/>
      <c r="AG504" s="480"/>
      <c r="AH504" s="518">
        <v>0</v>
      </c>
      <c r="AI504" s="518">
        <v>0</v>
      </c>
      <c r="AJ504" s="480"/>
      <c r="AK504" s="480"/>
      <c r="AL504" s="480"/>
      <c r="AM504" s="480"/>
    </row>
    <row r="505" spans="2:39" ht="15.6" x14ac:dyDescent="0.3">
      <c r="B505" s="517" t="s">
        <v>48</v>
      </c>
      <c r="C505" s="530" t="s">
        <v>44</v>
      </c>
      <c r="D505" s="517" t="s">
        <v>54</v>
      </c>
      <c r="E505" s="478" t="s">
        <v>321</v>
      </c>
      <c r="F505" s="479" t="s">
        <v>315</v>
      </c>
      <c r="G505" s="518">
        <v>111</v>
      </c>
      <c r="H505" s="518">
        <v>112378</v>
      </c>
      <c r="I505" s="480">
        <v>1</v>
      </c>
      <c r="J505" s="518">
        <v>2606</v>
      </c>
      <c r="K505" s="518">
        <v>2480</v>
      </c>
      <c r="L505" s="480">
        <v>0.97</v>
      </c>
      <c r="M505" s="480">
        <v>3.3E-3</v>
      </c>
      <c r="N505" s="480">
        <v>0.96350000000000002</v>
      </c>
      <c r="O505" s="480">
        <v>0.97650000000000003</v>
      </c>
      <c r="P505" s="518">
        <v>273</v>
      </c>
      <c r="Q505" s="518">
        <v>270</v>
      </c>
      <c r="R505" s="480">
        <v>0.98399999999999999</v>
      </c>
      <c r="S505" s="480">
        <v>7.6E-3</v>
      </c>
      <c r="T505" s="480">
        <v>0.96909999999999996</v>
      </c>
      <c r="U505" s="480">
        <v>0.99890000000000001</v>
      </c>
      <c r="V505" s="518">
        <v>25</v>
      </c>
      <c r="W505" s="518">
        <v>25</v>
      </c>
      <c r="X505" s="480">
        <v>1</v>
      </c>
      <c r="Y505" s="480"/>
      <c r="Z505" s="480"/>
      <c r="AA505" s="480"/>
      <c r="AB505" s="518">
        <v>2904</v>
      </c>
      <c r="AC505" s="518">
        <v>2775</v>
      </c>
      <c r="AD505" s="480">
        <v>0.97</v>
      </c>
      <c r="AE505" s="480">
        <v>3.2000000000000002E-3</v>
      </c>
      <c r="AF505" s="480">
        <v>0.9637</v>
      </c>
      <c r="AG505" s="480">
        <v>0.97629999999999995</v>
      </c>
      <c r="AH505" s="518">
        <v>0</v>
      </c>
      <c r="AI505" s="518">
        <v>0</v>
      </c>
      <c r="AJ505" s="480"/>
      <c r="AK505" s="480"/>
      <c r="AL505" s="480"/>
      <c r="AM505" s="480"/>
    </row>
    <row r="506" spans="2:39" ht="15.6" x14ac:dyDescent="0.3">
      <c r="B506" s="517" t="s">
        <v>48</v>
      </c>
      <c r="C506" s="530" t="s">
        <v>44</v>
      </c>
      <c r="D506" s="517" t="s">
        <v>54</v>
      </c>
      <c r="E506" s="478" t="s">
        <v>321</v>
      </c>
      <c r="F506" s="479" t="s">
        <v>314</v>
      </c>
      <c r="G506" s="518">
        <v>111</v>
      </c>
      <c r="H506" s="518">
        <v>112378</v>
      </c>
      <c r="I506" s="480">
        <v>1</v>
      </c>
      <c r="J506" s="518">
        <v>1017</v>
      </c>
      <c r="K506" s="518">
        <v>1002</v>
      </c>
      <c r="L506" s="480">
        <v>0.98099999999999998</v>
      </c>
      <c r="M506" s="480">
        <v>4.3E-3</v>
      </c>
      <c r="N506" s="480">
        <v>0.97260000000000002</v>
      </c>
      <c r="O506" s="480">
        <v>0.98939999999999995</v>
      </c>
      <c r="P506" s="518">
        <v>1111</v>
      </c>
      <c r="Q506" s="518">
        <v>1104</v>
      </c>
      <c r="R506" s="480">
        <v>0.99399999999999999</v>
      </c>
      <c r="S506" s="480">
        <v>2.3E-3</v>
      </c>
      <c r="T506" s="480">
        <v>0.98950000000000005</v>
      </c>
      <c r="U506" s="480">
        <v>0.99850000000000005</v>
      </c>
      <c r="V506" s="518">
        <v>77</v>
      </c>
      <c r="W506" s="518">
        <v>73</v>
      </c>
      <c r="X506" s="480">
        <v>0.96499999999999997</v>
      </c>
      <c r="Y506" s="480">
        <v>2.0899999999999998E-2</v>
      </c>
      <c r="Z506" s="480">
        <v>0.92400000000000004</v>
      </c>
      <c r="AA506" s="480">
        <v>1</v>
      </c>
      <c r="AB506" s="518">
        <v>2205</v>
      </c>
      <c r="AC506" s="518">
        <v>2179</v>
      </c>
      <c r="AD506" s="480">
        <v>0.98799999999999999</v>
      </c>
      <c r="AE506" s="480">
        <v>2.3E-3</v>
      </c>
      <c r="AF506" s="480">
        <v>0.98350000000000004</v>
      </c>
      <c r="AG506" s="480">
        <v>0.99250000000000005</v>
      </c>
      <c r="AH506" s="518">
        <v>0</v>
      </c>
      <c r="AI506" s="518">
        <v>0</v>
      </c>
      <c r="AJ506" s="480"/>
      <c r="AK506" s="480"/>
      <c r="AL506" s="480"/>
      <c r="AM506" s="480"/>
    </row>
    <row r="507" spans="2:39" ht="15.6" x14ac:dyDescent="0.3">
      <c r="B507" s="468" t="s">
        <v>48</v>
      </c>
      <c r="C507" s="531" t="s">
        <v>53</v>
      </c>
      <c r="D507" s="468" t="s">
        <v>54</v>
      </c>
      <c r="E507" s="468" t="s">
        <v>313</v>
      </c>
      <c r="F507" s="468" t="s">
        <v>312</v>
      </c>
      <c r="G507" s="525">
        <v>103</v>
      </c>
      <c r="H507" s="525">
        <v>89772</v>
      </c>
      <c r="I507" s="470">
        <v>0.78</v>
      </c>
      <c r="J507" s="525">
        <v>35382</v>
      </c>
      <c r="K507" s="525">
        <v>33402</v>
      </c>
      <c r="L507" s="470">
        <v>0.95499999999999996</v>
      </c>
      <c r="M507" s="470">
        <v>1.1000000000000001E-3</v>
      </c>
      <c r="N507" s="470">
        <v>0.95279999999999998</v>
      </c>
      <c r="O507" s="470">
        <v>0.95720000000000005</v>
      </c>
      <c r="P507" s="525">
        <v>7691</v>
      </c>
      <c r="Q507" s="525">
        <v>7352</v>
      </c>
      <c r="R507" s="470">
        <v>0.97199999999999998</v>
      </c>
      <c r="S507" s="470">
        <v>1.9E-3</v>
      </c>
      <c r="T507" s="470">
        <v>0.96830000000000005</v>
      </c>
      <c r="U507" s="470">
        <v>0.97570000000000001</v>
      </c>
      <c r="V507" s="525">
        <v>724</v>
      </c>
      <c r="W507" s="525">
        <v>583</v>
      </c>
      <c r="X507" s="470">
        <v>0.70499999999999996</v>
      </c>
      <c r="Y507" s="470">
        <v>1.6899999999999998E-2</v>
      </c>
      <c r="Z507" s="470">
        <v>0.67190000000000005</v>
      </c>
      <c r="AA507" s="470">
        <v>0.73809999999999998</v>
      </c>
      <c r="AB507" s="525">
        <v>44886</v>
      </c>
      <c r="AC507" s="525">
        <v>42412</v>
      </c>
      <c r="AD507" s="470">
        <v>0.95599999999999996</v>
      </c>
      <c r="AE507" s="470">
        <v>1E-3</v>
      </c>
      <c r="AF507" s="470">
        <v>0.95399999999999996</v>
      </c>
      <c r="AG507" s="470">
        <v>0.95799999999999996</v>
      </c>
      <c r="AH507" s="525">
        <v>1089</v>
      </c>
      <c r="AI507" s="525">
        <v>1075</v>
      </c>
      <c r="AJ507" s="470">
        <v>0.99199999999999999</v>
      </c>
      <c r="AK507" s="470">
        <v>2.7000000000000001E-3</v>
      </c>
      <c r="AL507" s="470">
        <v>0.98670000000000002</v>
      </c>
      <c r="AM507" s="470">
        <v>0.99729999999999996</v>
      </c>
    </row>
    <row r="508" spans="2:39" ht="15.6" x14ac:dyDescent="0.3">
      <c r="B508" s="468" t="s">
        <v>48</v>
      </c>
      <c r="C508" s="531" t="s">
        <v>55</v>
      </c>
      <c r="D508" s="468" t="s">
        <v>54</v>
      </c>
      <c r="E508" s="468" t="s">
        <v>313</v>
      </c>
      <c r="F508" s="468" t="s">
        <v>312</v>
      </c>
      <c r="G508" s="525">
        <v>44</v>
      </c>
      <c r="H508" s="525">
        <v>22606</v>
      </c>
      <c r="I508" s="470">
        <v>0.22</v>
      </c>
      <c r="J508" s="525">
        <v>7518</v>
      </c>
      <c r="K508" s="525">
        <v>7250</v>
      </c>
      <c r="L508" s="470">
        <v>0.97199999999999998</v>
      </c>
      <c r="M508" s="470">
        <v>1.9E-3</v>
      </c>
      <c r="N508" s="470">
        <v>0.96830000000000005</v>
      </c>
      <c r="O508" s="470">
        <v>0.97570000000000001</v>
      </c>
      <c r="P508" s="525">
        <v>2914</v>
      </c>
      <c r="Q508" s="525">
        <v>2861</v>
      </c>
      <c r="R508" s="470">
        <v>0.99399999999999999</v>
      </c>
      <c r="S508" s="470">
        <v>1.4E-3</v>
      </c>
      <c r="T508" s="470">
        <v>0.99129999999999996</v>
      </c>
      <c r="U508" s="470">
        <v>0.99670000000000003</v>
      </c>
      <c r="V508" s="525">
        <v>352</v>
      </c>
      <c r="W508" s="525">
        <v>317</v>
      </c>
      <c r="X508" s="470">
        <v>0.88900000000000001</v>
      </c>
      <c r="Y508" s="470">
        <v>1.67E-2</v>
      </c>
      <c r="Z508" s="470">
        <v>0.85629999999999995</v>
      </c>
      <c r="AA508" s="470">
        <v>0.92169999999999996</v>
      </c>
      <c r="AB508" s="525">
        <v>11303</v>
      </c>
      <c r="AC508" s="525">
        <v>10941</v>
      </c>
      <c r="AD508" s="470">
        <v>0.97499999999999998</v>
      </c>
      <c r="AE508" s="470">
        <v>1.5E-3</v>
      </c>
      <c r="AF508" s="470">
        <v>0.97209999999999996</v>
      </c>
      <c r="AG508" s="470">
        <v>0.97789999999999999</v>
      </c>
      <c r="AH508" s="525">
        <v>519</v>
      </c>
      <c r="AI508" s="525">
        <v>513</v>
      </c>
      <c r="AJ508" s="470">
        <v>0.996</v>
      </c>
      <c r="AK508" s="470">
        <v>2.8E-3</v>
      </c>
      <c r="AL508" s="470">
        <v>0.99050000000000005</v>
      </c>
      <c r="AM508" s="470">
        <v>1</v>
      </c>
    </row>
    <row r="509" spans="2:39" ht="15.6" x14ac:dyDescent="0.3">
      <c r="B509" s="468" t="s">
        <v>48</v>
      </c>
      <c r="C509" s="526" t="s">
        <v>44</v>
      </c>
      <c r="D509" s="467" t="s">
        <v>45</v>
      </c>
      <c r="E509" s="468" t="s">
        <v>313</v>
      </c>
      <c r="F509" s="468" t="s">
        <v>312</v>
      </c>
      <c r="G509" s="525">
        <v>111</v>
      </c>
      <c r="H509" s="525">
        <v>112378</v>
      </c>
      <c r="I509" s="470">
        <v>1</v>
      </c>
      <c r="J509" s="525">
        <v>35920</v>
      </c>
      <c r="K509" s="525">
        <v>34737</v>
      </c>
      <c r="L509" s="470">
        <v>0.97299999999999998</v>
      </c>
      <c r="M509" s="470">
        <v>8.9999999999999998E-4</v>
      </c>
      <c r="N509" s="470">
        <v>0.97119999999999995</v>
      </c>
      <c r="O509" s="470">
        <v>0.9748</v>
      </c>
      <c r="P509" s="525">
        <v>9263</v>
      </c>
      <c r="Q509" s="525">
        <v>9070</v>
      </c>
      <c r="R509" s="470">
        <v>0.98599999999999999</v>
      </c>
      <c r="S509" s="470">
        <v>1.1999999999999999E-3</v>
      </c>
      <c r="T509" s="470">
        <v>0.98360000000000003</v>
      </c>
      <c r="U509" s="470">
        <v>0.98839999999999995</v>
      </c>
      <c r="V509" s="525">
        <v>917</v>
      </c>
      <c r="W509" s="525">
        <v>800</v>
      </c>
      <c r="X509" s="470">
        <v>0.86299999999999999</v>
      </c>
      <c r="Y509" s="470">
        <v>1.14E-2</v>
      </c>
      <c r="Z509" s="470">
        <v>0.8407</v>
      </c>
      <c r="AA509" s="470">
        <v>0.88529999999999998</v>
      </c>
      <c r="AB509" s="525">
        <v>47642</v>
      </c>
      <c r="AC509" s="525">
        <v>46131</v>
      </c>
      <c r="AD509" s="470">
        <v>0.97399999999999998</v>
      </c>
      <c r="AE509" s="470">
        <v>6.9999999999999999E-4</v>
      </c>
      <c r="AF509" s="470">
        <v>0.97260000000000002</v>
      </c>
      <c r="AG509" s="470">
        <v>0.97540000000000004</v>
      </c>
      <c r="AH509" s="525">
        <v>1542</v>
      </c>
      <c r="AI509" s="525">
        <v>1524</v>
      </c>
      <c r="AJ509" s="470">
        <v>0.99399999999999999</v>
      </c>
      <c r="AK509" s="470">
        <v>2E-3</v>
      </c>
      <c r="AL509" s="470">
        <v>0.99009999999999998</v>
      </c>
      <c r="AM509" s="470">
        <v>0.99790000000000001</v>
      </c>
    </row>
    <row r="510" spans="2:39" ht="15.6" x14ac:dyDescent="0.3">
      <c r="B510" s="468" t="s">
        <v>48</v>
      </c>
      <c r="C510" s="526" t="s">
        <v>44</v>
      </c>
      <c r="D510" s="467" t="s">
        <v>52</v>
      </c>
      <c r="E510" s="468" t="s">
        <v>313</v>
      </c>
      <c r="F510" s="468" t="s">
        <v>312</v>
      </c>
      <c r="G510" s="525">
        <v>111</v>
      </c>
      <c r="H510" s="525">
        <v>112378</v>
      </c>
      <c r="I510" s="470">
        <v>1</v>
      </c>
      <c r="J510" s="525">
        <v>6980</v>
      </c>
      <c r="K510" s="525">
        <v>5915</v>
      </c>
      <c r="L510" s="470">
        <v>0.872</v>
      </c>
      <c r="M510" s="470">
        <v>4.0000000000000001E-3</v>
      </c>
      <c r="N510" s="470">
        <v>0.86419999999999997</v>
      </c>
      <c r="O510" s="470">
        <v>0.87980000000000003</v>
      </c>
      <c r="P510" s="525">
        <v>1342</v>
      </c>
      <c r="Q510" s="525">
        <v>1143</v>
      </c>
      <c r="R510" s="470">
        <v>0.88500000000000001</v>
      </c>
      <c r="S510" s="470">
        <v>8.6999999999999994E-3</v>
      </c>
      <c r="T510" s="470">
        <v>0.8679</v>
      </c>
      <c r="U510" s="470">
        <v>0.90210000000000001</v>
      </c>
      <c r="V510" s="525">
        <v>159</v>
      </c>
      <c r="W510" s="525">
        <v>100</v>
      </c>
      <c r="X510" s="470">
        <v>0.439</v>
      </c>
      <c r="Y510" s="470">
        <v>3.9399999999999998E-2</v>
      </c>
      <c r="Z510" s="470">
        <v>0.36180000000000001</v>
      </c>
      <c r="AA510" s="470">
        <v>0.51619999999999999</v>
      </c>
      <c r="AB510" s="525">
        <v>8547</v>
      </c>
      <c r="AC510" s="525">
        <v>7222</v>
      </c>
      <c r="AD510" s="470">
        <v>0.871</v>
      </c>
      <c r="AE510" s="470">
        <v>3.5999999999999999E-3</v>
      </c>
      <c r="AF510" s="470">
        <v>0.8639</v>
      </c>
      <c r="AG510" s="470">
        <v>0.87809999999999999</v>
      </c>
      <c r="AH510" s="525">
        <v>66</v>
      </c>
      <c r="AI510" s="525">
        <v>64</v>
      </c>
      <c r="AJ510" s="470">
        <v>0.99099999999999999</v>
      </c>
      <c r="AK510" s="470">
        <v>1.1599999999999999E-2</v>
      </c>
      <c r="AL510" s="470">
        <v>0.96830000000000005</v>
      </c>
      <c r="AM510" s="470">
        <v>1</v>
      </c>
    </row>
    <row r="511" spans="2:39" ht="15.6" x14ac:dyDescent="0.3">
      <c r="B511" s="468" t="s">
        <v>48</v>
      </c>
      <c r="C511" s="526" t="s">
        <v>44</v>
      </c>
      <c r="D511" s="469" t="s">
        <v>54</v>
      </c>
      <c r="E511" s="467" t="s">
        <v>320</v>
      </c>
      <c r="F511" s="468" t="s">
        <v>312</v>
      </c>
      <c r="G511" s="525">
        <v>111</v>
      </c>
      <c r="H511" s="525">
        <v>112378</v>
      </c>
      <c r="I511" s="470">
        <v>1</v>
      </c>
      <c r="J511" s="525">
        <v>0</v>
      </c>
      <c r="K511" s="525">
        <v>0</v>
      </c>
      <c r="L511" s="470"/>
      <c r="M511" s="470"/>
      <c r="N511" s="470"/>
      <c r="O511" s="470"/>
      <c r="P511" s="525">
        <v>0</v>
      </c>
      <c r="Q511" s="525">
        <v>0</v>
      </c>
      <c r="R511" s="470"/>
      <c r="S511" s="470"/>
      <c r="T511" s="470"/>
      <c r="U511" s="470"/>
      <c r="V511" s="525">
        <v>0</v>
      </c>
      <c r="W511" s="525">
        <v>0</v>
      </c>
      <c r="X511" s="470"/>
      <c r="Y511" s="470"/>
      <c r="Z511" s="470"/>
      <c r="AA511" s="470"/>
      <c r="AB511" s="525">
        <v>1608</v>
      </c>
      <c r="AC511" s="525">
        <v>1588</v>
      </c>
      <c r="AD511" s="470">
        <v>0.99399999999999999</v>
      </c>
      <c r="AE511" s="470">
        <v>1.9E-3</v>
      </c>
      <c r="AF511" s="470">
        <v>0.99029999999999996</v>
      </c>
      <c r="AG511" s="470">
        <v>0.99770000000000003</v>
      </c>
      <c r="AH511" s="525">
        <v>1608</v>
      </c>
      <c r="AI511" s="525">
        <v>1588</v>
      </c>
      <c r="AJ511" s="470">
        <v>0.99399999999999999</v>
      </c>
      <c r="AK511" s="470">
        <v>1.9E-3</v>
      </c>
      <c r="AL511" s="470">
        <v>0.99029999999999996</v>
      </c>
      <c r="AM511" s="470">
        <v>0.99770000000000003</v>
      </c>
    </row>
    <row r="512" spans="2:39" ht="15.6" x14ac:dyDescent="0.3">
      <c r="B512" s="468" t="s">
        <v>48</v>
      </c>
      <c r="C512" s="526" t="s">
        <v>44</v>
      </c>
      <c r="D512" s="469" t="s">
        <v>54</v>
      </c>
      <c r="E512" s="467" t="s">
        <v>319</v>
      </c>
      <c r="F512" s="468" t="s">
        <v>312</v>
      </c>
      <c r="G512" s="525">
        <v>111</v>
      </c>
      <c r="H512" s="525">
        <v>112378</v>
      </c>
      <c r="I512" s="470">
        <v>1</v>
      </c>
      <c r="J512" s="525">
        <v>37</v>
      </c>
      <c r="K512" s="525">
        <v>37</v>
      </c>
      <c r="L512" s="470">
        <v>1</v>
      </c>
      <c r="M512" s="470">
        <v>0</v>
      </c>
      <c r="N512" s="470">
        <v>1</v>
      </c>
      <c r="O512" s="470">
        <v>1</v>
      </c>
      <c r="P512" s="525">
        <v>531</v>
      </c>
      <c r="Q512" s="525">
        <v>526</v>
      </c>
      <c r="R512" s="470">
        <v>0.99299999999999999</v>
      </c>
      <c r="S512" s="470">
        <v>3.5999999999999999E-3</v>
      </c>
      <c r="T512" s="470">
        <v>0.9859</v>
      </c>
      <c r="U512" s="470">
        <v>1</v>
      </c>
      <c r="V512" s="525">
        <v>270</v>
      </c>
      <c r="W512" s="525">
        <v>251</v>
      </c>
      <c r="X512" s="470">
        <v>0.94499999999999995</v>
      </c>
      <c r="Y512" s="470">
        <v>1.3899999999999999E-2</v>
      </c>
      <c r="Z512" s="470">
        <v>0.91779999999999995</v>
      </c>
      <c r="AA512" s="470">
        <v>0.97219999999999995</v>
      </c>
      <c r="AB512" s="525">
        <v>838</v>
      </c>
      <c r="AC512" s="525">
        <v>814</v>
      </c>
      <c r="AD512" s="470">
        <v>0.97499999999999998</v>
      </c>
      <c r="AE512" s="470">
        <v>5.4000000000000003E-3</v>
      </c>
      <c r="AF512" s="470">
        <v>0.96440000000000003</v>
      </c>
      <c r="AG512" s="470">
        <v>0.98560000000000003</v>
      </c>
      <c r="AH512" s="525">
        <v>0</v>
      </c>
      <c r="AI512" s="525">
        <v>0</v>
      </c>
      <c r="AJ512" s="470"/>
      <c r="AK512" s="470"/>
      <c r="AL512" s="470"/>
      <c r="AM512" s="470"/>
    </row>
    <row r="513" spans="2:39" ht="15.6" x14ac:dyDescent="0.3">
      <c r="B513" s="468" t="s">
        <v>48</v>
      </c>
      <c r="C513" s="526" t="s">
        <v>44</v>
      </c>
      <c r="D513" s="469" t="s">
        <v>54</v>
      </c>
      <c r="E513" s="467" t="s">
        <v>318</v>
      </c>
      <c r="F513" s="468" t="s">
        <v>312</v>
      </c>
      <c r="G513" s="525">
        <v>111</v>
      </c>
      <c r="H513" s="525">
        <v>112378</v>
      </c>
      <c r="I513" s="470">
        <v>1</v>
      </c>
      <c r="J513" s="525">
        <v>5778</v>
      </c>
      <c r="K513" s="525">
        <v>5554</v>
      </c>
      <c r="L513" s="470">
        <v>0.97299999999999998</v>
      </c>
      <c r="M513" s="470">
        <v>2.0999999999999999E-3</v>
      </c>
      <c r="N513" s="470">
        <v>0.96889999999999998</v>
      </c>
      <c r="O513" s="470">
        <v>0.97709999999999997</v>
      </c>
      <c r="P513" s="525">
        <v>1813</v>
      </c>
      <c r="Q513" s="525">
        <v>1734</v>
      </c>
      <c r="R513" s="470">
        <v>0.97199999999999998</v>
      </c>
      <c r="S513" s="470">
        <v>3.8999999999999998E-3</v>
      </c>
      <c r="T513" s="470">
        <v>0.96440000000000003</v>
      </c>
      <c r="U513" s="470">
        <v>0.97960000000000003</v>
      </c>
      <c r="V513" s="525">
        <v>266</v>
      </c>
      <c r="W513" s="525">
        <v>215</v>
      </c>
      <c r="X513" s="470">
        <v>0.78800000000000003</v>
      </c>
      <c r="Y513" s="470">
        <v>2.5100000000000001E-2</v>
      </c>
      <c r="Z513" s="470">
        <v>0.73880000000000001</v>
      </c>
      <c r="AA513" s="470">
        <v>0.83720000000000006</v>
      </c>
      <c r="AB513" s="525">
        <v>7857</v>
      </c>
      <c r="AC513" s="525">
        <v>7503</v>
      </c>
      <c r="AD513" s="470">
        <v>0.97299999999999998</v>
      </c>
      <c r="AE513" s="470">
        <v>1.8E-3</v>
      </c>
      <c r="AF513" s="470">
        <v>0.96950000000000003</v>
      </c>
      <c r="AG513" s="470">
        <v>0.97650000000000003</v>
      </c>
      <c r="AH513" s="525">
        <v>0</v>
      </c>
      <c r="AI513" s="525">
        <v>0</v>
      </c>
      <c r="AJ513" s="470"/>
      <c r="AK513" s="470"/>
      <c r="AL513" s="470"/>
      <c r="AM513" s="470"/>
    </row>
    <row r="514" spans="2:39" ht="15.6" x14ac:dyDescent="0.3">
      <c r="B514" s="468" t="s">
        <v>48</v>
      </c>
      <c r="C514" s="526" t="s">
        <v>44</v>
      </c>
      <c r="D514" s="469" t="s">
        <v>54</v>
      </c>
      <c r="E514" s="467" t="s">
        <v>317</v>
      </c>
      <c r="F514" s="468" t="s">
        <v>312</v>
      </c>
      <c r="G514" s="525">
        <v>111</v>
      </c>
      <c r="H514" s="525">
        <v>112378</v>
      </c>
      <c r="I514" s="470">
        <v>1</v>
      </c>
      <c r="J514" s="525">
        <v>0</v>
      </c>
      <c r="K514" s="525">
        <v>0</v>
      </c>
      <c r="L514" s="470"/>
      <c r="M514" s="470"/>
      <c r="N514" s="470"/>
      <c r="O514" s="470"/>
      <c r="P514" s="525">
        <v>0</v>
      </c>
      <c r="Q514" s="525">
        <v>0</v>
      </c>
      <c r="R514" s="470"/>
      <c r="S514" s="470"/>
      <c r="T514" s="470"/>
      <c r="U514" s="470"/>
      <c r="V514" s="525">
        <v>0</v>
      </c>
      <c r="W514" s="525">
        <v>0</v>
      </c>
      <c r="X514" s="470"/>
      <c r="Y514" s="470"/>
      <c r="Z514" s="470"/>
      <c r="AA514" s="470"/>
      <c r="AB514" s="525">
        <v>0</v>
      </c>
      <c r="AC514" s="525">
        <v>0</v>
      </c>
      <c r="AD514" s="470"/>
      <c r="AE514" s="470"/>
      <c r="AF514" s="470"/>
      <c r="AG514" s="470"/>
      <c r="AH514" s="525">
        <v>0</v>
      </c>
      <c r="AI514" s="525">
        <v>0</v>
      </c>
      <c r="AJ514" s="470"/>
      <c r="AK514" s="470"/>
      <c r="AL514" s="470"/>
      <c r="AM514" s="470"/>
    </row>
    <row r="515" spans="2:39" ht="15.6" x14ac:dyDescent="0.3">
      <c r="B515" s="468" t="s">
        <v>48</v>
      </c>
      <c r="C515" s="526" t="s">
        <v>44</v>
      </c>
      <c r="D515" s="469" t="s">
        <v>54</v>
      </c>
      <c r="E515" s="467" t="s">
        <v>316</v>
      </c>
      <c r="F515" s="468" t="s">
        <v>312</v>
      </c>
      <c r="G515" s="525">
        <v>111</v>
      </c>
      <c r="H515" s="525">
        <v>112378</v>
      </c>
      <c r="I515" s="470">
        <v>1</v>
      </c>
      <c r="J515" s="525">
        <v>3623</v>
      </c>
      <c r="K515" s="525">
        <v>3482</v>
      </c>
      <c r="L515" s="470">
        <v>0.97099999999999997</v>
      </c>
      <c r="M515" s="470">
        <v>2.8E-3</v>
      </c>
      <c r="N515" s="470">
        <v>0.96550000000000002</v>
      </c>
      <c r="O515" s="470">
        <v>0.97650000000000003</v>
      </c>
      <c r="P515" s="525">
        <v>1384</v>
      </c>
      <c r="Q515" s="525">
        <v>1374</v>
      </c>
      <c r="R515" s="470">
        <v>0.99299999999999999</v>
      </c>
      <c r="S515" s="470">
        <v>2.2000000000000001E-3</v>
      </c>
      <c r="T515" s="470">
        <v>0.98870000000000002</v>
      </c>
      <c r="U515" s="470">
        <v>0.99729999999999996</v>
      </c>
      <c r="V515" s="525">
        <v>102</v>
      </c>
      <c r="W515" s="525">
        <v>98</v>
      </c>
      <c r="X515" s="470">
        <v>0.97299999999999998</v>
      </c>
      <c r="Y515" s="470">
        <v>1.6E-2</v>
      </c>
      <c r="Z515" s="470">
        <v>0.94159999999999999</v>
      </c>
      <c r="AA515" s="470">
        <v>1</v>
      </c>
      <c r="AB515" s="525">
        <v>5109</v>
      </c>
      <c r="AC515" s="525">
        <v>4954</v>
      </c>
      <c r="AD515" s="470">
        <v>0.97399999999999998</v>
      </c>
      <c r="AE515" s="470">
        <v>2.2000000000000001E-3</v>
      </c>
      <c r="AF515" s="470">
        <v>0.96970000000000001</v>
      </c>
      <c r="AG515" s="470">
        <v>0.97829999999999995</v>
      </c>
      <c r="AH515" s="525">
        <v>0</v>
      </c>
      <c r="AI515" s="525">
        <v>0</v>
      </c>
      <c r="AJ515" s="470"/>
      <c r="AK515" s="470"/>
      <c r="AL515" s="470"/>
      <c r="AM515" s="470"/>
    </row>
    <row r="516" spans="2:39" ht="15.6" x14ac:dyDescent="0.3">
      <c r="B516" s="468" t="s">
        <v>48</v>
      </c>
      <c r="C516" s="526" t="s">
        <v>44</v>
      </c>
      <c r="D516" s="469" t="s">
        <v>54</v>
      </c>
      <c r="E516" s="468" t="s">
        <v>313</v>
      </c>
      <c r="F516" s="467" t="s">
        <v>315</v>
      </c>
      <c r="G516" s="525">
        <v>111</v>
      </c>
      <c r="H516" s="525">
        <v>112378</v>
      </c>
      <c r="I516" s="470">
        <v>1</v>
      </c>
      <c r="J516" s="525">
        <v>29984</v>
      </c>
      <c r="K516" s="525">
        <v>27941</v>
      </c>
      <c r="L516" s="470">
        <v>0.95099999999999996</v>
      </c>
      <c r="M516" s="470">
        <v>1.1999999999999999E-3</v>
      </c>
      <c r="N516" s="470">
        <v>0.9486</v>
      </c>
      <c r="O516" s="470">
        <v>0.95340000000000003</v>
      </c>
      <c r="P516" s="525">
        <v>3864</v>
      </c>
      <c r="Q516" s="525">
        <v>3587</v>
      </c>
      <c r="R516" s="470">
        <v>0.93799999999999994</v>
      </c>
      <c r="S516" s="470">
        <v>3.8999999999999998E-3</v>
      </c>
      <c r="T516" s="470">
        <v>0.9304</v>
      </c>
      <c r="U516" s="470">
        <v>0.9456</v>
      </c>
      <c r="V516" s="525">
        <v>568</v>
      </c>
      <c r="W516" s="525">
        <v>440</v>
      </c>
      <c r="X516" s="470">
        <v>0.66300000000000003</v>
      </c>
      <c r="Y516" s="470">
        <v>1.9800000000000002E-2</v>
      </c>
      <c r="Z516" s="470">
        <v>0.62419999999999998</v>
      </c>
      <c r="AA516" s="470">
        <v>0.70179999999999998</v>
      </c>
      <c r="AB516" s="525">
        <v>35109</v>
      </c>
      <c r="AC516" s="525">
        <v>32651</v>
      </c>
      <c r="AD516" s="470">
        <v>0.95099999999999996</v>
      </c>
      <c r="AE516" s="470">
        <v>1.1999999999999999E-3</v>
      </c>
      <c r="AF516" s="470">
        <v>0.9486</v>
      </c>
      <c r="AG516" s="470">
        <v>0.95340000000000003</v>
      </c>
      <c r="AH516" s="525">
        <v>693</v>
      </c>
      <c r="AI516" s="525">
        <v>683</v>
      </c>
      <c r="AJ516" s="470">
        <v>0.99299999999999999</v>
      </c>
      <c r="AK516" s="470">
        <v>3.2000000000000002E-3</v>
      </c>
      <c r="AL516" s="470">
        <v>0.98670000000000002</v>
      </c>
      <c r="AM516" s="470">
        <v>0.99929999999999997</v>
      </c>
    </row>
    <row r="517" spans="2:39" ht="15.6" x14ac:dyDescent="0.3">
      <c r="B517" s="468" t="s">
        <v>48</v>
      </c>
      <c r="C517" s="526" t="s">
        <v>44</v>
      </c>
      <c r="D517" s="469" t="s">
        <v>54</v>
      </c>
      <c r="E517" s="468" t="s">
        <v>313</v>
      </c>
      <c r="F517" s="467" t="s">
        <v>314</v>
      </c>
      <c r="G517" s="525">
        <v>111</v>
      </c>
      <c r="H517" s="525">
        <v>112378</v>
      </c>
      <c r="I517" s="470">
        <v>1</v>
      </c>
      <c r="J517" s="525">
        <v>12916</v>
      </c>
      <c r="K517" s="525">
        <v>12711</v>
      </c>
      <c r="L517" s="470">
        <v>0.98799999999999999</v>
      </c>
      <c r="M517" s="470">
        <v>1E-3</v>
      </c>
      <c r="N517" s="470">
        <v>0.98599999999999999</v>
      </c>
      <c r="O517" s="470">
        <v>0.99</v>
      </c>
      <c r="P517" s="525">
        <v>6741</v>
      </c>
      <c r="Q517" s="525">
        <v>6626</v>
      </c>
      <c r="R517" s="470">
        <v>0.99099999999999999</v>
      </c>
      <c r="S517" s="470">
        <v>1.1999999999999999E-3</v>
      </c>
      <c r="T517" s="470">
        <v>0.98860000000000003</v>
      </c>
      <c r="U517" s="470">
        <v>0.99339999999999995</v>
      </c>
      <c r="V517" s="525">
        <v>508</v>
      </c>
      <c r="W517" s="525">
        <v>460</v>
      </c>
      <c r="X517" s="470">
        <v>0.93100000000000005</v>
      </c>
      <c r="Y517" s="470">
        <v>1.12E-2</v>
      </c>
      <c r="Z517" s="470">
        <v>0.90900000000000003</v>
      </c>
      <c r="AA517" s="470">
        <v>0.95299999999999996</v>
      </c>
      <c r="AB517" s="525">
        <v>20816</v>
      </c>
      <c r="AC517" s="525">
        <v>20440</v>
      </c>
      <c r="AD517" s="470">
        <v>0.98899999999999999</v>
      </c>
      <c r="AE517" s="470">
        <v>6.9999999999999999E-4</v>
      </c>
      <c r="AF517" s="470">
        <v>0.98760000000000003</v>
      </c>
      <c r="AG517" s="470">
        <v>0.99039999999999995</v>
      </c>
      <c r="AH517" s="525">
        <v>651</v>
      </c>
      <c r="AI517" s="525">
        <v>643</v>
      </c>
      <c r="AJ517" s="470">
        <v>0.995</v>
      </c>
      <c r="AK517" s="470">
        <v>2.8E-3</v>
      </c>
      <c r="AL517" s="470">
        <v>0.98950000000000005</v>
      </c>
      <c r="AM517" s="470">
        <v>1</v>
      </c>
    </row>
    <row r="518" spans="2:39" ht="15.6" x14ac:dyDescent="0.3">
      <c r="B518" s="473" t="s">
        <v>48</v>
      </c>
      <c r="C518" s="532" t="s">
        <v>44</v>
      </c>
      <c r="D518" s="533" t="s">
        <v>54</v>
      </c>
      <c r="E518" s="473" t="s">
        <v>313</v>
      </c>
      <c r="F518" s="473" t="s">
        <v>312</v>
      </c>
      <c r="G518" s="534">
        <v>111</v>
      </c>
      <c r="H518" s="534">
        <v>112378</v>
      </c>
      <c r="I518" s="535">
        <v>1</v>
      </c>
      <c r="J518" s="534">
        <v>42900</v>
      </c>
      <c r="K518" s="534">
        <v>40652</v>
      </c>
      <c r="L518" s="535">
        <v>0.95699999999999996</v>
      </c>
      <c r="M518" s="535">
        <v>1E-3</v>
      </c>
      <c r="N518" s="535">
        <v>0.95499999999999996</v>
      </c>
      <c r="O518" s="535">
        <v>0.95899999999999996</v>
      </c>
      <c r="P518" s="534">
        <v>10605</v>
      </c>
      <c r="Q518" s="534">
        <v>10213</v>
      </c>
      <c r="R518" s="535">
        <v>0.97899999999999998</v>
      </c>
      <c r="S518" s="535">
        <v>1.4E-3</v>
      </c>
      <c r="T518" s="535">
        <v>0.97629999999999995</v>
      </c>
      <c r="U518" s="535">
        <v>0.98170000000000002</v>
      </c>
      <c r="V518" s="534">
        <v>1076</v>
      </c>
      <c r="W518" s="534">
        <v>900</v>
      </c>
      <c r="X518" s="535">
        <v>0.75900000000000001</v>
      </c>
      <c r="Y518" s="535">
        <v>1.2999999999999999E-2</v>
      </c>
      <c r="Z518" s="535">
        <v>0.73350000000000004</v>
      </c>
      <c r="AA518" s="535">
        <v>0.78449999999999998</v>
      </c>
      <c r="AB518" s="534">
        <v>56189</v>
      </c>
      <c r="AC518" s="534">
        <v>53353</v>
      </c>
      <c r="AD518" s="535">
        <v>0.95799999999999996</v>
      </c>
      <c r="AE518" s="535">
        <v>8.0000000000000004E-4</v>
      </c>
      <c r="AF518" s="535">
        <v>0.95640000000000003</v>
      </c>
      <c r="AG518" s="535">
        <v>0.95960000000000001</v>
      </c>
      <c r="AH518" s="534">
        <v>1608</v>
      </c>
      <c r="AI518" s="534">
        <v>1588</v>
      </c>
      <c r="AJ518" s="535">
        <v>0.99399999999999999</v>
      </c>
      <c r="AK518" s="535">
        <v>1.9E-3</v>
      </c>
      <c r="AL518" s="535">
        <v>0.99029999999999996</v>
      </c>
      <c r="AM518" s="535">
        <v>0.99770000000000003</v>
      </c>
    </row>
    <row r="519" spans="2:39" ht="15.6" x14ac:dyDescent="0.3">
      <c r="D519" s="536"/>
      <c r="E519" s="537"/>
      <c r="F519" s="537"/>
    </row>
    <row r="520" spans="2:39" ht="15.6" x14ac:dyDescent="0.3">
      <c r="B520" s="483" t="s">
        <v>59</v>
      </c>
      <c r="C520" s="484"/>
      <c r="D520" s="485"/>
      <c r="E520" s="537"/>
      <c r="F520" s="537"/>
    </row>
    <row r="521" spans="2:39" x14ac:dyDescent="0.3">
      <c r="B521" s="486"/>
      <c r="C521" s="484" t="s">
        <v>60</v>
      </c>
      <c r="D521" s="487" t="s">
        <v>61</v>
      </c>
    </row>
    <row r="522" spans="2:39" x14ac:dyDescent="0.3">
      <c r="B522" s="488"/>
      <c r="C522" s="484" t="s">
        <v>62</v>
      </c>
      <c r="D522" s="487" t="s">
        <v>63</v>
      </c>
    </row>
    <row r="523" spans="2:39" x14ac:dyDescent="0.3">
      <c r="B523" s="489"/>
      <c r="C523" s="484" t="s">
        <v>64</v>
      </c>
      <c r="D523" s="487" t="s">
        <v>65</v>
      </c>
    </row>
    <row r="524" spans="2:39" x14ac:dyDescent="0.3">
      <c r="B524" s="538"/>
      <c r="C524" s="484" t="s">
        <v>66</v>
      </c>
      <c r="D524" s="487" t="s">
        <v>67</v>
      </c>
    </row>
    <row r="525" spans="2:39" x14ac:dyDescent="0.3">
      <c r="B525" s="539"/>
      <c r="C525" s="484" t="s">
        <v>311</v>
      </c>
      <c r="D525" s="487" t="s">
        <v>310</v>
      </c>
    </row>
    <row r="526" spans="2:39" x14ac:dyDescent="0.3">
      <c r="B526" s="540"/>
      <c r="C526" s="484" t="s">
        <v>309</v>
      </c>
      <c r="D526" s="484" t="s">
        <v>308</v>
      </c>
    </row>
    <row r="527" spans="2:39" ht="15.6" x14ac:dyDescent="0.3">
      <c r="D527" s="536"/>
      <c r="E527" s="537"/>
      <c r="F527" s="537"/>
    </row>
    <row r="528" spans="2:39" x14ac:dyDescent="0.3">
      <c r="B528" s="484" t="s">
        <v>68</v>
      </c>
      <c r="C528" s="484" t="s">
        <v>69</v>
      </c>
    </row>
    <row r="529" spans="2:10" ht="15.6" x14ac:dyDescent="0.3">
      <c r="B529" s="484" t="s">
        <v>70</v>
      </c>
      <c r="C529" s="484" t="s">
        <v>71</v>
      </c>
      <c r="D529" s="536"/>
      <c r="E529" s="537"/>
      <c r="F529" s="537"/>
    </row>
    <row r="530" spans="2:10" ht="15.6" x14ac:dyDescent="0.3">
      <c r="B530" s="484" t="s">
        <v>72</v>
      </c>
      <c r="C530" s="484" t="s">
        <v>73</v>
      </c>
      <c r="D530" s="536"/>
      <c r="E530" s="537"/>
      <c r="F530" s="537"/>
    </row>
    <row r="531" spans="2:10" x14ac:dyDescent="0.3">
      <c r="B531" s="484" t="s">
        <v>74</v>
      </c>
      <c r="C531" s="484" t="s">
        <v>75</v>
      </c>
      <c r="E531" s="490"/>
      <c r="F531" s="490"/>
      <c r="G531" s="541"/>
      <c r="H531" s="541"/>
      <c r="I531" s="542"/>
      <c r="J531" s="541"/>
    </row>
    <row r="532" spans="2:10" x14ac:dyDescent="0.3">
      <c r="B532" s="484" t="s">
        <v>76</v>
      </c>
      <c r="C532" s="484" t="s">
        <v>77</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CA720-B2FF-446A-B2CC-4579EAF6CAD8}">
  <dimension ref="A2:M185"/>
  <sheetViews>
    <sheetView zoomScale="85" zoomScaleNormal="85" workbookViewId="0">
      <pane xSplit="1" topLeftCell="B1" activePane="topRight" state="frozen"/>
      <selection pane="topRight" activeCell="B1" sqref="B1"/>
    </sheetView>
  </sheetViews>
  <sheetFormatPr defaultColWidth="9.21875" defaultRowHeight="15.6" x14ac:dyDescent="0.3"/>
  <cols>
    <col min="1" max="1" width="80.77734375" style="113" customWidth="1"/>
    <col min="2" max="2" width="45.77734375" style="87" customWidth="1"/>
    <col min="3" max="3" width="11.77734375" style="87" customWidth="1"/>
    <col min="4" max="4" width="45.77734375" style="87" customWidth="1"/>
    <col min="5" max="5" width="11.77734375" style="87" customWidth="1"/>
    <col min="6" max="6" width="45.77734375" style="87" hidden="1" customWidth="1"/>
    <col min="7" max="7" width="11.77734375" style="87" hidden="1" customWidth="1"/>
    <col min="8" max="8" width="45.77734375" style="87" hidden="1" customWidth="1"/>
    <col min="9" max="9" width="11.77734375" style="87" hidden="1" customWidth="1"/>
    <col min="10" max="10" width="45.77734375" style="87" hidden="1" customWidth="1"/>
    <col min="11" max="11" width="11.77734375" style="87" hidden="1" customWidth="1"/>
    <col min="12" max="12" width="45.77734375" style="87" hidden="1" customWidth="1"/>
    <col min="13" max="13" width="11.77734375" style="87" hidden="1" customWidth="1"/>
    <col min="14" max="16384" width="9.21875" style="87"/>
  </cols>
  <sheetData>
    <row r="2" spans="1:13" ht="20.399999999999999" x14ac:dyDescent="0.35">
      <c r="A2" s="84"/>
      <c r="B2" s="85" t="s">
        <v>87</v>
      </c>
      <c r="C2" s="86"/>
      <c r="D2" s="85" t="s">
        <v>88</v>
      </c>
      <c r="E2" s="86"/>
      <c r="F2" s="85" t="s">
        <v>89</v>
      </c>
      <c r="G2" s="86"/>
      <c r="H2" s="85" t="s">
        <v>90</v>
      </c>
      <c r="I2" s="86"/>
      <c r="J2" s="85" t="s">
        <v>91</v>
      </c>
      <c r="K2" s="86"/>
      <c r="L2" s="85" t="s">
        <v>92</v>
      </c>
      <c r="M2" s="85"/>
    </row>
    <row r="3" spans="1:13" x14ac:dyDescent="0.3">
      <c r="A3" s="88" t="s">
        <v>95</v>
      </c>
      <c r="B3" s="89"/>
      <c r="C3" s="90" t="s">
        <v>96</v>
      </c>
      <c r="D3" s="89"/>
      <c r="E3" s="90" t="s">
        <v>96</v>
      </c>
      <c r="F3" s="89"/>
      <c r="G3" s="90" t="s">
        <v>96</v>
      </c>
      <c r="H3" s="89"/>
      <c r="I3" s="90" t="s">
        <v>96</v>
      </c>
      <c r="J3" s="89"/>
      <c r="K3" s="90" t="s">
        <v>96</v>
      </c>
      <c r="L3" s="90"/>
      <c r="M3" s="90" t="s">
        <v>96</v>
      </c>
    </row>
    <row r="4" spans="1:13" ht="153.6" customHeight="1" x14ac:dyDescent="0.3">
      <c r="A4" s="91" t="s">
        <v>97</v>
      </c>
      <c r="B4" s="96" t="s">
        <v>595</v>
      </c>
      <c r="C4" s="93"/>
      <c r="D4" s="96" t="s">
        <v>594</v>
      </c>
      <c r="E4" s="93"/>
      <c r="F4" s="93"/>
      <c r="G4" s="93"/>
      <c r="H4" s="93"/>
      <c r="I4" s="93"/>
      <c r="J4" s="93"/>
      <c r="K4" s="93"/>
      <c r="L4" s="93"/>
      <c r="M4" s="93"/>
    </row>
    <row r="5" spans="1:13" ht="20.25" customHeight="1" x14ac:dyDescent="0.3">
      <c r="A5" s="94" t="s">
        <v>102</v>
      </c>
      <c r="B5" s="92" t="s">
        <v>105</v>
      </c>
      <c r="C5" s="92"/>
      <c r="D5" s="92" t="s">
        <v>105</v>
      </c>
      <c r="E5" s="92"/>
      <c r="F5" s="92" t="s">
        <v>106</v>
      </c>
      <c r="G5" s="92"/>
      <c r="H5" s="92" t="s">
        <v>106</v>
      </c>
      <c r="I5" s="92"/>
      <c r="J5" s="92" t="s">
        <v>106</v>
      </c>
      <c r="K5" s="92"/>
      <c r="L5" s="92" t="s">
        <v>106</v>
      </c>
      <c r="M5" s="92"/>
    </row>
    <row r="6" spans="1:13" ht="20.25" customHeight="1" x14ac:dyDescent="0.3">
      <c r="A6" s="94" t="s">
        <v>107</v>
      </c>
      <c r="B6" s="95"/>
      <c r="C6" s="95"/>
      <c r="D6" s="95"/>
      <c r="E6" s="95"/>
      <c r="F6" s="95"/>
      <c r="G6" s="95"/>
      <c r="H6" s="95"/>
      <c r="I6" s="95"/>
      <c r="J6" s="95"/>
      <c r="K6" s="95"/>
      <c r="L6" s="96" t="s">
        <v>106</v>
      </c>
      <c r="M6" s="92"/>
    </row>
    <row r="7" spans="1:13" x14ac:dyDescent="0.3">
      <c r="A7" s="98" t="s">
        <v>108</v>
      </c>
      <c r="B7" s="95"/>
      <c r="C7" s="95"/>
      <c r="D7" s="95"/>
      <c r="E7" s="95"/>
      <c r="F7" s="95"/>
      <c r="G7" s="95"/>
      <c r="H7" s="95"/>
      <c r="I7" s="95"/>
      <c r="J7" s="95"/>
      <c r="K7" s="95"/>
      <c r="L7" s="95"/>
      <c r="M7" s="95"/>
    </row>
    <row r="8" spans="1:13" ht="31.2" x14ac:dyDescent="0.3">
      <c r="A8" s="101" t="s">
        <v>47</v>
      </c>
      <c r="B8" s="91" t="s">
        <v>593</v>
      </c>
      <c r="C8" s="92"/>
      <c r="D8" s="91" t="s">
        <v>593</v>
      </c>
      <c r="E8" s="92"/>
      <c r="F8" s="92"/>
      <c r="G8" s="92"/>
      <c r="H8" s="92"/>
      <c r="I8" s="92"/>
      <c r="J8" s="92"/>
      <c r="K8" s="92"/>
      <c r="L8" s="92"/>
      <c r="M8" s="92"/>
    </row>
    <row r="9" spans="1:13" ht="46.8" x14ac:dyDescent="0.3">
      <c r="A9" s="101" t="s">
        <v>46</v>
      </c>
      <c r="B9" s="91" t="s">
        <v>592</v>
      </c>
      <c r="C9" s="92"/>
      <c r="D9" s="91" t="s">
        <v>592</v>
      </c>
      <c r="E9" s="92"/>
      <c r="F9" s="92"/>
      <c r="G9" s="92"/>
      <c r="H9" s="92"/>
      <c r="I9" s="92"/>
      <c r="J9" s="92"/>
      <c r="K9" s="92"/>
      <c r="L9" s="92"/>
      <c r="M9" s="92"/>
    </row>
    <row r="10" spans="1:13" ht="131.25" customHeight="1" x14ac:dyDescent="0.3">
      <c r="A10" s="101" t="s">
        <v>43</v>
      </c>
      <c r="B10" s="91" t="s">
        <v>591</v>
      </c>
      <c r="C10" s="92"/>
      <c r="D10" s="91" t="s">
        <v>591</v>
      </c>
      <c r="E10" s="92"/>
      <c r="F10" s="92"/>
      <c r="G10" s="92"/>
      <c r="H10" s="92"/>
      <c r="I10" s="92"/>
      <c r="J10" s="92"/>
      <c r="K10" s="92"/>
      <c r="L10" s="92"/>
      <c r="M10" s="92"/>
    </row>
    <row r="11" spans="1:13" ht="15.75" customHeight="1" x14ac:dyDescent="0.3">
      <c r="A11" s="98" t="s">
        <v>115</v>
      </c>
      <c r="B11" s="95"/>
      <c r="C11" s="95"/>
      <c r="D11" s="95"/>
      <c r="E11" s="95"/>
      <c r="F11" s="95"/>
      <c r="G11" s="95"/>
      <c r="H11" s="95"/>
      <c r="I11" s="95"/>
      <c r="J11" s="95"/>
      <c r="K11" s="95"/>
      <c r="L11" s="95"/>
      <c r="M11" s="95"/>
    </row>
    <row r="12" spans="1:13" ht="15.75" customHeight="1" x14ac:dyDescent="0.3">
      <c r="A12" s="101" t="s">
        <v>49</v>
      </c>
      <c r="B12" s="91" t="s">
        <v>590</v>
      </c>
      <c r="C12" s="92"/>
      <c r="D12" s="91" t="s">
        <v>589</v>
      </c>
      <c r="E12" s="92"/>
      <c r="F12" s="92"/>
      <c r="G12" s="92"/>
      <c r="H12" s="92"/>
      <c r="I12" s="92"/>
      <c r="J12" s="92"/>
      <c r="K12" s="92"/>
      <c r="L12" s="92"/>
      <c r="M12" s="92"/>
    </row>
    <row r="13" spans="1:13" ht="15.75" customHeight="1" x14ac:dyDescent="0.3">
      <c r="A13" s="101" t="s">
        <v>119</v>
      </c>
      <c r="B13" s="96" t="s">
        <v>118</v>
      </c>
      <c r="C13" s="92"/>
      <c r="D13" s="96" t="s">
        <v>118</v>
      </c>
      <c r="E13" s="92"/>
      <c r="F13" s="92"/>
      <c r="G13" s="92"/>
      <c r="H13" s="92"/>
      <c r="I13" s="92"/>
      <c r="J13" s="92"/>
      <c r="K13" s="92"/>
      <c r="L13" s="92"/>
      <c r="M13" s="92"/>
    </row>
    <row r="14" spans="1:13" ht="15.75" customHeight="1" x14ac:dyDescent="0.3">
      <c r="A14" s="101" t="s">
        <v>50</v>
      </c>
      <c r="B14" s="92" t="s">
        <v>588</v>
      </c>
      <c r="C14" s="92"/>
      <c r="D14" s="92" t="s">
        <v>587</v>
      </c>
      <c r="E14" s="92"/>
      <c r="F14" s="92"/>
      <c r="G14" s="92"/>
      <c r="H14" s="92"/>
      <c r="I14" s="92"/>
      <c r="J14" s="92"/>
      <c r="K14" s="92"/>
      <c r="L14" s="92"/>
      <c r="M14" s="92"/>
    </row>
    <row r="15" spans="1:13" ht="15.75" customHeight="1" x14ac:dyDescent="0.3">
      <c r="A15" s="101" t="s">
        <v>123</v>
      </c>
      <c r="B15" s="96" t="s">
        <v>118</v>
      </c>
      <c r="C15" s="92"/>
      <c r="D15" s="96" t="s">
        <v>118</v>
      </c>
      <c r="E15" s="92"/>
      <c r="F15" s="92"/>
      <c r="G15" s="92"/>
      <c r="H15" s="92"/>
      <c r="I15" s="92"/>
      <c r="J15" s="92"/>
      <c r="K15" s="92"/>
      <c r="L15" s="92"/>
      <c r="M15" s="92"/>
    </row>
    <row r="16" spans="1:13" ht="15.75" customHeight="1" x14ac:dyDescent="0.3">
      <c r="A16" s="101" t="s">
        <v>125</v>
      </c>
      <c r="B16" s="96" t="s">
        <v>118</v>
      </c>
      <c r="C16" s="92"/>
      <c r="D16" s="96" t="s">
        <v>118</v>
      </c>
      <c r="E16" s="92"/>
      <c r="F16" s="92"/>
      <c r="G16" s="92"/>
      <c r="H16" s="92"/>
      <c r="I16" s="92"/>
      <c r="J16" s="92"/>
      <c r="K16" s="92"/>
      <c r="L16" s="92"/>
      <c r="M16" s="92"/>
    </row>
    <row r="17" spans="1:13" ht="15.75" customHeight="1" x14ac:dyDescent="0.3">
      <c r="A17" s="101" t="s">
        <v>127</v>
      </c>
      <c r="B17" s="96" t="s">
        <v>118</v>
      </c>
      <c r="C17" s="92"/>
      <c r="D17" s="96" t="s">
        <v>118</v>
      </c>
      <c r="E17" s="92"/>
      <c r="F17" s="92"/>
      <c r="G17" s="92"/>
      <c r="H17" s="92"/>
      <c r="I17" s="92"/>
      <c r="J17" s="92"/>
      <c r="K17" s="92"/>
      <c r="L17" s="92"/>
      <c r="M17" s="92"/>
    </row>
    <row r="18" spans="1:13" x14ac:dyDescent="0.3">
      <c r="A18" s="102" t="s">
        <v>129</v>
      </c>
      <c r="B18" s="95"/>
      <c r="C18" s="95"/>
      <c r="D18" s="95"/>
      <c r="E18" s="95"/>
      <c r="F18" s="92"/>
      <c r="G18" s="92"/>
      <c r="H18" s="95"/>
      <c r="I18" s="95"/>
      <c r="J18" s="95"/>
      <c r="K18" s="95"/>
      <c r="L18" s="95"/>
      <c r="M18" s="95"/>
    </row>
    <row r="19" spans="1:13" ht="46.8" x14ac:dyDescent="0.3">
      <c r="A19" s="96" t="s">
        <v>131</v>
      </c>
      <c r="B19" s="95"/>
      <c r="C19" s="95"/>
      <c r="D19" s="95"/>
      <c r="E19" s="95"/>
      <c r="F19" s="95"/>
      <c r="G19" s="95"/>
      <c r="H19" s="95"/>
      <c r="I19" s="95"/>
      <c r="J19" s="95"/>
      <c r="K19" s="95"/>
      <c r="L19" s="95"/>
      <c r="M19" s="95"/>
    </row>
    <row r="20" spans="1:13" x14ac:dyDescent="0.3">
      <c r="A20" s="102" t="s">
        <v>43</v>
      </c>
      <c r="B20" s="95"/>
      <c r="C20" s="95"/>
      <c r="D20" s="95"/>
      <c r="E20" s="95"/>
      <c r="F20" s="95"/>
      <c r="G20" s="95"/>
      <c r="H20" s="95"/>
      <c r="I20" s="95"/>
      <c r="J20" s="95"/>
      <c r="K20" s="95"/>
      <c r="L20" s="95"/>
      <c r="M20" s="95"/>
    </row>
    <row r="21" spans="1:13" x14ac:dyDescent="0.3">
      <c r="A21" s="104" t="s">
        <v>133</v>
      </c>
      <c r="B21" s="95"/>
      <c r="C21" s="95"/>
      <c r="D21" s="95"/>
      <c r="E21" s="95"/>
      <c r="F21" s="95"/>
      <c r="G21" s="95"/>
      <c r="H21" s="95"/>
      <c r="I21" s="95"/>
      <c r="J21" s="95"/>
      <c r="K21" s="95"/>
      <c r="L21" s="95"/>
      <c r="M21" s="95"/>
    </row>
    <row r="22" spans="1:13" x14ac:dyDescent="0.3">
      <c r="A22" s="104" t="s">
        <v>134</v>
      </c>
      <c r="B22" s="95"/>
      <c r="C22" s="95"/>
      <c r="D22" s="95"/>
      <c r="E22" s="95"/>
      <c r="F22" s="95"/>
      <c r="G22" s="95"/>
      <c r="H22" s="95"/>
      <c r="I22" s="95"/>
      <c r="J22" s="95"/>
      <c r="K22" s="95"/>
      <c r="L22" s="95"/>
      <c r="M22" s="95"/>
    </row>
    <row r="23" spans="1:13" x14ac:dyDescent="0.3">
      <c r="A23" s="104" t="s">
        <v>135</v>
      </c>
      <c r="B23" s="95"/>
      <c r="C23" s="95"/>
      <c r="D23" s="95"/>
      <c r="E23" s="95"/>
      <c r="F23" s="95"/>
      <c r="G23" s="95"/>
      <c r="H23" s="95"/>
      <c r="I23" s="95"/>
      <c r="J23" s="95"/>
      <c r="K23" s="95"/>
      <c r="L23" s="95"/>
      <c r="M23" s="95"/>
    </row>
    <row r="24" spans="1:13" x14ac:dyDescent="0.3">
      <c r="A24" s="104" t="s">
        <v>136</v>
      </c>
      <c r="B24" s="95"/>
      <c r="C24" s="95"/>
      <c r="D24" s="95"/>
      <c r="E24" s="95"/>
      <c r="F24" s="95"/>
      <c r="G24" s="95"/>
      <c r="H24" s="95"/>
      <c r="I24" s="95"/>
      <c r="J24" s="95"/>
      <c r="K24" s="95"/>
      <c r="L24" s="95"/>
      <c r="M24" s="95"/>
    </row>
    <row r="25" spans="1:13" x14ac:dyDescent="0.3">
      <c r="A25" s="102" t="s">
        <v>46</v>
      </c>
      <c r="B25" s="95"/>
      <c r="C25" s="95"/>
      <c r="D25" s="95"/>
      <c r="E25" s="95"/>
      <c r="F25" s="95"/>
      <c r="G25" s="95"/>
      <c r="H25" s="95"/>
      <c r="I25" s="95"/>
      <c r="J25" s="95"/>
      <c r="K25" s="95"/>
      <c r="L25" s="95"/>
      <c r="M25" s="95"/>
    </row>
    <row r="26" spans="1:13" x14ac:dyDescent="0.3">
      <c r="A26" s="104" t="s">
        <v>133</v>
      </c>
      <c r="B26" s="95"/>
      <c r="C26" s="95"/>
      <c r="D26" s="95"/>
      <c r="E26" s="95"/>
      <c r="F26" s="95"/>
      <c r="G26" s="95"/>
      <c r="H26" s="95"/>
      <c r="I26" s="95"/>
      <c r="J26" s="95"/>
      <c r="K26" s="95"/>
      <c r="L26" s="95"/>
      <c r="M26" s="95"/>
    </row>
    <row r="27" spans="1:13" x14ac:dyDescent="0.3">
      <c r="A27" s="104" t="s">
        <v>134</v>
      </c>
      <c r="B27" s="95"/>
      <c r="C27" s="95"/>
      <c r="D27" s="95"/>
      <c r="E27" s="95"/>
      <c r="F27" s="95"/>
      <c r="G27" s="95"/>
      <c r="H27" s="95"/>
      <c r="I27" s="95"/>
      <c r="J27" s="95"/>
      <c r="K27" s="95"/>
      <c r="L27" s="95"/>
      <c r="M27" s="95"/>
    </row>
    <row r="28" spans="1:13" x14ac:dyDescent="0.3">
      <c r="A28" s="104" t="s">
        <v>135</v>
      </c>
      <c r="B28" s="95"/>
      <c r="C28" s="95"/>
      <c r="D28" s="95"/>
      <c r="E28" s="95"/>
      <c r="F28" s="95"/>
      <c r="G28" s="95"/>
      <c r="H28" s="95"/>
      <c r="I28" s="95"/>
      <c r="J28" s="95"/>
      <c r="K28" s="95"/>
      <c r="L28" s="95"/>
      <c r="M28" s="95"/>
    </row>
    <row r="29" spans="1:13" x14ac:dyDescent="0.3">
      <c r="A29" s="104" t="s">
        <v>136</v>
      </c>
      <c r="B29" s="95"/>
      <c r="C29" s="95"/>
      <c r="D29" s="95"/>
      <c r="E29" s="95"/>
      <c r="F29" s="95"/>
      <c r="G29" s="95"/>
      <c r="H29" s="95"/>
      <c r="I29" s="95"/>
      <c r="J29" s="95"/>
      <c r="K29" s="95"/>
      <c r="L29" s="95"/>
      <c r="M29" s="95"/>
    </row>
    <row r="30" spans="1:13" x14ac:dyDescent="0.3">
      <c r="A30" s="102" t="s">
        <v>47</v>
      </c>
      <c r="B30" s="95"/>
      <c r="C30" s="95"/>
      <c r="D30" s="95"/>
      <c r="E30" s="95"/>
      <c r="F30" s="95"/>
      <c r="G30" s="95"/>
      <c r="H30" s="95"/>
      <c r="I30" s="95"/>
      <c r="J30" s="95"/>
      <c r="K30" s="95"/>
      <c r="L30" s="95"/>
      <c r="M30" s="95"/>
    </row>
    <row r="31" spans="1:13" x14ac:dyDescent="0.3">
      <c r="A31" s="104" t="s">
        <v>133</v>
      </c>
      <c r="B31" s="95"/>
      <c r="C31" s="95"/>
      <c r="D31" s="95"/>
      <c r="E31" s="95"/>
      <c r="F31" s="95"/>
      <c r="G31" s="95"/>
      <c r="H31" s="95"/>
      <c r="I31" s="95"/>
      <c r="J31" s="95"/>
      <c r="K31" s="95"/>
      <c r="L31" s="95"/>
      <c r="M31" s="95"/>
    </row>
    <row r="32" spans="1:13" x14ac:dyDescent="0.3">
      <c r="A32" s="104" t="s">
        <v>134</v>
      </c>
      <c r="B32" s="95"/>
      <c r="C32" s="95"/>
      <c r="D32" s="95"/>
      <c r="E32" s="95"/>
      <c r="F32" s="95"/>
      <c r="G32" s="95"/>
      <c r="H32" s="95"/>
      <c r="I32" s="95"/>
      <c r="J32" s="95"/>
      <c r="K32" s="95"/>
      <c r="L32" s="95"/>
      <c r="M32" s="95"/>
    </row>
    <row r="33" spans="1:13" x14ac:dyDescent="0.3">
      <c r="A33" s="104" t="s">
        <v>135</v>
      </c>
      <c r="B33" s="95"/>
      <c r="C33" s="95"/>
      <c r="D33" s="95"/>
      <c r="E33" s="95"/>
      <c r="F33" s="95"/>
      <c r="G33" s="95"/>
      <c r="H33" s="95"/>
      <c r="I33" s="95"/>
      <c r="J33" s="95"/>
      <c r="K33" s="95"/>
      <c r="L33" s="95"/>
      <c r="M33" s="95"/>
    </row>
    <row r="34" spans="1:13" x14ac:dyDescent="0.3">
      <c r="A34" s="104" t="s">
        <v>136</v>
      </c>
      <c r="B34" s="95"/>
      <c r="C34" s="95"/>
      <c r="D34" s="95"/>
      <c r="E34" s="95"/>
      <c r="F34" s="95"/>
      <c r="G34" s="95"/>
      <c r="H34" s="95"/>
      <c r="I34" s="95"/>
      <c r="J34" s="95"/>
      <c r="K34" s="95"/>
      <c r="L34" s="95"/>
      <c r="M34" s="95"/>
    </row>
    <row r="35" spans="1:13" ht="15.75" customHeight="1" x14ac:dyDescent="0.3">
      <c r="A35" s="102" t="s">
        <v>137</v>
      </c>
      <c r="B35" s="95"/>
      <c r="C35" s="95"/>
      <c r="D35" s="95"/>
      <c r="E35" s="95"/>
      <c r="F35" s="95"/>
      <c r="G35" s="95"/>
      <c r="H35" s="95"/>
      <c r="I35" s="95"/>
      <c r="J35" s="95"/>
      <c r="K35" s="95"/>
      <c r="L35" s="92"/>
      <c r="M35" s="92"/>
    </row>
    <row r="36" spans="1:13" ht="14.55" customHeight="1" x14ac:dyDescent="0.3">
      <c r="A36" s="94"/>
      <c r="B36" s="106"/>
      <c r="C36" s="106"/>
      <c r="D36" s="106"/>
      <c r="E36" s="106"/>
      <c r="F36" s="106"/>
      <c r="G36" s="106"/>
      <c r="H36" s="106"/>
      <c r="I36" s="106"/>
      <c r="J36" s="106"/>
      <c r="K36" s="106"/>
      <c r="L36" s="106"/>
      <c r="M36" s="106"/>
    </row>
    <row r="37" spans="1:13" x14ac:dyDescent="0.3">
      <c r="A37" s="88" t="s">
        <v>138</v>
      </c>
      <c r="B37" s="89"/>
      <c r="C37" s="90" t="s">
        <v>96</v>
      </c>
      <c r="D37" s="89"/>
      <c r="E37" s="90" t="s">
        <v>96</v>
      </c>
      <c r="F37" s="89"/>
      <c r="G37" s="90" t="s">
        <v>96</v>
      </c>
      <c r="H37" s="89"/>
      <c r="I37" s="90" t="s">
        <v>96</v>
      </c>
      <c r="J37" s="89"/>
      <c r="K37" s="90" t="s">
        <v>96</v>
      </c>
      <c r="L37" s="90"/>
      <c r="M37" s="90" t="s">
        <v>96</v>
      </c>
    </row>
    <row r="38" spans="1:13" x14ac:dyDescent="0.3">
      <c r="A38" s="94" t="s">
        <v>139</v>
      </c>
      <c r="B38" s="106" t="s">
        <v>140</v>
      </c>
      <c r="C38" s="106"/>
      <c r="D38" s="106" t="s">
        <v>140</v>
      </c>
      <c r="E38" s="106"/>
      <c r="F38" s="106" t="s">
        <v>106</v>
      </c>
      <c r="G38" s="106"/>
      <c r="H38" s="106" t="s">
        <v>106</v>
      </c>
      <c r="I38" s="106"/>
      <c r="J38" s="106" t="s">
        <v>106</v>
      </c>
      <c r="K38" s="106"/>
      <c r="L38" s="106" t="s">
        <v>106</v>
      </c>
      <c r="M38" s="106"/>
    </row>
    <row r="39" spans="1:13" x14ac:dyDescent="0.3">
      <c r="A39" s="94" t="s">
        <v>144</v>
      </c>
      <c r="B39" s="106" t="s">
        <v>145</v>
      </c>
      <c r="C39" s="106"/>
      <c r="D39" s="106" t="s">
        <v>145</v>
      </c>
      <c r="E39" s="106"/>
      <c r="F39" s="106" t="s">
        <v>106</v>
      </c>
      <c r="G39" s="106"/>
      <c r="H39" s="106" t="s">
        <v>106</v>
      </c>
      <c r="I39" s="106"/>
      <c r="J39" s="106" t="s">
        <v>106</v>
      </c>
      <c r="K39" s="106"/>
      <c r="L39" s="95"/>
      <c r="M39" s="106"/>
    </row>
    <row r="40" spans="1:13" x14ac:dyDescent="0.3">
      <c r="A40" s="91" t="s">
        <v>146</v>
      </c>
      <c r="B40" s="95"/>
      <c r="C40" s="95"/>
      <c r="D40" s="92" t="s">
        <v>534</v>
      </c>
      <c r="E40" s="92"/>
      <c r="F40" s="95"/>
      <c r="G40" s="95"/>
      <c r="H40" s="95"/>
      <c r="I40" s="95"/>
      <c r="J40" s="95"/>
      <c r="K40" s="95"/>
      <c r="L40" s="95"/>
      <c r="M40" s="95"/>
    </row>
    <row r="41" spans="1:13" x14ac:dyDescent="0.3">
      <c r="A41" s="94" t="s">
        <v>147</v>
      </c>
      <c r="B41" s="92">
        <v>7506</v>
      </c>
      <c r="C41" s="92"/>
      <c r="D41" s="92">
        <v>225</v>
      </c>
      <c r="E41" s="92"/>
      <c r="F41" s="92"/>
      <c r="G41" s="92"/>
      <c r="H41" s="92"/>
      <c r="I41" s="92"/>
      <c r="J41" s="92"/>
      <c r="K41" s="92"/>
      <c r="L41" s="92"/>
      <c r="M41" s="92"/>
    </row>
    <row r="42" spans="1:13" ht="49.05" customHeight="1" x14ac:dyDescent="0.3">
      <c r="A42" s="94" t="s">
        <v>153</v>
      </c>
      <c r="B42" s="92" t="s">
        <v>586</v>
      </c>
      <c r="C42" s="92"/>
      <c r="D42" s="92" t="s">
        <v>586</v>
      </c>
      <c r="E42" s="92"/>
      <c r="F42" s="92"/>
      <c r="G42" s="92"/>
      <c r="H42" s="92"/>
      <c r="I42" s="92"/>
      <c r="J42" s="92"/>
      <c r="K42" s="92"/>
      <c r="L42" s="92"/>
      <c r="M42" s="92"/>
    </row>
    <row r="43" spans="1:13" x14ac:dyDescent="0.3">
      <c r="A43" s="98" t="s">
        <v>157</v>
      </c>
      <c r="B43" s="95"/>
      <c r="C43" s="95"/>
      <c r="D43" s="95"/>
      <c r="E43" s="95"/>
      <c r="F43" s="95"/>
      <c r="G43" s="95"/>
      <c r="H43" s="95"/>
      <c r="I43" s="95"/>
      <c r="J43" s="95"/>
      <c r="K43" s="95"/>
      <c r="L43" s="95"/>
      <c r="M43" s="95"/>
    </row>
    <row r="44" spans="1:13" ht="46.8" x14ac:dyDescent="0.3">
      <c r="A44" s="101" t="s">
        <v>158</v>
      </c>
      <c r="B44" s="92" t="s">
        <v>585</v>
      </c>
      <c r="C44" s="92"/>
      <c r="D44" s="92" t="s">
        <v>584</v>
      </c>
      <c r="E44" s="92"/>
      <c r="F44" s="92"/>
      <c r="G44" s="92"/>
      <c r="H44" s="92"/>
      <c r="I44" s="92"/>
      <c r="J44" s="92"/>
      <c r="K44" s="92"/>
      <c r="L44" s="92"/>
      <c r="M44" s="92"/>
    </row>
    <row r="45" spans="1:13" ht="31.2" x14ac:dyDescent="0.3">
      <c r="A45" s="101" t="s">
        <v>165</v>
      </c>
      <c r="B45" s="92" t="s">
        <v>583</v>
      </c>
      <c r="C45" s="92"/>
      <c r="D45" s="92" t="s">
        <v>582</v>
      </c>
      <c r="E45" s="92"/>
      <c r="F45" s="92"/>
      <c r="G45" s="92"/>
      <c r="H45" s="92"/>
      <c r="I45" s="92"/>
      <c r="J45" s="92"/>
      <c r="K45" s="92"/>
      <c r="L45" s="92"/>
      <c r="M45" s="92"/>
    </row>
    <row r="46" spans="1:13" x14ac:dyDescent="0.3">
      <c r="A46" s="101" t="s">
        <v>169</v>
      </c>
      <c r="B46" s="96" t="s">
        <v>118</v>
      </c>
      <c r="C46" s="92"/>
      <c r="D46" s="97"/>
      <c r="E46" s="92"/>
      <c r="F46" s="92"/>
      <c r="G46" s="92"/>
      <c r="H46" s="92"/>
      <c r="I46" s="92"/>
      <c r="J46" s="92"/>
      <c r="K46" s="92"/>
      <c r="L46" s="92"/>
      <c r="M46" s="92"/>
    </row>
    <row r="47" spans="1:13" x14ac:dyDescent="0.3">
      <c r="A47" s="108" t="s">
        <v>172</v>
      </c>
      <c r="B47" s="95"/>
      <c r="C47" s="95"/>
      <c r="D47" s="95"/>
      <c r="E47" s="95"/>
      <c r="F47" s="95"/>
      <c r="G47" s="95"/>
      <c r="H47" s="95"/>
      <c r="I47" s="95"/>
      <c r="J47" s="95"/>
      <c r="K47" s="95"/>
      <c r="L47" s="95"/>
      <c r="M47" s="95"/>
    </row>
    <row r="48" spans="1:13" x14ac:dyDescent="0.3">
      <c r="A48" s="102" t="s">
        <v>173</v>
      </c>
      <c r="B48" s="97"/>
      <c r="C48" s="97"/>
      <c r="D48" s="97"/>
      <c r="E48" s="97"/>
      <c r="F48" s="97"/>
      <c r="G48" s="97"/>
      <c r="H48" s="97"/>
      <c r="I48" s="97"/>
      <c r="J48" s="97"/>
      <c r="K48" s="97"/>
      <c r="L48" s="92"/>
      <c r="M48" s="92"/>
    </row>
    <row r="49" spans="1:13" ht="15.75" customHeight="1" x14ac:dyDescent="0.3">
      <c r="A49" s="102" t="s">
        <v>174</v>
      </c>
      <c r="B49" s="95"/>
      <c r="C49" s="95"/>
      <c r="D49" s="95"/>
      <c r="E49" s="95"/>
      <c r="F49" s="95"/>
      <c r="G49" s="95"/>
      <c r="H49" s="95"/>
      <c r="I49" s="95"/>
      <c r="J49" s="95"/>
      <c r="K49" s="95"/>
      <c r="L49" s="95"/>
      <c r="M49" s="95"/>
    </row>
    <row r="50" spans="1:13" ht="15.75" customHeight="1" x14ac:dyDescent="0.3">
      <c r="A50" s="104" t="s">
        <v>175</v>
      </c>
      <c r="B50" s="95"/>
      <c r="C50" s="95"/>
      <c r="D50" s="95"/>
      <c r="E50" s="95"/>
      <c r="F50" s="95"/>
      <c r="G50" s="95"/>
      <c r="H50" s="95"/>
      <c r="I50" s="95"/>
      <c r="J50" s="95"/>
      <c r="K50" s="95"/>
      <c r="L50" s="92"/>
      <c r="M50" s="92"/>
    </row>
    <row r="51" spans="1:13" ht="15.75" customHeight="1" x14ac:dyDescent="0.3">
      <c r="A51" s="104" t="s">
        <v>176</v>
      </c>
      <c r="B51" s="95"/>
      <c r="C51" s="95"/>
      <c r="D51" s="95"/>
      <c r="E51" s="95"/>
      <c r="F51" s="95"/>
      <c r="G51" s="95"/>
      <c r="H51" s="95"/>
      <c r="I51" s="95"/>
      <c r="J51" s="95"/>
      <c r="K51" s="95"/>
      <c r="L51" s="92"/>
      <c r="M51" s="92"/>
    </row>
    <row r="52" spans="1:13" ht="31.2" x14ac:dyDescent="0.3">
      <c r="A52" s="96" t="s">
        <v>177</v>
      </c>
      <c r="B52" s="97"/>
      <c r="C52" s="97"/>
      <c r="D52" s="97"/>
      <c r="E52" s="97"/>
      <c r="F52" s="97"/>
      <c r="G52" s="97"/>
      <c r="H52" s="97"/>
      <c r="I52" s="97"/>
      <c r="J52" s="97"/>
      <c r="K52" s="97"/>
      <c r="L52" s="92"/>
      <c r="M52" s="92"/>
    </row>
    <row r="53" spans="1:13" ht="7.5" customHeight="1" x14ac:dyDescent="0.3">
      <c r="A53" s="94"/>
      <c r="B53" s="106"/>
      <c r="C53" s="106"/>
      <c r="D53" s="106"/>
      <c r="E53" s="106"/>
      <c r="F53" s="106"/>
      <c r="G53" s="106"/>
      <c r="H53" s="106"/>
      <c r="I53" s="106"/>
      <c r="J53" s="106"/>
      <c r="K53" s="106"/>
      <c r="L53" s="106"/>
      <c r="M53" s="106"/>
    </row>
    <row r="54" spans="1:13" x14ac:dyDescent="0.3">
      <c r="A54" s="88" t="s">
        <v>178</v>
      </c>
      <c r="B54" s="89"/>
      <c r="C54" s="90" t="s">
        <v>96</v>
      </c>
      <c r="D54" s="89"/>
      <c r="E54" s="90" t="s">
        <v>96</v>
      </c>
      <c r="F54" s="89"/>
      <c r="G54" s="90" t="s">
        <v>96</v>
      </c>
      <c r="H54" s="89"/>
      <c r="I54" s="90" t="s">
        <v>96</v>
      </c>
      <c r="J54" s="89"/>
      <c r="K54" s="90" t="s">
        <v>96</v>
      </c>
      <c r="L54" s="90"/>
      <c r="M54" s="90" t="s">
        <v>96</v>
      </c>
    </row>
    <row r="55" spans="1:13" x14ac:dyDescent="0.3">
      <c r="A55" s="98" t="s">
        <v>179</v>
      </c>
      <c r="B55" s="95"/>
      <c r="C55" s="95"/>
      <c r="D55" s="95"/>
      <c r="E55" s="95"/>
      <c r="F55" s="95"/>
      <c r="G55" s="95"/>
      <c r="H55" s="95"/>
      <c r="I55" s="95"/>
      <c r="J55" s="95"/>
      <c r="K55" s="95"/>
      <c r="L55" s="95"/>
      <c r="M55" s="95"/>
    </row>
    <row r="56" spans="1:13" ht="16.95" customHeight="1" x14ac:dyDescent="0.3">
      <c r="A56" s="101" t="s">
        <v>180</v>
      </c>
      <c r="B56" s="185" t="s">
        <v>581</v>
      </c>
      <c r="C56" s="92"/>
      <c r="D56" s="185" t="s">
        <v>580</v>
      </c>
      <c r="E56" s="92"/>
      <c r="F56" s="109"/>
      <c r="G56" s="92"/>
      <c r="H56" s="109"/>
      <c r="I56" s="92"/>
      <c r="J56" s="109"/>
      <c r="K56" s="92"/>
      <c r="L56" s="92"/>
      <c r="M56" s="92"/>
    </row>
    <row r="57" spans="1:13" x14ac:dyDescent="0.3">
      <c r="A57" s="101" t="s">
        <v>186</v>
      </c>
      <c r="B57" s="91" t="s">
        <v>579</v>
      </c>
      <c r="C57" s="92"/>
      <c r="D57" s="91" t="s">
        <v>578</v>
      </c>
      <c r="E57" s="92"/>
      <c r="F57" s="92"/>
      <c r="G57" s="92"/>
      <c r="H57" s="92"/>
      <c r="I57" s="92"/>
      <c r="J57" s="92"/>
      <c r="K57" s="92"/>
      <c r="L57" s="92"/>
      <c r="M57" s="92"/>
    </row>
    <row r="58" spans="1:13" x14ac:dyDescent="0.3">
      <c r="A58" s="98" t="s">
        <v>190</v>
      </c>
      <c r="B58" s="95"/>
      <c r="C58" s="95"/>
      <c r="D58" s="95"/>
      <c r="E58" s="95"/>
      <c r="F58" s="95"/>
      <c r="G58" s="95"/>
      <c r="H58" s="95"/>
      <c r="I58" s="95"/>
      <c r="J58" s="95"/>
      <c r="K58" s="95"/>
      <c r="L58" s="95"/>
      <c r="M58" s="95"/>
    </row>
    <row r="59" spans="1:13" x14ac:dyDescent="0.3">
      <c r="A59" s="101" t="s">
        <v>47</v>
      </c>
      <c r="B59" s="92">
        <v>10</v>
      </c>
      <c r="C59" s="92"/>
      <c r="D59" s="92">
        <v>5</v>
      </c>
      <c r="E59" s="92"/>
      <c r="F59" s="92"/>
      <c r="G59" s="92"/>
      <c r="H59" s="92"/>
      <c r="I59" s="92"/>
      <c r="J59" s="92"/>
      <c r="K59" s="92"/>
      <c r="L59" s="92"/>
      <c r="M59" s="92"/>
    </row>
    <row r="60" spans="1:13" x14ac:dyDescent="0.3">
      <c r="A60" s="101" t="s">
        <v>46</v>
      </c>
      <c r="B60" s="92">
        <v>10</v>
      </c>
      <c r="C60" s="92"/>
      <c r="D60" s="92">
        <v>6</v>
      </c>
      <c r="E60" s="92"/>
      <c r="F60" s="92"/>
      <c r="G60" s="92"/>
      <c r="H60" s="92"/>
      <c r="I60" s="92"/>
      <c r="J60" s="92"/>
      <c r="K60" s="92"/>
      <c r="L60" s="92"/>
      <c r="M60" s="92"/>
    </row>
    <row r="61" spans="1:13" x14ac:dyDescent="0.3">
      <c r="A61" s="101" t="s">
        <v>43</v>
      </c>
      <c r="B61" s="92">
        <v>10</v>
      </c>
      <c r="C61" s="92"/>
      <c r="D61" s="92">
        <v>8</v>
      </c>
      <c r="E61" s="92"/>
      <c r="F61" s="92"/>
      <c r="G61" s="92"/>
      <c r="H61" s="92"/>
      <c r="I61" s="92"/>
      <c r="J61" s="92"/>
      <c r="K61" s="92"/>
      <c r="L61" s="92"/>
      <c r="M61" s="92"/>
    </row>
    <row r="62" spans="1:13" x14ac:dyDescent="0.3">
      <c r="A62" s="98" t="s">
        <v>191</v>
      </c>
      <c r="B62" s="97"/>
      <c r="C62" s="97"/>
      <c r="D62" s="97"/>
      <c r="E62" s="97"/>
      <c r="F62" s="97"/>
      <c r="G62" s="97"/>
      <c r="H62" s="97"/>
      <c r="I62" s="97"/>
      <c r="J62" s="97"/>
      <c r="K62" s="97"/>
      <c r="L62" s="97"/>
      <c r="M62" s="97"/>
    </row>
    <row r="63" spans="1:13" x14ac:dyDescent="0.3">
      <c r="A63" s="101" t="s">
        <v>47</v>
      </c>
      <c r="B63" s="92">
        <v>20</v>
      </c>
      <c r="C63" s="92"/>
      <c r="D63" s="92">
        <v>6</v>
      </c>
      <c r="E63" s="92"/>
      <c r="F63" s="92"/>
      <c r="G63" s="92"/>
      <c r="H63" s="92"/>
      <c r="I63" s="92"/>
      <c r="J63" s="92"/>
      <c r="K63" s="92"/>
      <c r="L63" s="92"/>
      <c r="M63" s="92"/>
    </row>
    <row r="64" spans="1:13" x14ac:dyDescent="0.3">
      <c r="A64" s="101" t="s">
        <v>46</v>
      </c>
      <c r="B64" s="92">
        <v>20</v>
      </c>
      <c r="C64" s="92"/>
      <c r="D64" s="92">
        <v>6</v>
      </c>
      <c r="E64" s="92"/>
      <c r="F64" s="92"/>
      <c r="G64" s="92"/>
      <c r="H64" s="92"/>
      <c r="I64" s="92"/>
      <c r="J64" s="92"/>
      <c r="K64" s="92"/>
      <c r="L64" s="92"/>
      <c r="M64" s="92"/>
    </row>
    <row r="65" spans="1:13" x14ac:dyDescent="0.3">
      <c r="A65" s="101" t="s">
        <v>43</v>
      </c>
      <c r="B65" s="92">
        <v>20</v>
      </c>
      <c r="C65" s="92"/>
      <c r="D65" s="92">
        <v>8</v>
      </c>
      <c r="E65" s="92"/>
      <c r="F65" s="92"/>
      <c r="G65" s="92"/>
      <c r="H65" s="92"/>
      <c r="I65" s="92"/>
      <c r="J65" s="92"/>
      <c r="K65" s="92"/>
      <c r="L65" s="92"/>
      <c r="M65" s="92"/>
    </row>
    <row r="66" spans="1:13" x14ac:dyDescent="0.3">
      <c r="A66" s="101" t="s">
        <v>49</v>
      </c>
      <c r="B66" s="92">
        <v>30</v>
      </c>
      <c r="C66" s="92"/>
      <c r="D66" s="92">
        <v>11</v>
      </c>
      <c r="E66" s="92"/>
      <c r="F66" s="92"/>
      <c r="G66" s="92"/>
      <c r="H66" s="92"/>
      <c r="I66" s="92"/>
      <c r="J66" s="92"/>
      <c r="K66" s="92"/>
      <c r="L66" s="92"/>
      <c r="M66" s="92"/>
    </row>
    <row r="67" spans="1:13" x14ac:dyDescent="0.3">
      <c r="A67" s="101" t="s">
        <v>119</v>
      </c>
      <c r="B67" s="96" t="s">
        <v>118</v>
      </c>
      <c r="C67" s="92"/>
      <c r="D67" s="96" t="s">
        <v>118</v>
      </c>
      <c r="E67" s="92"/>
      <c r="F67" s="92"/>
      <c r="G67" s="92"/>
      <c r="H67" s="92"/>
      <c r="I67" s="92"/>
      <c r="J67" s="92"/>
      <c r="K67" s="92"/>
      <c r="L67" s="92"/>
      <c r="M67" s="92"/>
    </row>
    <row r="68" spans="1:13" x14ac:dyDescent="0.3">
      <c r="A68" s="101" t="s">
        <v>50</v>
      </c>
      <c r="B68" s="92">
        <v>30</v>
      </c>
      <c r="C68" s="92"/>
      <c r="D68" s="92">
        <v>9</v>
      </c>
      <c r="E68" s="92"/>
      <c r="F68" s="92"/>
      <c r="G68" s="92"/>
      <c r="H68" s="92"/>
      <c r="I68" s="92"/>
      <c r="J68" s="92"/>
      <c r="K68" s="92"/>
      <c r="L68" s="92"/>
      <c r="M68" s="92"/>
    </row>
    <row r="69" spans="1:13" x14ac:dyDescent="0.3">
      <c r="A69" s="101" t="s">
        <v>123</v>
      </c>
      <c r="B69" s="96" t="s">
        <v>118</v>
      </c>
      <c r="C69" s="92"/>
      <c r="D69" s="96" t="s">
        <v>118</v>
      </c>
      <c r="E69" s="92"/>
      <c r="F69" s="92"/>
      <c r="G69" s="92"/>
      <c r="H69" s="92"/>
      <c r="I69" s="92"/>
      <c r="J69" s="92"/>
      <c r="K69" s="92"/>
      <c r="L69" s="92"/>
      <c r="M69" s="92"/>
    </row>
    <row r="70" spans="1:13" x14ac:dyDescent="0.3">
      <c r="A70" s="101" t="s">
        <v>125</v>
      </c>
      <c r="B70" s="96" t="s">
        <v>118</v>
      </c>
      <c r="C70" s="92"/>
      <c r="D70" s="96" t="s">
        <v>118</v>
      </c>
      <c r="E70" s="92"/>
      <c r="F70" s="92"/>
      <c r="G70" s="92"/>
      <c r="H70" s="92"/>
      <c r="I70" s="92"/>
      <c r="J70" s="92"/>
      <c r="K70" s="92"/>
      <c r="L70" s="92"/>
      <c r="M70" s="92"/>
    </row>
    <row r="71" spans="1:13" x14ac:dyDescent="0.3">
      <c r="A71" s="101" t="s">
        <v>127</v>
      </c>
      <c r="B71" s="96" t="s">
        <v>118</v>
      </c>
      <c r="C71" s="92"/>
      <c r="D71" s="96" t="s">
        <v>118</v>
      </c>
      <c r="E71" s="92"/>
      <c r="F71" s="92"/>
      <c r="G71" s="92"/>
      <c r="H71" s="92"/>
      <c r="I71" s="92"/>
      <c r="J71" s="92"/>
      <c r="K71" s="92"/>
      <c r="L71" s="92"/>
      <c r="M71" s="92"/>
    </row>
    <row r="72" spans="1:13" x14ac:dyDescent="0.3">
      <c r="A72" s="94" t="s">
        <v>192</v>
      </c>
      <c r="B72" s="313">
        <v>3.125E-2</v>
      </c>
      <c r="C72" s="92"/>
      <c r="D72" s="313">
        <v>3.125E-2</v>
      </c>
      <c r="E72" s="92"/>
      <c r="F72" s="92"/>
      <c r="G72" s="92"/>
      <c r="H72" s="92"/>
      <c r="I72" s="92"/>
      <c r="J72" s="92"/>
      <c r="K72" s="92"/>
      <c r="L72" s="92"/>
      <c r="M72" s="92"/>
    </row>
    <row r="73" spans="1:13" x14ac:dyDescent="0.3">
      <c r="A73" s="94" t="s">
        <v>195</v>
      </c>
      <c r="B73" s="97"/>
      <c r="C73" s="97"/>
      <c r="D73" s="92">
        <v>19</v>
      </c>
      <c r="E73" s="92"/>
      <c r="F73" s="97"/>
      <c r="G73" s="97"/>
      <c r="H73" s="97"/>
      <c r="I73" s="97"/>
      <c r="J73" s="97"/>
      <c r="K73" s="97"/>
      <c r="L73" s="97"/>
      <c r="M73" s="97"/>
    </row>
    <row r="74" spans="1:13" x14ac:dyDescent="0.3">
      <c r="A74" s="94" t="s">
        <v>196</v>
      </c>
      <c r="B74" s="91" t="s">
        <v>577</v>
      </c>
      <c r="C74" s="92"/>
      <c r="D74" s="97"/>
      <c r="E74" s="92"/>
      <c r="F74" s="92"/>
      <c r="G74" s="92"/>
      <c r="H74" s="92"/>
      <c r="I74" s="92"/>
      <c r="J74" s="92"/>
      <c r="K74" s="92"/>
      <c r="L74" s="92"/>
      <c r="M74" s="92"/>
    </row>
    <row r="75" spans="1:13" ht="33" customHeight="1" x14ac:dyDescent="0.3">
      <c r="A75" s="102" t="s">
        <v>202</v>
      </c>
      <c r="B75" s="91" t="s">
        <v>207</v>
      </c>
      <c r="C75" s="92"/>
      <c r="D75" s="97"/>
      <c r="E75" s="92"/>
      <c r="F75" s="92"/>
      <c r="G75" s="92"/>
      <c r="H75" s="92"/>
      <c r="I75" s="92"/>
      <c r="J75" s="92"/>
      <c r="K75" s="91"/>
      <c r="L75" s="92"/>
      <c r="M75" s="91"/>
    </row>
    <row r="76" spans="1:13" ht="39" customHeight="1" x14ac:dyDescent="0.3">
      <c r="A76" s="96" t="s">
        <v>208</v>
      </c>
      <c r="B76" s="91" t="s">
        <v>118</v>
      </c>
      <c r="C76" s="92"/>
      <c r="D76" s="97"/>
      <c r="E76" s="92"/>
      <c r="F76" s="92"/>
      <c r="G76" s="92"/>
      <c r="H76" s="92"/>
      <c r="I76" s="92"/>
      <c r="J76" s="92"/>
      <c r="K76" s="92"/>
      <c r="L76" s="92"/>
      <c r="M76" s="92"/>
    </row>
    <row r="77" spans="1:13" ht="33.75" customHeight="1" x14ac:dyDescent="0.3">
      <c r="A77" s="94" t="s">
        <v>210</v>
      </c>
      <c r="B77" s="92" t="s">
        <v>576</v>
      </c>
      <c r="C77" s="92" t="s">
        <v>575</v>
      </c>
      <c r="D77" s="97"/>
      <c r="E77" s="92"/>
      <c r="F77" s="92"/>
      <c r="G77" s="92"/>
      <c r="H77" s="92"/>
      <c r="I77" s="92"/>
      <c r="J77" s="92"/>
      <c r="K77" s="92"/>
      <c r="L77" s="92"/>
      <c r="M77" s="92"/>
    </row>
    <row r="78" spans="1:13" ht="29.25" customHeight="1" x14ac:dyDescent="0.3">
      <c r="A78" s="94" t="s">
        <v>213</v>
      </c>
      <c r="B78" s="91" t="s">
        <v>118</v>
      </c>
      <c r="C78" s="92"/>
      <c r="D78" s="97"/>
      <c r="E78" s="92"/>
      <c r="F78" s="92"/>
      <c r="G78" s="92"/>
      <c r="H78" s="92"/>
      <c r="I78" s="92"/>
      <c r="J78" s="92"/>
      <c r="K78" s="92"/>
      <c r="L78" s="92"/>
      <c r="M78" s="92"/>
    </row>
    <row r="79" spans="1:13" ht="29.25" customHeight="1" x14ac:dyDescent="0.3">
      <c r="A79" s="94" t="s">
        <v>216</v>
      </c>
      <c r="B79" s="91" t="s">
        <v>574</v>
      </c>
      <c r="C79" s="92"/>
      <c r="D79" s="97"/>
      <c r="E79" s="92"/>
      <c r="F79" s="92"/>
      <c r="G79" s="92"/>
      <c r="H79" s="92"/>
      <c r="I79" s="92"/>
      <c r="J79" s="92"/>
      <c r="K79" s="92"/>
      <c r="L79" s="92"/>
      <c r="M79" s="92"/>
    </row>
    <row r="80" spans="1:13" ht="15.75" customHeight="1" x14ac:dyDescent="0.3">
      <c r="A80" s="108" t="s">
        <v>172</v>
      </c>
      <c r="B80" s="97"/>
      <c r="C80" s="97"/>
      <c r="D80" s="97"/>
      <c r="E80" s="97"/>
      <c r="F80" s="97"/>
      <c r="G80" s="97"/>
      <c r="H80" s="97"/>
      <c r="I80" s="97"/>
      <c r="J80" s="97"/>
      <c r="K80" s="97"/>
      <c r="L80" s="97"/>
      <c r="M80" s="97"/>
    </row>
    <row r="81" spans="1:13" ht="29.25" customHeight="1" x14ac:dyDescent="0.3">
      <c r="A81" s="94" t="s">
        <v>221</v>
      </c>
      <c r="B81" s="97"/>
      <c r="C81" s="97"/>
      <c r="D81" s="97"/>
      <c r="E81" s="97"/>
      <c r="F81" s="97"/>
      <c r="G81" s="97"/>
      <c r="H81" s="97"/>
      <c r="I81" s="97"/>
      <c r="J81" s="97"/>
      <c r="K81" s="97"/>
      <c r="L81" s="92"/>
      <c r="M81" s="92"/>
    </row>
    <row r="82" spans="1:13" ht="7.5" customHeight="1" x14ac:dyDescent="0.3">
      <c r="A82" s="94"/>
      <c r="B82" s="106"/>
      <c r="C82" s="106"/>
      <c r="D82" s="106"/>
      <c r="E82" s="106"/>
      <c r="F82" s="106"/>
      <c r="G82" s="106"/>
      <c r="H82" s="106"/>
      <c r="I82" s="106"/>
      <c r="J82" s="106"/>
      <c r="K82" s="106"/>
      <c r="L82" s="106"/>
      <c r="M82" s="106"/>
    </row>
    <row r="83" spans="1:13" x14ac:dyDescent="0.3">
      <c r="A83" s="88" t="s">
        <v>222</v>
      </c>
      <c r="B83" s="89"/>
      <c r="C83" s="90" t="s">
        <v>96</v>
      </c>
      <c r="D83" s="89"/>
      <c r="E83" s="90" t="s">
        <v>96</v>
      </c>
      <c r="F83" s="89"/>
      <c r="G83" s="90" t="s">
        <v>96</v>
      </c>
      <c r="H83" s="89"/>
      <c r="I83" s="90" t="s">
        <v>96</v>
      </c>
      <c r="J83" s="89"/>
      <c r="K83" s="90" t="s">
        <v>96</v>
      </c>
      <c r="L83" s="90"/>
      <c r="M83" s="90" t="s">
        <v>96</v>
      </c>
    </row>
    <row r="84" spans="1:13" x14ac:dyDescent="0.3">
      <c r="A84" s="94" t="s">
        <v>223</v>
      </c>
      <c r="B84" s="91" t="s">
        <v>573</v>
      </c>
      <c r="C84" s="92"/>
      <c r="D84" s="97"/>
      <c r="E84" s="97"/>
      <c r="F84" s="92"/>
      <c r="G84" s="92"/>
      <c r="H84" s="92"/>
      <c r="I84" s="92"/>
      <c r="J84" s="92"/>
      <c r="K84" s="92"/>
      <c r="L84" s="92"/>
      <c r="M84" s="92"/>
    </row>
    <row r="85" spans="1:13" x14ac:dyDescent="0.3">
      <c r="A85" s="94" t="s">
        <v>228</v>
      </c>
      <c r="B85" s="91" t="s">
        <v>118</v>
      </c>
      <c r="C85" s="92"/>
      <c r="D85" s="97"/>
      <c r="E85" s="97"/>
      <c r="F85" s="92"/>
      <c r="G85" s="92"/>
      <c r="H85" s="92"/>
      <c r="I85" s="92"/>
      <c r="J85" s="92"/>
      <c r="K85" s="92"/>
      <c r="L85" s="92"/>
      <c r="M85" s="92"/>
    </row>
    <row r="86" spans="1:13" x14ac:dyDescent="0.3">
      <c r="A86" s="94" t="s">
        <v>230</v>
      </c>
      <c r="B86" s="91" t="s">
        <v>118</v>
      </c>
      <c r="C86" s="92"/>
      <c r="D86" s="97"/>
      <c r="E86" s="97"/>
      <c r="F86" s="92"/>
      <c r="G86" s="92"/>
      <c r="H86" s="92"/>
      <c r="I86" s="92"/>
      <c r="J86" s="92"/>
      <c r="K86" s="92"/>
      <c r="L86" s="92"/>
      <c r="M86" s="92"/>
    </row>
    <row r="87" spans="1:13" ht="90.6" customHeight="1" x14ac:dyDescent="0.3">
      <c r="A87" s="94" t="s">
        <v>234</v>
      </c>
      <c r="B87" s="91" t="s">
        <v>572</v>
      </c>
      <c r="C87" s="92"/>
      <c r="D87" s="97"/>
      <c r="E87" s="97"/>
      <c r="F87" s="92"/>
      <c r="G87" s="92"/>
      <c r="H87" s="92"/>
      <c r="I87" s="92"/>
      <c r="J87" s="92"/>
      <c r="K87" s="92"/>
      <c r="L87" s="92"/>
      <c r="M87" s="92"/>
    </row>
    <row r="88" spans="1:13" ht="409.6" customHeight="1" x14ac:dyDescent="0.3">
      <c r="A88" s="312" t="s">
        <v>235</v>
      </c>
      <c r="B88" s="92" t="s">
        <v>571</v>
      </c>
      <c r="C88" s="92"/>
      <c r="D88" s="92" t="s">
        <v>570</v>
      </c>
      <c r="E88" s="92"/>
      <c r="F88" s="92"/>
      <c r="G88" s="92"/>
      <c r="H88" s="92"/>
      <c r="I88" s="92"/>
      <c r="J88" s="92"/>
      <c r="K88" s="92"/>
      <c r="L88" s="92"/>
      <c r="M88" s="92"/>
    </row>
    <row r="89" spans="1:13" ht="82.2" customHeight="1" x14ac:dyDescent="0.3">
      <c r="A89" s="312" t="s">
        <v>241</v>
      </c>
      <c r="B89" s="92" t="s">
        <v>569</v>
      </c>
      <c r="C89" s="92"/>
      <c r="D89" s="97"/>
      <c r="E89" s="97"/>
      <c r="F89" s="92"/>
      <c r="G89" s="92"/>
      <c r="H89" s="92"/>
      <c r="I89" s="92"/>
      <c r="J89" s="92"/>
      <c r="K89" s="92"/>
      <c r="L89" s="92"/>
      <c r="M89" s="92"/>
    </row>
    <row r="90" spans="1:13" ht="7.5" customHeight="1" x14ac:dyDescent="0.3">
      <c r="A90" s="94"/>
      <c r="B90" s="106"/>
      <c r="C90" s="106"/>
      <c r="D90" s="106"/>
      <c r="E90" s="106"/>
      <c r="F90" s="106"/>
      <c r="G90" s="106"/>
      <c r="H90" s="106"/>
      <c r="I90" s="106"/>
      <c r="J90" s="106"/>
      <c r="K90" s="106"/>
      <c r="L90" s="106"/>
      <c r="M90" s="106"/>
    </row>
    <row r="91" spans="1:13" x14ac:dyDescent="0.3">
      <c r="A91" s="88" t="s">
        <v>242</v>
      </c>
      <c r="B91" s="89"/>
      <c r="C91" s="90" t="s">
        <v>96</v>
      </c>
      <c r="D91" s="89"/>
      <c r="E91" s="90" t="s">
        <v>96</v>
      </c>
      <c r="F91" s="89"/>
      <c r="G91" s="90" t="s">
        <v>96</v>
      </c>
      <c r="H91" s="89"/>
      <c r="I91" s="90" t="s">
        <v>96</v>
      </c>
      <c r="J91" s="89"/>
      <c r="K91" s="90" t="s">
        <v>96</v>
      </c>
      <c r="L91" s="90"/>
      <c r="M91" s="90" t="s">
        <v>96</v>
      </c>
    </row>
    <row r="92" spans="1:13" ht="409.2" customHeight="1" x14ac:dyDescent="0.3">
      <c r="A92" s="94" t="s">
        <v>243</v>
      </c>
      <c r="B92" s="91" t="s">
        <v>568</v>
      </c>
      <c r="C92" s="92"/>
      <c r="D92" s="91" t="s">
        <v>567</v>
      </c>
      <c r="E92" s="92"/>
      <c r="F92" s="92"/>
      <c r="G92" s="92"/>
      <c r="H92" s="92"/>
      <c r="I92" s="92"/>
      <c r="J92" s="92"/>
      <c r="K92" s="92"/>
      <c r="L92" s="92"/>
      <c r="M92" s="92"/>
    </row>
    <row r="94" spans="1:13" ht="20.399999999999999" x14ac:dyDescent="0.3">
      <c r="A94" s="168" t="s">
        <v>268</v>
      </c>
    </row>
    <row r="95" spans="1:13" x14ac:dyDescent="0.3">
      <c r="A95" s="167" t="s">
        <v>267</v>
      </c>
    </row>
    <row r="96" spans="1:13" x14ac:dyDescent="0.3">
      <c r="A96" s="94" t="s">
        <v>266</v>
      </c>
    </row>
    <row r="97" spans="1:1" x14ac:dyDescent="0.3">
      <c r="A97" s="94" t="s">
        <v>265</v>
      </c>
    </row>
    <row r="98" spans="1:1" x14ac:dyDescent="0.3">
      <c r="A98" s="94" t="s">
        <v>102</v>
      </c>
    </row>
    <row r="99" spans="1:1" ht="7.5" customHeight="1" x14ac:dyDescent="0.3">
      <c r="A99" s="94"/>
    </row>
    <row r="100" spans="1:1" x14ac:dyDescent="0.3">
      <c r="A100" s="88" t="s">
        <v>264</v>
      </c>
    </row>
    <row r="101" spans="1:1" x14ac:dyDescent="0.3">
      <c r="A101" s="94" t="s">
        <v>263</v>
      </c>
    </row>
    <row r="102" spans="1:1" x14ac:dyDescent="0.3">
      <c r="A102" s="102" t="s">
        <v>262</v>
      </c>
    </row>
    <row r="103" spans="1:1" ht="409.2" customHeight="1" x14ac:dyDescent="0.3">
      <c r="A103" s="96" t="s">
        <v>261</v>
      </c>
    </row>
    <row r="104" spans="1:1" ht="30.75" customHeight="1" x14ac:dyDescent="0.3">
      <c r="A104" s="96" t="s">
        <v>260</v>
      </c>
    </row>
    <row r="105" spans="1:1" x14ac:dyDescent="0.3">
      <c r="A105" s="102" t="s">
        <v>259</v>
      </c>
    </row>
    <row r="106" spans="1:1" x14ac:dyDescent="0.3">
      <c r="A106" s="102" t="s">
        <v>258</v>
      </c>
    </row>
    <row r="107" spans="1:1" x14ac:dyDescent="0.3">
      <c r="A107" s="104">
        <v>2019</v>
      </c>
    </row>
    <row r="108" spans="1:1" x14ac:dyDescent="0.3">
      <c r="A108" s="104">
        <v>2020</v>
      </c>
    </row>
    <row r="109" spans="1:1" ht="8.25" customHeight="1" x14ac:dyDescent="0.3">
      <c r="A109" s="94"/>
    </row>
    <row r="110" spans="1:1" x14ac:dyDescent="0.3">
      <c r="A110" s="88" t="s">
        <v>383</v>
      </c>
    </row>
    <row r="111" spans="1:1" x14ac:dyDescent="0.3">
      <c r="A111" s="94" t="s">
        <v>263</v>
      </c>
    </row>
    <row r="112" spans="1:1" x14ac:dyDescent="0.3">
      <c r="A112" s="102" t="s">
        <v>262</v>
      </c>
    </row>
    <row r="113" spans="1:1" x14ac:dyDescent="0.3">
      <c r="A113" s="94" t="s">
        <v>382</v>
      </c>
    </row>
    <row r="114" spans="1:1" x14ac:dyDescent="0.3">
      <c r="A114" s="94" t="s">
        <v>381</v>
      </c>
    </row>
    <row r="115" spans="1:1" x14ac:dyDescent="0.3">
      <c r="A115" s="94" t="s">
        <v>380</v>
      </c>
    </row>
    <row r="116" spans="1:1" ht="15" customHeight="1" x14ac:dyDescent="0.3">
      <c r="A116" s="91" t="s">
        <v>379</v>
      </c>
    </row>
    <row r="117" spans="1:1" x14ac:dyDescent="0.3">
      <c r="A117" s="94" t="s">
        <v>378</v>
      </c>
    </row>
    <row r="119" spans="1:1" ht="20.399999999999999" x14ac:dyDescent="0.3">
      <c r="A119" s="168" t="s">
        <v>377</v>
      </c>
    </row>
    <row r="120" spans="1:1" x14ac:dyDescent="0.3">
      <c r="A120" s="167" t="s">
        <v>267</v>
      </c>
    </row>
    <row r="121" spans="1:1" x14ac:dyDescent="0.3">
      <c r="A121" s="94" t="s">
        <v>376</v>
      </c>
    </row>
    <row r="122" spans="1:1" x14ac:dyDescent="0.3">
      <c r="A122" s="94" t="s">
        <v>265</v>
      </c>
    </row>
    <row r="123" spans="1:1" x14ac:dyDescent="0.3">
      <c r="A123" s="94" t="s">
        <v>102</v>
      </c>
    </row>
    <row r="124" spans="1:1" x14ac:dyDescent="0.3">
      <c r="A124" s="94" t="s">
        <v>375</v>
      </c>
    </row>
    <row r="125" spans="1:1" x14ac:dyDescent="0.3">
      <c r="A125" s="94" t="s">
        <v>374</v>
      </c>
    </row>
    <row r="126" spans="1:1" x14ac:dyDescent="0.3">
      <c r="A126" s="94" t="s">
        <v>373</v>
      </c>
    </row>
    <row r="127" spans="1:1" x14ac:dyDescent="0.3">
      <c r="A127" s="94" t="s">
        <v>372</v>
      </c>
    </row>
    <row r="128" spans="1:1" ht="7.5" customHeight="1" x14ac:dyDescent="0.3">
      <c r="A128" s="94"/>
    </row>
    <row r="129" spans="1:1" x14ac:dyDescent="0.3">
      <c r="A129" s="88" t="s">
        <v>371</v>
      </c>
    </row>
    <row r="130" spans="1:1" x14ac:dyDescent="0.3">
      <c r="A130" s="94" t="s">
        <v>370</v>
      </c>
    </row>
    <row r="131" spans="1:1" x14ac:dyDescent="0.3">
      <c r="A131" s="94" t="s">
        <v>369</v>
      </c>
    </row>
    <row r="132" spans="1:1" x14ac:dyDescent="0.3">
      <c r="A132" s="94" t="s">
        <v>368</v>
      </c>
    </row>
    <row r="133" spans="1:1" x14ac:dyDescent="0.3">
      <c r="A133" s="94" t="s">
        <v>367</v>
      </c>
    </row>
    <row r="134" spans="1:1" x14ac:dyDescent="0.3">
      <c r="A134" s="94" t="s">
        <v>366</v>
      </c>
    </row>
    <row r="135" spans="1:1" x14ac:dyDescent="0.3">
      <c r="A135" s="102" t="s">
        <v>359</v>
      </c>
    </row>
    <row r="136" spans="1:1" ht="7.5" customHeight="1" x14ac:dyDescent="0.3">
      <c r="A136" s="94"/>
    </row>
    <row r="137" spans="1:1" x14ac:dyDescent="0.3">
      <c r="A137" s="88" t="s">
        <v>365</v>
      </c>
    </row>
    <row r="138" spans="1:1" x14ac:dyDescent="0.3">
      <c r="A138" s="94" t="s">
        <v>364</v>
      </c>
    </row>
    <row r="139" spans="1:1" ht="15.75" customHeight="1" x14ac:dyDescent="0.3">
      <c r="A139" s="96" t="s">
        <v>363</v>
      </c>
    </row>
    <row r="141" spans="1:1" ht="20.399999999999999" x14ac:dyDescent="0.3">
      <c r="A141" s="168" t="s">
        <v>362</v>
      </c>
    </row>
    <row r="142" spans="1:1" x14ac:dyDescent="0.3">
      <c r="A142" s="88" t="s">
        <v>361</v>
      </c>
    </row>
    <row r="143" spans="1:1" x14ac:dyDescent="0.3">
      <c r="A143" s="94" t="s">
        <v>102</v>
      </c>
    </row>
    <row r="144" spans="1:1" x14ac:dyDescent="0.3">
      <c r="A144" s="94" t="s">
        <v>263</v>
      </c>
    </row>
    <row r="145" spans="1:1" x14ac:dyDescent="0.3">
      <c r="A145" s="102" t="s">
        <v>360</v>
      </c>
    </row>
    <row r="146" spans="1:1" x14ac:dyDescent="0.3">
      <c r="A146" s="94" t="s">
        <v>265</v>
      </c>
    </row>
    <row r="147" spans="1:1" x14ac:dyDescent="0.3">
      <c r="A147" s="102" t="s">
        <v>359</v>
      </c>
    </row>
    <row r="148" spans="1:1" x14ac:dyDescent="0.3">
      <c r="A148" s="102" t="s">
        <v>358</v>
      </c>
    </row>
    <row r="149" spans="1:1" x14ac:dyDescent="0.3">
      <c r="A149" s="96" t="s">
        <v>357</v>
      </c>
    </row>
    <row r="150" spans="1:1" x14ac:dyDescent="0.3">
      <c r="A150" s="94" t="s">
        <v>356</v>
      </c>
    </row>
    <row r="151" spans="1:1" x14ac:dyDescent="0.3">
      <c r="A151" s="101" t="s">
        <v>47</v>
      </c>
    </row>
    <row r="152" spans="1:1" x14ac:dyDescent="0.3">
      <c r="A152" s="101" t="s">
        <v>46</v>
      </c>
    </row>
    <row r="153" spans="1:1" x14ac:dyDescent="0.3">
      <c r="A153" s="101" t="s">
        <v>355</v>
      </c>
    </row>
    <row r="154" spans="1:1" x14ac:dyDescent="0.3">
      <c r="A154" s="94" t="s">
        <v>354</v>
      </c>
    </row>
    <row r="155" spans="1:1" x14ac:dyDescent="0.3">
      <c r="A155" s="101" t="s">
        <v>353</v>
      </c>
    </row>
    <row r="156" spans="1:1" x14ac:dyDescent="0.3">
      <c r="A156" s="101" t="s">
        <v>352</v>
      </c>
    </row>
    <row r="157" spans="1:1" ht="7.5" customHeight="1" x14ac:dyDescent="0.3">
      <c r="A157" s="94"/>
    </row>
    <row r="158" spans="1:1" x14ac:dyDescent="0.3">
      <c r="A158" s="88" t="s">
        <v>138</v>
      </c>
    </row>
    <row r="159" spans="1:1" x14ac:dyDescent="0.3">
      <c r="A159" s="94" t="s">
        <v>351</v>
      </c>
    </row>
    <row r="160" spans="1:1" x14ac:dyDescent="0.3">
      <c r="A160" s="94" t="s">
        <v>147</v>
      </c>
    </row>
    <row r="161" spans="1:1" x14ac:dyDescent="0.3">
      <c r="A161" s="94" t="s">
        <v>153</v>
      </c>
    </row>
    <row r="162" spans="1:1" x14ac:dyDescent="0.3">
      <c r="A162" s="94" t="s">
        <v>350</v>
      </c>
    </row>
    <row r="163" spans="1:1" ht="7.5" customHeight="1" x14ac:dyDescent="0.3">
      <c r="A163" s="94"/>
    </row>
    <row r="164" spans="1:1" x14ac:dyDescent="0.3">
      <c r="A164" s="88" t="s">
        <v>349</v>
      </c>
    </row>
    <row r="165" spans="1:1" x14ac:dyDescent="0.3">
      <c r="A165" s="94" t="s">
        <v>348</v>
      </c>
    </row>
    <row r="166" spans="1:1" x14ac:dyDescent="0.3">
      <c r="A166" s="94" t="s">
        <v>347</v>
      </c>
    </row>
    <row r="167" spans="1:1" x14ac:dyDescent="0.3">
      <c r="A167" s="94" t="s">
        <v>346</v>
      </c>
    </row>
    <row r="168" spans="1:1" x14ac:dyDescent="0.3">
      <c r="A168" s="94" t="s">
        <v>345</v>
      </c>
    </row>
    <row r="169" spans="1:1" ht="7.5" customHeight="1" x14ac:dyDescent="0.3">
      <c r="A169" s="94"/>
    </row>
    <row r="170" spans="1:1" x14ac:dyDescent="0.3">
      <c r="A170" s="88" t="s">
        <v>222</v>
      </c>
    </row>
    <row r="171" spans="1:1" x14ac:dyDescent="0.3">
      <c r="A171" s="94" t="s">
        <v>235</v>
      </c>
    </row>
    <row r="172" spans="1:1" x14ac:dyDescent="0.3">
      <c r="A172" s="91" t="s">
        <v>344</v>
      </c>
    </row>
    <row r="173" spans="1:1" x14ac:dyDescent="0.3">
      <c r="A173" s="94" t="s">
        <v>343</v>
      </c>
    </row>
    <row r="174" spans="1:1" x14ac:dyDescent="0.3">
      <c r="A174" s="215" t="s">
        <v>342</v>
      </c>
    </row>
    <row r="175" spans="1:1" ht="7.5" customHeight="1" x14ac:dyDescent="0.3">
      <c r="A175" s="94"/>
    </row>
    <row r="176" spans="1:1" x14ac:dyDescent="0.3">
      <c r="A176" s="88" t="s">
        <v>341</v>
      </c>
    </row>
    <row r="177" spans="1:1" x14ac:dyDescent="0.3">
      <c r="A177" s="94" t="s">
        <v>340</v>
      </c>
    </row>
    <row r="178" spans="1:1" x14ac:dyDescent="0.3">
      <c r="A178" s="94" t="s">
        <v>339</v>
      </c>
    </row>
    <row r="179" spans="1:1" x14ac:dyDescent="0.3">
      <c r="A179" s="94" t="s">
        <v>338</v>
      </c>
    </row>
    <row r="180" spans="1:1" x14ac:dyDescent="0.3">
      <c r="A180" s="94" t="s">
        <v>337</v>
      </c>
    </row>
    <row r="181" spans="1:1" x14ac:dyDescent="0.3">
      <c r="A181" s="94" t="s">
        <v>336</v>
      </c>
    </row>
    <row r="182" spans="1:1" x14ac:dyDescent="0.3">
      <c r="A182" s="91" t="s">
        <v>335</v>
      </c>
    </row>
    <row r="183" spans="1:1" ht="37.200000000000003" customHeight="1" x14ac:dyDescent="0.3">
      <c r="A183" s="91" t="s">
        <v>334</v>
      </c>
    </row>
    <row r="184" spans="1:1" x14ac:dyDescent="0.3">
      <c r="A184" s="91" t="s">
        <v>333</v>
      </c>
    </row>
    <row r="185" spans="1:1" x14ac:dyDescent="0.3">
      <c r="A185" s="94" t="s">
        <v>332</v>
      </c>
    </row>
  </sheetData>
  <dataValidations count="7">
    <dataValidation type="list" allowBlank="1" showInputMessage="1" showErrorMessage="1" sqref="J39 H39 F39 B39 D39" xr:uid="{00000000-0002-0000-0C00-000009000000}">
      <formula1>"Please select, Simple random, Stratified random, Other (please specify)"</formula1>
    </dataValidation>
    <dataValidation type="list" allowBlank="1" showInputMessage="1" showErrorMessage="1" sqref="B5 D5 F5 H5" xr:uid="{00000000-0002-0000-0C00-000006000000}">
      <formula1>"Please select, Roadside observations by researchers, Automated measurements, Self-reported behaviour, Observations/measurements by the police, Analysis of video images, Analysis of existing databases, Other (please specify)"</formula1>
    </dataValidation>
    <dataValidation type="list" allowBlank="1" showInputMessage="1" showErrorMessage="1" sqref="J5" xr:uid="{00000000-0002-0000-0C00-000004000000}">
      <formula1>"Please select, Roadside observations by researchers, Automated measurements, Self-reported behaviour, Observations/measurements by the police, Analysis of video images, Analysis of existing databases, Enforcement data, Other (please specify)"</formula1>
    </dataValidation>
    <dataValidation type="list" allowBlank="1" showInputMessage="1" showErrorMessage="1" sqref="B38 D38 F38 H38 J38 L38" xr:uid="{00000000-0002-0000-0C00-000003000000}">
      <formula1>"Please select, Vehicle, Driver, Rider, Passenger, Driver and Passenger, Rider and Passenger, Other (please specify)"</formula1>
    </dataValidation>
    <dataValidation type="list" allowBlank="1" showInputMessage="1" showErrorMessage="1" sqref="L5" xr:uid="{00000000-0002-0000-0C00-000002000000}">
      <formula1>"Please select, Roadside interviews, Telephone interviews, Online survey, Other (please specify)"</formula1>
    </dataValidation>
    <dataValidation type="list" allowBlank="1" showInputMessage="1" showErrorMessage="1" sqref="L6" xr:uid="{00000000-0002-0000-0C00-000001000000}">
      <formula1>"Please select, Period-based prevalence survey, Trip-based prevalence survey"</formula1>
    </dataValidation>
    <dataValidation type="list" allowBlank="1" showInputMessage="1" showErrorMessage="1" sqref="B75 D75 F75 H75 J75 L75" xr:uid="{00000000-0002-0000-0C00-000000000000}">
      <formula1>"National mobility survey, Automatic traffic measuring points, Traffic counts during measurements, Other (please specify)"</formula1>
    </dataValidation>
  </dataValidation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261A4-176D-4697-BBDC-16A6DFBD9B55}">
  <dimension ref="B1:AK62"/>
  <sheetViews>
    <sheetView zoomScale="85" zoomScaleNormal="85" workbookViewId="0">
      <pane xSplit="4" ySplit="4" topLeftCell="AB5" activePane="bottomRight" state="frozen"/>
      <selection pane="topRight" activeCell="E1" sqref="E1"/>
      <selection pane="bottomLeft" activeCell="A5" sqref="A5"/>
      <selection pane="bottomRight" activeCell="AD19" sqref="AD19"/>
    </sheetView>
  </sheetViews>
  <sheetFormatPr defaultColWidth="8.88671875" defaultRowHeight="15.6" x14ac:dyDescent="0.3"/>
  <cols>
    <col min="1" max="1" width="5.77734375" style="2" customWidth="1"/>
    <col min="2" max="2" width="15.77734375" style="2" customWidth="1"/>
    <col min="3" max="3" width="22.77734375" style="2" customWidth="1"/>
    <col min="4" max="4" width="20" style="2" customWidth="1"/>
    <col min="5" max="5" width="22.5546875" style="2" customWidth="1"/>
    <col min="6" max="6" width="21.21875" style="2" customWidth="1"/>
    <col min="7" max="7" width="23.5546875" style="2" customWidth="1"/>
    <col min="8" max="8" width="15.44140625" style="2" customWidth="1"/>
    <col min="9" max="9" width="20" style="2" customWidth="1"/>
    <col min="10" max="10" width="17.21875" style="2" customWidth="1"/>
    <col min="11" max="11" width="11.44140625" style="2" customWidth="1"/>
    <col min="12" max="12" width="27.44140625" style="2" customWidth="1"/>
    <col min="13" max="13" width="27.77734375" style="2" customWidth="1"/>
    <col min="14" max="14" width="14.44140625" style="2" customWidth="1"/>
    <col min="15" max="15" width="18.77734375" style="2" customWidth="1"/>
    <col min="16" max="16" width="16.21875" style="2" customWidth="1"/>
    <col min="17" max="17" width="11.44140625" style="2" customWidth="1"/>
    <col min="18" max="18" width="27.44140625" style="2" customWidth="1"/>
    <col min="19" max="19" width="27.77734375" style="2" customWidth="1"/>
    <col min="20" max="20" width="13.5546875" style="2" customWidth="1"/>
    <col min="21" max="21" width="18.21875" style="2" customWidth="1"/>
    <col min="22" max="22" width="15.44140625" style="2" customWidth="1"/>
    <col min="23" max="23" width="11.44140625" style="2" customWidth="1"/>
    <col min="24" max="24" width="27.44140625" style="2" customWidth="1"/>
    <col min="25" max="25" width="27.77734375" style="2" customWidth="1"/>
    <col min="26" max="26" width="13.44140625" style="2" customWidth="1"/>
    <col min="27" max="27" width="18.5546875" style="2" bestFit="1" customWidth="1"/>
    <col min="28" max="28" width="15.77734375" style="2" customWidth="1"/>
    <col min="29" max="29" width="11.44140625" style="2" customWidth="1"/>
    <col min="30" max="30" width="30.77734375" style="2" customWidth="1"/>
    <col min="31" max="31" width="31.21875" style="2" bestFit="1" customWidth="1"/>
    <col min="32" max="32" width="17.77734375" style="2" customWidth="1"/>
    <col min="33" max="33" width="18.5546875" style="2" bestFit="1" customWidth="1"/>
    <col min="34" max="34" width="15.77734375" style="2" customWidth="1"/>
    <col min="35" max="35" width="11.44140625" style="2" customWidth="1"/>
    <col min="36" max="36" width="30.77734375" style="2" customWidth="1"/>
    <col min="37" max="37" width="31.21875" style="2" bestFit="1" customWidth="1"/>
    <col min="38" max="16384" width="8.88671875" style="2"/>
  </cols>
  <sheetData>
    <row r="1" spans="2:37" ht="20.399999999999999" x14ac:dyDescent="0.35">
      <c r="B1" s="1" t="s">
        <v>0</v>
      </c>
    </row>
    <row r="2" spans="2:37" ht="18" x14ac:dyDescent="0.3">
      <c r="B2" s="3" t="s">
        <v>1</v>
      </c>
    </row>
    <row r="3" spans="2:37" x14ac:dyDescent="0.3">
      <c r="B3" s="4"/>
      <c r="C3" s="4"/>
      <c r="D3" s="4"/>
      <c r="E3" s="5"/>
      <c r="F3" s="5"/>
      <c r="G3" s="5"/>
      <c r="H3" s="6" t="s">
        <v>2</v>
      </c>
      <c r="I3" s="6"/>
      <c r="J3" s="6"/>
      <c r="K3" s="6"/>
      <c r="L3" s="6"/>
      <c r="M3" s="6"/>
      <c r="N3" s="6" t="s">
        <v>3</v>
      </c>
      <c r="O3" s="6"/>
      <c r="P3" s="6"/>
      <c r="Q3" s="6"/>
      <c r="R3" s="6"/>
      <c r="S3" s="6"/>
      <c r="T3" s="6" t="s">
        <v>4</v>
      </c>
      <c r="U3" s="6"/>
      <c r="V3" s="6"/>
      <c r="W3" s="6"/>
      <c r="X3" s="6"/>
      <c r="Y3" s="6"/>
      <c r="Z3" s="6" t="s">
        <v>5</v>
      </c>
      <c r="AA3" s="6"/>
      <c r="AB3" s="6"/>
      <c r="AC3" s="6"/>
      <c r="AD3" s="6"/>
      <c r="AE3" s="6"/>
      <c r="AF3" s="6" t="s">
        <v>6</v>
      </c>
      <c r="AG3" s="6"/>
      <c r="AH3" s="6"/>
      <c r="AI3" s="6"/>
      <c r="AJ3" s="6"/>
      <c r="AK3" s="6"/>
    </row>
    <row r="4" spans="2:37" x14ac:dyDescent="0.3">
      <c r="B4" s="7" t="s">
        <v>7</v>
      </c>
      <c r="C4" s="8" t="s">
        <v>8</v>
      </c>
      <c r="D4" s="8" t="s">
        <v>9</v>
      </c>
      <c r="E4" s="9" t="s">
        <v>10</v>
      </c>
      <c r="F4" s="10" t="s">
        <v>11</v>
      </c>
      <c r="G4" s="10" t="s">
        <v>12</v>
      </c>
      <c r="H4" s="9" t="s">
        <v>13</v>
      </c>
      <c r="I4" s="9" t="s">
        <v>14</v>
      </c>
      <c r="J4" s="9" t="s">
        <v>15</v>
      </c>
      <c r="K4" s="9" t="s">
        <v>16</v>
      </c>
      <c r="L4" s="11" t="s">
        <v>17</v>
      </c>
      <c r="M4" s="11" t="s">
        <v>18</v>
      </c>
      <c r="N4" s="9" t="s">
        <v>19</v>
      </c>
      <c r="O4" s="9" t="s">
        <v>20</v>
      </c>
      <c r="P4" s="9" t="s">
        <v>21</v>
      </c>
      <c r="Q4" s="9" t="s">
        <v>22</v>
      </c>
      <c r="R4" s="11" t="s">
        <v>23</v>
      </c>
      <c r="S4" s="11" t="s">
        <v>24</v>
      </c>
      <c r="T4" s="9" t="s">
        <v>25</v>
      </c>
      <c r="U4" s="9" t="s">
        <v>26</v>
      </c>
      <c r="V4" s="9" t="s">
        <v>27</v>
      </c>
      <c r="W4" s="9" t="s">
        <v>28</v>
      </c>
      <c r="X4" s="11" t="s">
        <v>29</v>
      </c>
      <c r="Y4" s="11" t="s">
        <v>30</v>
      </c>
      <c r="Z4" s="12" t="s">
        <v>31</v>
      </c>
      <c r="AA4" s="12" t="s">
        <v>32</v>
      </c>
      <c r="AB4" s="12" t="s">
        <v>33</v>
      </c>
      <c r="AC4" s="12" t="s">
        <v>34</v>
      </c>
      <c r="AD4" s="13" t="s">
        <v>35</v>
      </c>
      <c r="AE4" s="13" t="s">
        <v>36</v>
      </c>
      <c r="AF4" s="12" t="s">
        <v>37</v>
      </c>
      <c r="AG4" s="12" t="s">
        <v>38</v>
      </c>
      <c r="AH4" s="12" t="s">
        <v>39</v>
      </c>
      <c r="AI4" s="12" t="s">
        <v>40</v>
      </c>
      <c r="AJ4" s="13" t="s">
        <v>41</v>
      </c>
      <c r="AK4" s="13" t="s">
        <v>42</v>
      </c>
    </row>
    <row r="5" spans="2:37" x14ac:dyDescent="0.3">
      <c r="B5" s="14" t="s">
        <v>43</v>
      </c>
      <c r="C5" s="15" t="s">
        <v>44</v>
      </c>
      <c r="D5" s="16" t="s">
        <v>45</v>
      </c>
      <c r="E5" s="16">
        <v>10</v>
      </c>
      <c r="F5" s="16">
        <v>4014</v>
      </c>
      <c r="G5" s="16">
        <v>5.0000000000000001E-3</v>
      </c>
      <c r="H5" s="16">
        <v>2123</v>
      </c>
      <c r="I5" s="16">
        <v>2098</v>
      </c>
      <c r="J5" s="16">
        <v>0.98499999999999999</v>
      </c>
      <c r="K5" s="16">
        <v>3.0000000000000001E-3</v>
      </c>
      <c r="L5" s="16">
        <v>0.97799999999999998</v>
      </c>
      <c r="M5" s="16">
        <v>0.99199999999999999</v>
      </c>
      <c r="N5" s="16">
        <v>3056</v>
      </c>
      <c r="O5" s="16">
        <v>3016</v>
      </c>
      <c r="P5" s="16">
        <v>0.98299999999999998</v>
      </c>
      <c r="Q5" s="16">
        <v>3.0000000000000001E-3</v>
      </c>
      <c r="R5" s="16">
        <v>0.97799999999999998</v>
      </c>
      <c r="S5" s="16">
        <v>0.98899999999999999</v>
      </c>
      <c r="T5" s="16">
        <v>182</v>
      </c>
      <c r="U5" s="16">
        <v>123</v>
      </c>
      <c r="V5" s="16">
        <v>0.63500000000000001</v>
      </c>
      <c r="W5" s="16">
        <v>2.9000000000000001E-2</v>
      </c>
      <c r="X5" s="16">
        <v>0.57799999999999996</v>
      </c>
      <c r="Y5" s="45">
        <v>0.69199999999999995</v>
      </c>
      <c r="Z5" s="120">
        <v>3238</v>
      </c>
      <c r="AA5" s="120">
        <v>3139</v>
      </c>
      <c r="AB5" s="120">
        <v>0.96399999999999997</v>
      </c>
      <c r="AC5" s="120">
        <v>4.0000000000000001E-3</v>
      </c>
      <c r="AD5" s="120">
        <v>0.95599999999999996</v>
      </c>
      <c r="AE5" s="120">
        <v>0.97199999999999998</v>
      </c>
      <c r="AF5" s="120">
        <v>134</v>
      </c>
      <c r="AG5" s="120">
        <v>122</v>
      </c>
      <c r="AH5" s="120">
        <v>0.91600000000000004</v>
      </c>
      <c r="AI5" s="120">
        <v>3.2000000000000001E-2</v>
      </c>
      <c r="AJ5" s="120">
        <v>0.85399999999999998</v>
      </c>
      <c r="AK5" s="120">
        <v>0.97899999999999998</v>
      </c>
    </row>
    <row r="6" spans="2:37" x14ac:dyDescent="0.3">
      <c r="B6" s="14" t="s">
        <v>46</v>
      </c>
      <c r="C6" s="15" t="s">
        <v>44</v>
      </c>
      <c r="D6" s="16" t="s">
        <v>45</v>
      </c>
      <c r="E6" s="16">
        <v>10</v>
      </c>
      <c r="F6" s="16">
        <v>1459</v>
      </c>
      <c r="G6" s="16">
        <v>0.91600000000000004</v>
      </c>
      <c r="H6" s="16">
        <v>1263</v>
      </c>
      <c r="I6" s="16">
        <v>1237</v>
      </c>
      <c r="J6" s="16">
        <v>0.98</v>
      </c>
      <c r="K6" s="16">
        <v>5.0000000000000001E-3</v>
      </c>
      <c r="L6" s="16">
        <v>0.97099999999999997</v>
      </c>
      <c r="M6" s="16">
        <v>0.98899999999999999</v>
      </c>
      <c r="N6" s="16">
        <v>1885</v>
      </c>
      <c r="O6" s="16">
        <v>1852</v>
      </c>
      <c r="P6" s="16">
        <v>0.98099999999999998</v>
      </c>
      <c r="Q6" s="16">
        <v>4.0000000000000001E-3</v>
      </c>
      <c r="R6" s="16">
        <v>0.97399999999999998</v>
      </c>
      <c r="S6" s="16">
        <v>0.98799999999999999</v>
      </c>
      <c r="T6" s="16">
        <v>167</v>
      </c>
      <c r="U6" s="16">
        <v>110</v>
      </c>
      <c r="V6" s="16">
        <v>0.622</v>
      </c>
      <c r="W6" s="16">
        <v>0.04</v>
      </c>
      <c r="X6" s="16">
        <v>0.55100000000000005</v>
      </c>
      <c r="Y6" s="45">
        <v>0.69199999999999995</v>
      </c>
      <c r="Z6" s="16">
        <v>2052</v>
      </c>
      <c r="AA6" s="16">
        <v>1962</v>
      </c>
      <c r="AB6" s="16">
        <v>0.95499999999999996</v>
      </c>
      <c r="AC6" s="16">
        <v>5.0000000000000001E-3</v>
      </c>
      <c r="AD6" s="16">
        <v>0.94399999999999995</v>
      </c>
      <c r="AE6" s="16">
        <v>0.96499999999999997</v>
      </c>
      <c r="AF6" s="16">
        <v>76</v>
      </c>
      <c r="AG6" s="16">
        <v>64</v>
      </c>
      <c r="AH6" s="16">
        <v>0.86199999999999999</v>
      </c>
      <c r="AI6" s="16">
        <v>4.8000000000000001E-2</v>
      </c>
      <c r="AJ6" s="16">
        <v>0.76800000000000002</v>
      </c>
      <c r="AK6" s="16">
        <v>0.95499999999999996</v>
      </c>
    </row>
    <row r="7" spans="2:37" x14ac:dyDescent="0.3">
      <c r="B7" s="14" t="s">
        <v>47</v>
      </c>
      <c r="C7" s="15" t="s">
        <v>44</v>
      </c>
      <c r="D7" s="16" t="s">
        <v>45</v>
      </c>
      <c r="E7" s="16">
        <v>10</v>
      </c>
      <c r="F7" s="16">
        <v>5074</v>
      </c>
      <c r="G7" s="16">
        <v>7.9000000000000001E-2</v>
      </c>
      <c r="H7" s="16">
        <v>4120</v>
      </c>
      <c r="I7" s="16">
        <v>3995</v>
      </c>
      <c r="J7" s="16">
        <v>0.96899999999999997</v>
      </c>
      <c r="K7" s="16">
        <v>3.0000000000000001E-3</v>
      </c>
      <c r="L7" s="16">
        <v>0.96399999999999997</v>
      </c>
      <c r="M7" s="16">
        <v>0.97399999999999998</v>
      </c>
      <c r="N7" s="16">
        <v>5468</v>
      </c>
      <c r="O7" s="16">
        <v>5303</v>
      </c>
      <c r="P7" s="16">
        <v>0.96799999999999997</v>
      </c>
      <c r="Q7" s="16">
        <v>2E-3</v>
      </c>
      <c r="R7" s="16">
        <v>0.96399999999999997</v>
      </c>
      <c r="S7" s="16">
        <v>0.97299999999999998</v>
      </c>
      <c r="T7" s="16">
        <v>348</v>
      </c>
      <c r="U7" s="16">
        <v>234</v>
      </c>
      <c r="V7" s="16">
        <v>0.64800000000000002</v>
      </c>
      <c r="W7" s="16">
        <v>2.7E-2</v>
      </c>
      <c r="X7" s="16">
        <v>0.59599999999999997</v>
      </c>
      <c r="Y7" s="45">
        <v>0.70099999999999996</v>
      </c>
      <c r="Z7" s="16">
        <v>5816</v>
      </c>
      <c r="AA7" s="16">
        <v>5537</v>
      </c>
      <c r="AB7" s="16">
        <v>0.95199999999999996</v>
      </c>
      <c r="AC7" s="16">
        <v>3.0000000000000001E-3</v>
      </c>
      <c r="AD7" s="16">
        <v>0.94599999999999995</v>
      </c>
      <c r="AE7" s="16">
        <v>0.95899999999999996</v>
      </c>
      <c r="AF7" s="16">
        <v>269</v>
      </c>
      <c r="AG7" s="16">
        <v>206</v>
      </c>
      <c r="AH7" s="16">
        <v>0.77700000000000002</v>
      </c>
      <c r="AI7" s="16">
        <v>2.5000000000000001E-2</v>
      </c>
      <c r="AJ7" s="16">
        <v>0.72699999999999998</v>
      </c>
      <c r="AK7" s="16">
        <v>0.82599999999999996</v>
      </c>
    </row>
    <row r="8" spans="2:37" x14ac:dyDescent="0.3">
      <c r="B8" s="22" t="s">
        <v>48</v>
      </c>
      <c r="C8" s="23" t="s">
        <v>49</v>
      </c>
      <c r="D8" s="16" t="s">
        <v>45</v>
      </c>
      <c r="E8" s="16">
        <v>30</v>
      </c>
      <c r="F8" s="16">
        <v>5730</v>
      </c>
      <c r="G8" s="16">
        <v>0.71399999999999997</v>
      </c>
      <c r="H8" s="16">
        <v>4622</v>
      </c>
      <c r="I8" s="16">
        <v>4516</v>
      </c>
      <c r="J8" s="16">
        <v>0.97899999999999998</v>
      </c>
      <c r="K8" s="16">
        <v>6.0000000000000001E-3</v>
      </c>
      <c r="L8" s="16">
        <v>0.96799999999999997</v>
      </c>
      <c r="M8" s="16">
        <v>0.99</v>
      </c>
      <c r="N8" s="16">
        <v>5999</v>
      </c>
      <c r="O8" s="16">
        <v>5864</v>
      </c>
      <c r="P8" s="16">
        <v>0.97899999999999998</v>
      </c>
      <c r="Q8" s="16">
        <v>5.0000000000000001E-3</v>
      </c>
      <c r="R8" s="16">
        <v>0.97</v>
      </c>
      <c r="S8" s="16">
        <v>0.98799999999999999</v>
      </c>
      <c r="T8" s="16">
        <v>297</v>
      </c>
      <c r="U8" s="16">
        <v>202</v>
      </c>
      <c r="V8" s="16">
        <v>0.60699999999999998</v>
      </c>
      <c r="W8" s="16">
        <v>4.3999999999999997E-2</v>
      </c>
      <c r="X8" s="16">
        <v>0.52100000000000002</v>
      </c>
      <c r="Y8" s="45">
        <v>0.69399999999999995</v>
      </c>
      <c r="Z8" s="16">
        <v>6296</v>
      </c>
      <c r="AA8" s="16">
        <v>6066</v>
      </c>
      <c r="AB8" s="16">
        <v>0.95499999999999996</v>
      </c>
      <c r="AC8" s="16">
        <v>6.0000000000000001E-3</v>
      </c>
      <c r="AD8" s="16">
        <v>0.94299999999999995</v>
      </c>
      <c r="AE8" s="16">
        <v>0.96799999999999997</v>
      </c>
      <c r="AF8" s="16">
        <v>204</v>
      </c>
      <c r="AG8" s="16">
        <v>172</v>
      </c>
      <c r="AH8" s="16">
        <v>0.86799999999999999</v>
      </c>
      <c r="AI8" s="16">
        <v>5.8999999999999997E-2</v>
      </c>
      <c r="AJ8" s="16">
        <v>0.753</v>
      </c>
      <c r="AK8" s="16">
        <v>0.98299999999999998</v>
      </c>
    </row>
    <row r="9" spans="2:37" x14ac:dyDescent="0.3">
      <c r="B9" s="22" t="s">
        <v>48</v>
      </c>
      <c r="C9" s="23" t="s">
        <v>50</v>
      </c>
      <c r="D9" s="16" t="s">
        <v>45</v>
      </c>
      <c r="E9" s="16">
        <v>30</v>
      </c>
      <c r="F9" s="16">
        <v>4817</v>
      </c>
      <c r="G9" s="16">
        <v>0.28599999999999998</v>
      </c>
      <c r="H9" s="16">
        <v>2884</v>
      </c>
      <c r="I9" s="16">
        <v>2814</v>
      </c>
      <c r="J9" s="16">
        <v>0.97799999999999998</v>
      </c>
      <c r="K9" s="16">
        <v>6.0000000000000001E-3</v>
      </c>
      <c r="L9" s="16">
        <v>0.96699999999999997</v>
      </c>
      <c r="M9" s="16">
        <v>0.98899999999999999</v>
      </c>
      <c r="N9" s="16">
        <v>4410</v>
      </c>
      <c r="O9" s="16">
        <v>4307</v>
      </c>
      <c r="P9" s="16">
        <v>0.98299999999999998</v>
      </c>
      <c r="Q9" s="16">
        <v>4.0000000000000001E-3</v>
      </c>
      <c r="R9" s="16">
        <v>0.97499999999999998</v>
      </c>
      <c r="S9" s="16">
        <v>0.99</v>
      </c>
      <c r="T9" s="16">
        <v>400</v>
      </c>
      <c r="U9" s="16">
        <v>265</v>
      </c>
      <c r="V9" s="16">
        <v>0.66500000000000004</v>
      </c>
      <c r="W9" s="16">
        <v>3.5000000000000003E-2</v>
      </c>
      <c r="X9" s="16">
        <v>0.59699999999999998</v>
      </c>
      <c r="Y9" s="45">
        <v>0.73399999999999999</v>
      </c>
      <c r="Z9" s="16">
        <v>4810</v>
      </c>
      <c r="AA9" s="16">
        <v>4572</v>
      </c>
      <c r="AB9" s="16">
        <v>0.95299999999999996</v>
      </c>
      <c r="AC9" s="16">
        <v>6.0000000000000001E-3</v>
      </c>
      <c r="AD9" s="16">
        <v>0.94199999999999995</v>
      </c>
      <c r="AE9" s="16">
        <v>0.96399999999999997</v>
      </c>
      <c r="AF9" s="16">
        <v>275</v>
      </c>
      <c r="AG9" s="16">
        <v>220</v>
      </c>
      <c r="AH9" s="16">
        <v>0.82399999999999995</v>
      </c>
      <c r="AI9" s="16">
        <v>4.4999999999999998E-2</v>
      </c>
      <c r="AJ9" s="16">
        <v>0.73599999999999999</v>
      </c>
      <c r="AK9" s="16">
        <v>0.91200000000000003</v>
      </c>
    </row>
    <row r="10" spans="2:37" x14ac:dyDescent="0.3">
      <c r="B10" s="24" t="s">
        <v>48</v>
      </c>
      <c r="C10" s="25" t="s">
        <v>44</v>
      </c>
      <c r="D10" s="26" t="s">
        <v>45</v>
      </c>
      <c r="E10" s="29">
        <v>30</v>
      </c>
      <c r="F10" s="29">
        <v>10547</v>
      </c>
      <c r="G10" s="29">
        <v>1</v>
      </c>
      <c r="H10" s="29">
        <v>7506</v>
      </c>
      <c r="I10" s="29">
        <v>7330</v>
      </c>
      <c r="J10" s="29">
        <v>0.97899999999999998</v>
      </c>
      <c r="K10" s="29">
        <v>5.0000000000000001E-3</v>
      </c>
      <c r="L10" s="29">
        <v>0.97</v>
      </c>
      <c r="M10" s="29">
        <v>0.98799999999999999</v>
      </c>
      <c r="N10" s="29">
        <v>10409</v>
      </c>
      <c r="O10" s="29">
        <v>10171</v>
      </c>
      <c r="P10" s="29">
        <v>0.98</v>
      </c>
      <c r="Q10" s="29">
        <v>4.0000000000000001E-3</v>
      </c>
      <c r="R10" s="29">
        <v>0.97299999999999998</v>
      </c>
      <c r="S10" s="29">
        <v>0.98699999999999999</v>
      </c>
      <c r="T10" s="29">
        <v>697</v>
      </c>
      <c r="U10" s="29">
        <v>467</v>
      </c>
      <c r="V10" s="29">
        <v>0.624</v>
      </c>
      <c r="W10" s="29">
        <v>3.3000000000000002E-2</v>
      </c>
      <c r="X10" s="29">
        <v>0.55900000000000005</v>
      </c>
      <c r="Y10" s="61">
        <v>0.68799999999999994</v>
      </c>
      <c r="Z10" s="61">
        <v>11106</v>
      </c>
      <c r="AA10" s="61">
        <v>10638</v>
      </c>
      <c r="AB10" s="61">
        <v>0.95399999999999996</v>
      </c>
      <c r="AC10" s="61">
        <v>5.0000000000000001E-3</v>
      </c>
      <c r="AD10" s="61">
        <v>0.94499999999999995</v>
      </c>
      <c r="AE10" s="61">
        <v>0.96299999999999997</v>
      </c>
      <c r="AF10" s="61">
        <v>479</v>
      </c>
      <c r="AG10" s="61">
        <v>392</v>
      </c>
      <c r="AH10" s="61">
        <v>0.85499999999999998</v>
      </c>
      <c r="AI10" s="61">
        <v>4.3999999999999997E-2</v>
      </c>
      <c r="AJ10" s="61">
        <v>0.76900000000000002</v>
      </c>
      <c r="AK10" s="61">
        <v>0.94199999999999995</v>
      </c>
    </row>
    <row r="11" spans="2:37" x14ac:dyDescent="0.3">
      <c r="B11" s="32"/>
      <c r="C11" s="33"/>
      <c r="D11" s="34"/>
      <c r="E11" s="4"/>
      <c r="F11" s="4"/>
      <c r="G11" s="4"/>
      <c r="H11" s="4"/>
      <c r="I11" s="4"/>
      <c r="J11" s="4"/>
      <c r="K11" s="4"/>
      <c r="L11" s="4"/>
      <c r="M11" s="4"/>
      <c r="N11" s="4"/>
      <c r="O11" s="4"/>
      <c r="P11" s="4"/>
      <c r="Q11" s="4"/>
      <c r="R11" s="4"/>
      <c r="S11" s="4"/>
      <c r="T11" s="4"/>
      <c r="U11" s="4"/>
      <c r="V11" s="4"/>
      <c r="W11" s="4"/>
      <c r="X11" s="4"/>
    </row>
    <row r="12" spans="2:37" ht="18" x14ac:dyDescent="0.3">
      <c r="B12" s="3" t="s">
        <v>51</v>
      </c>
      <c r="C12" s="33"/>
      <c r="D12" s="34"/>
      <c r="E12" s="4"/>
      <c r="F12" s="4"/>
      <c r="G12" s="4"/>
      <c r="H12" s="4"/>
      <c r="I12" s="4"/>
      <c r="J12" s="4"/>
      <c r="K12" s="4"/>
      <c r="L12" s="4"/>
      <c r="M12" s="4"/>
      <c r="N12" s="4"/>
      <c r="O12" s="4"/>
      <c r="P12" s="4"/>
      <c r="Q12" s="4"/>
      <c r="R12" s="4"/>
      <c r="S12" s="4"/>
      <c r="T12" s="4"/>
      <c r="U12" s="4"/>
      <c r="V12" s="4"/>
      <c r="W12" s="4"/>
      <c r="X12" s="4"/>
    </row>
    <row r="13" spans="2:37" x14ac:dyDescent="0.3">
      <c r="B13" s="4"/>
      <c r="C13" s="4"/>
      <c r="D13" s="4"/>
      <c r="E13" s="5"/>
      <c r="F13" s="5"/>
      <c r="G13" s="5"/>
      <c r="H13" s="6" t="s">
        <v>2</v>
      </c>
      <c r="I13" s="6"/>
      <c r="J13" s="6"/>
      <c r="K13" s="6"/>
      <c r="L13" s="6"/>
      <c r="M13" s="6"/>
      <c r="N13" s="6" t="s">
        <v>3</v>
      </c>
      <c r="O13" s="6"/>
      <c r="P13" s="6"/>
      <c r="Q13" s="6"/>
      <c r="R13" s="6"/>
      <c r="S13" s="6"/>
      <c r="T13" s="6" t="s">
        <v>4</v>
      </c>
      <c r="U13" s="6"/>
      <c r="V13" s="6"/>
      <c r="W13" s="6"/>
      <c r="X13" s="6"/>
      <c r="Y13" s="6"/>
      <c r="Z13" s="6" t="s">
        <v>5</v>
      </c>
      <c r="AA13" s="6"/>
      <c r="AB13" s="6"/>
      <c r="AC13" s="6"/>
      <c r="AD13" s="6"/>
      <c r="AE13" s="6"/>
      <c r="AF13" s="6" t="s">
        <v>6</v>
      </c>
      <c r="AG13" s="6"/>
      <c r="AH13" s="6"/>
      <c r="AI13" s="6"/>
      <c r="AJ13" s="6"/>
      <c r="AK13" s="6"/>
    </row>
    <row r="14" spans="2:37" x14ac:dyDescent="0.3">
      <c r="B14" s="7" t="s">
        <v>7</v>
      </c>
      <c r="C14" s="8" t="s">
        <v>8</v>
      </c>
      <c r="D14" s="8" t="s">
        <v>9</v>
      </c>
      <c r="E14" s="9" t="s">
        <v>10</v>
      </c>
      <c r="F14" s="10" t="s">
        <v>11</v>
      </c>
      <c r="G14" s="10" t="s">
        <v>12</v>
      </c>
      <c r="H14" s="9" t="s">
        <v>13</v>
      </c>
      <c r="I14" s="9" t="s">
        <v>14</v>
      </c>
      <c r="J14" s="9" t="s">
        <v>15</v>
      </c>
      <c r="K14" s="9" t="s">
        <v>16</v>
      </c>
      <c r="L14" s="11" t="s">
        <v>17</v>
      </c>
      <c r="M14" s="11" t="s">
        <v>18</v>
      </c>
      <c r="N14" s="9" t="s">
        <v>19</v>
      </c>
      <c r="O14" s="9" t="s">
        <v>20</v>
      </c>
      <c r="P14" s="9" t="s">
        <v>21</v>
      </c>
      <c r="Q14" s="9" t="s">
        <v>22</v>
      </c>
      <c r="R14" s="11" t="s">
        <v>23</v>
      </c>
      <c r="S14" s="11" t="s">
        <v>24</v>
      </c>
      <c r="T14" s="9" t="s">
        <v>25</v>
      </c>
      <c r="U14" s="9" t="s">
        <v>26</v>
      </c>
      <c r="V14" s="9" t="s">
        <v>27</v>
      </c>
      <c r="W14" s="9" t="s">
        <v>28</v>
      </c>
      <c r="X14" s="11" t="s">
        <v>29</v>
      </c>
      <c r="Y14" s="11" t="s">
        <v>30</v>
      </c>
      <c r="Z14" s="12" t="s">
        <v>31</v>
      </c>
      <c r="AA14" s="12" t="s">
        <v>32</v>
      </c>
      <c r="AB14" s="12" t="s">
        <v>33</v>
      </c>
      <c r="AC14" s="12" t="s">
        <v>34</v>
      </c>
      <c r="AD14" s="13" t="s">
        <v>35</v>
      </c>
      <c r="AE14" s="13" t="s">
        <v>36</v>
      </c>
      <c r="AF14" s="12" t="s">
        <v>37</v>
      </c>
      <c r="AG14" s="12" t="s">
        <v>38</v>
      </c>
      <c r="AH14" s="12" t="s">
        <v>39</v>
      </c>
      <c r="AI14" s="12" t="s">
        <v>40</v>
      </c>
      <c r="AJ14" s="13" t="s">
        <v>41</v>
      </c>
      <c r="AK14" s="13" t="s">
        <v>42</v>
      </c>
    </row>
    <row r="15" spans="2:37" x14ac:dyDescent="0.3">
      <c r="B15" s="35" t="s">
        <v>43</v>
      </c>
      <c r="C15" s="36" t="s">
        <v>49</v>
      </c>
      <c r="D15" s="37" t="s">
        <v>45</v>
      </c>
      <c r="E15" s="36"/>
      <c r="F15" s="36"/>
      <c r="G15" s="36"/>
      <c r="H15" s="36"/>
      <c r="I15" s="36"/>
      <c r="J15" s="36"/>
      <c r="K15" s="36"/>
      <c r="L15" s="36"/>
      <c r="M15" s="36"/>
      <c r="N15" s="36"/>
      <c r="O15" s="36"/>
      <c r="P15" s="36"/>
      <c r="Q15" s="36"/>
      <c r="R15" s="36"/>
      <c r="S15" s="36"/>
      <c r="T15" s="36"/>
      <c r="U15" s="36"/>
      <c r="V15" s="36"/>
      <c r="W15" s="36"/>
      <c r="X15" s="36"/>
      <c r="Y15" s="41"/>
      <c r="Z15" s="41"/>
      <c r="AA15" s="41"/>
      <c r="AB15" s="41"/>
      <c r="AC15" s="41"/>
      <c r="AD15" s="41"/>
      <c r="AE15" s="41"/>
      <c r="AF15" s="41"/>
      <c r="AG15" s="41"/>
      <c r="AH15" s="41"/>
      <c r="AI15" s="41"/>
      <c r="AJ15" s="41"/>
      <c r="AK15" s="41"/>
    </row>
    <row r="16" spans="2:37" x14ac:dyDescent="0.3">
      <c r="B16" s="35" t="s">
        <v>43</v>
      </c>
      <c r="C16" s="36" t="s">
        <v>49</v>
      </c>
      <c r="D16" s="37" t="s">
        <v>52</v>
      </c>
      <c r="E16" s="36"/>
      <c r="F16" s="36"/>
      <c r="G16" s="36"/>
      <c r="H16" s="36"/>
      <c r="I16" s="36"/>
      <c r="J16" s="36"/>
      <c r="K16" s="36"/>
      <c r="L16" s="36"/>
      <c r="M16" s="36"/>
      <c r="N16" s="36"/>
      <c r="O16" s="36"/>
      <c r="P16" s="36"/>
      <c r="Q16" s="36"/>
      <c r="R16" s="36"/>
      <c r="S16" s="36"/>
      <c r="T16" s="36"/>
      <c r="U16" s="36"/>
      <c r="V16" s="36"/>
      <c r="W16" s="36"/>
      <c r="X16" s="36"/>
      <c r="Y16" s="41"/>
      <c r="Z16" s="41"/>
      <c r="AA16" s="41"/>
      <c r="AB16" s="41"/>
      <c r="AC16" s="41"/>
      <c r="AD16" s="41"/>
      <c r="AE16" s="41"/>
      <c r="AF16" s="41"/>
      <c r="AG16" s="41"/>
      <c r="AH16" s="41"/>
      <c r="AI16" s="41"/>
      <c r="AJ16" s="41"/>
      <c r="AK16" s="41"/>
    </row>
    <row r="17" spans="2:37" x14ac:dyDescent="0.3">
      <c r="B17" s="43" t="s">
        <v>43</v>
      </c>
      <c r="C17" s="44" t="s">
        <v>53</v>
      </c>
      <c r="D17" s="15" t="s">
        <v>54</v>
      </c>
      <c r="E17" s="16"/>
      <c r="F17" s="16"/>
      <c r="G17" s="16"/>
      <c r="H17" s="16"/>
      <c r="I17" s="16"/>
      <c r="J17" s="16"/>
      <c r="K17" s="16"/>
      <c r="L17" s="16"/>
      <c r="M17" s="16"/>
      <c r="N17" s="16"/>
      <c r="O17" s="16"/>
      <c r="P17" s="16"/>
      <c r="Q17" s="16"/>
      <c r="R17" s="16"/>
      <c r="S17" s="16"/>
      <c r="T17" s="16"/>
      <c r="U17" s="16"/>
      <c r="V17" s="16"/>
      <c r="W17" s="16"/>
      <c r="X17" s="16"/>
      <c r="Y17" s="45"/>
      <c r="Z17" s="45"/>
      <c r="AA17" s="45"/>
      <c r="AB17" s="45"/>
      <c r="AC17" s="45"/>
      <c r="AD17" s="45"/>
      <c r="AE17" s="45"/>
      <c r="AF17" s="45"/>
      <c r="AG17" s="45"/>
      <c r="AH17" s="45"/>
      <c r="AI17" s="45"/>
      <c r="AJ17" s="45"/>
      <c r="AK17" s="45"/>
    </row>
    <row r="18" spans="2:37" x14ac:dyDescent="0.3">
      <c r="B18" s="35" t="s">
        <v>43</v>
      </c>
      <c r="C18" s="47" t="s">
        <v>50</v>
      </c>
      <c r="D18" s="37" t="s">
        <v>45</v>
      </c>
      <c r="E18" s="36"/>
      <c r="F18" s="36"/>
      <c r="G18" s="36"/>
      <c r="H18" s="36"/>
      <c r="I18" s="36"/>
      <c r="J18" s="36"/>
      <c r="K18" s="36"/>
      <c r="L18" s="36"/>
      <c r="M18" s="36"/>
      <c r="N18" s="36"/>
      <c r="O18" s="36"/>
      <c r="P18" s="36"/>
      <c r="Q18" s="36"/>
      <c r="R18" s="36"/>
      <c r="S18" s="36"/>
      <c r="T18" s="36"/>
      <c r="U18" s="36"/>
      <c r="V18" s="36"/>
      <c r="W18" s="36"/>
      <c r="X18" s="36"/>
      <c r="Y18" s="41"/>
      <c r="Z18" s="41"/>
      <c r="AA18" s="41"/>
      <c r="AB18" s="41"/>
      <c r="AC18" s="41"/>
      <c r="AD18" s="41"/>
      <c r="AE18" s="41"/>
      <c r="AF18" s="41"/>
      <c r="AG18" s="41"/>
      <c r="AH18" s="41"/>
      <c r="AI18" s="41"/>
      <c r="AJ18" s="41"/>
      <c r="AK18" s="41"/>
    </row>
    <row r="19" spans="2:37" x14ac:dyDescent="0.3">
      <c r="B19" s="35" t="s">
        <v>43</v>
      </c>
      <c r="C19" s="47" t="s">
        <v>50</v>
      </c>
      <c r="D19" s="37" t="s">
        <v>52</v>
      </c>
      <c r="E19" s="36"/>
      <c r="F19" s="36"/>
      <c r="G19" s="36"/>
      <c r="H19" s="36"/>
      <c r="I19" s="36"/>
      <c r="J19" s="36"/>
      <c r="K19" s="36"/>
      <c r="L19" s="36"/>
      <c r="M19" s="36"/>
      <c r="N19" s="36"/>
      <c r="O19" s="36"/>
      <c r="P19" s="36"/>
      <c r="Q19" s="36"/>
      <c r="R19" s="36"/>
      <c r="S19" s="36"/>
      <c r="T19" s="36"/>
      <c r="U19" s="36"/>
      <c r="V19" s="36"/>
      <c r="W19" s="36"/>
      <c r="X19" s="36"/>
      <c r="Y19" s="41"/>
      <c r="Z19" s="41"/>
      <c r="AA19" s="41"/>
      <c r="AB19" s="41"/>
      <c r="AC19" s="41"/>
      <c r="AD19" s="41"/>
      <c r="AE19" s="41"/>
      <c r="AF19" s="41"/>
      <c r="AG19" s="41"/>
      <c r="AH19" s="41"/>
      <c r="AI19" s="41"/>
      <c r="AJ19" s="41"/>
      <c r="AK19" s="41"/>
    </row>
    <row r="20" spans="2:37" x14ac:dyDescent="0.3">
      <c r="B20" s="43" t="s">
        <v>43</v>
      </c>
      <c r="C20" s="23" t="s">
        <v>55</v>
      </c>
      <c r="D20" s="15" t="s">
        <v>54</v>
      </c>
      <c r="E20" s="16"/>
      <c r="F20" s="16"/>
      <c r="G20" s="16"/>
      <c r="H20" s="16"/>
      <c r="I20" s="16"/>
      <c r="J20" s="16"/>
      <c r="K20" s="16"/>
      <c r="L20" s="16"/>
      <c r="M20" s="16"/>
      <c r="N20" s="16"/>
      <c r="O20" s="16"/>
      <c r="P20" s="16"/>
      <c r="Q20" s="16"/>
      <c r="R20" s="16"/>
      <c r="S20" s="16"/>
      <c r="T20" s="16"/>
      <c r="U20" s="16"/>
      <c r="V20" s="16"/>
      <c r="W20" s="16"/>
      <c r="X20" s="16"/>
      <c r="Y20" s="45"/>
      <c r="Z20" s="45"/>
      <c r="AA20" s="45"/>
      <c r="AB20" s="45"/>
      <c r="AC20" s="45"/>
      <c r="AD20" s="45"/>
      <c r="AE20" s="45"/>
      <c r="AF20" s="45"/>
      <c r="AG20" s="45"/>
      <c r="AH20" s="45"/>
      <c r="AI20" s="45"/>
      <c r="AJ20" s="45"/>
      <c r="AK20" s="45"/>
    </row>
    <row r="21" spans="2:37" x14ac:dyDescent="0.3">
      <c r="B21" s="43" t="s">
        <v>43</v>
      </c>
      <c r="C21" s="15" t="s">
        <v>44</v>
      </c>
      <c r="D21" s="44" t="s">
        <v>45</v>
      </c>
      <c r="E21" s="16"/>
      <c r="F21" s="16"/>
      <c r="G21" s="16"/>
      <c r="H21" s="16"/>
      <c r="I21" s="16"/>
      <c r="J21" s="16"/>
      <c r="K21" s="16"/>
      <c r="L21" s="16"/>
      <c r="M21" s="16"/>
      <c r="N21" s="16"/>
      <c r="O21" s="16"/>
      <c r="P21" s="16"/>
      <c r="Q21" s="16"/>
      <c r="R21" s="16"/>
      <c r="S21" s="16"/>
      <c r="T21" s="16"/>
      <c r="U21" s="16"/>
      <c r="V21" s="16"/>
      <c r="W21" s="16"/>
      <c r="X21" s="16"/>
      <c r="Y21" s="45"/>
      <c r="Z21" s="45"/>
      <c r="AA21" s="45"/>
      <c r="AB21" s="45"/>
      <c r="AC21" s="45"/>
      <c r="AD21" s="45"/>
      <c r="AE21" s="45"/>
      <c r="AF21" s="45"/>
      <c r="AG21" s="45"/>
      <c r="AH21" s="45"/>
      <c r="AI21" s="45"/>
      <c r="AJ21" s="45"/>
      <c r="AK21" s="45"/>
    </row>
    <row r="22" spans="2:37" x14ac:dyDescent="0.3">
      <c r="B22" s="43" t="s">
        <v>43</v>
      </c>
      <c r="C22" s="15" t="s">
        <v>44</v>
      </c>
      <c r="D22" s="44" t="s">
        <v>52</v>
      </c>
      <c r="E22" s="16"/>
      <c r="F22" s="16"/>
      <c r="G22" s="16"/>
      <c r="H22" s="16"/>
      <c r="I22" s="16"/>
      <c r="J22" s="16"/>
      <c r="K22" s="16"/>
      <c r="L22" s="16"/>
      <c r="M22" s="16"/>
      <c r="N22" s="16"/>
      <c r="O22" s="16"/>
      <c r="P22" s="16"/>
      <c r="Q22" s="16"/>
      <c r="R22" s="16"/>
      <c r="S22" s="16"/>
      <c r="T22" s="16"/>
      <c r="U22" s="16"/>
      <c r="V22" s="16"/>
      <c r="W22" s="16"/>
      <c r="X22" s="16"/>
      <c r="Y22" s="45"/>
      <c r="Z22" s="45"/>
      <c r="AA22" s="45"/>
      <c r="AB22" s="45"/>
      <c r="AC22" s="45"/>
      <c r="AD22" s="45"/>
      <c r="AE22" s="45"/>
      <c r="AF22" s="45"/>
      <c r="AG22" s="45"/>
      <c r="AH22" s="45"/>
      <c r="AI22" s="45"/>
      <c r="AJ22" s="45"/>
      <c r="AK22" s="45"/>
    </row>
    <row r="23" spans="2:37" x14ac:dyDescent="0.3">
      <c r="B23" s="48" t="s">
        <v>56</v>
      </c>
      <c r="C23" s="49" t="s">
        <v>44</v>
      </c>
      <c r="D23" s="50" t="s">
        <v>54</v>
      </c>
      <c r="E23" s="80"/>
      <c r="F23" s="80"/>
      <c r="G23" s="80"/>
      <c r="H23" s="80"/>
      <c r="I23" s="80"/>
      <c r="J23" s="80"/>
      <c r="K23" s="80"/>
      <c r="L23" s="80"/>
      <c r="M23" s="80"/>
      <c r="N23" s="80"/>
      <c r="O23" s="80"/>
      <c r="P23" s="80"/>
      <c r="Q23" s="80"/>
      <c r="R23" s="80"/>
      <c r="S23" s="80"/>
      <c r="T23" s="80"/>
      <c r="U23" s="80"/>
      <c r="V23" s="80"/>
      <c r="W23" s="80"/>
      <c r="X23" s="80"/>
      <c r="Y23" s="54"/>
      <c r="Z23" s="54"/>
      <c r="AA23" s="54"/>
      <c r="AB23" s="54"/>
      <c r="AC23" s="54"/>
      <c r="AD23" s="54"/>
      <c r="AE23" s="54"/>
      <c r="AF23" s="54"/>
      <c r="AG23" s="54"/>
      <c r="AH23" s="54"/>
      <c r="AI23" s="54"/>
      <c r="AJ23" s="54"/>
      <c r="AK23" s="54"/>
    </row>
    <row r="24" spans="2:37" x14ac:dyDescent="0.3">
      <c r="B24" s="35" t="s">
        <v>46</v>
      </c>
      <c r="C24" s="36" t="s">
        <v>49</v>
      </c>
      <c r="D24" s="37" t="s">
        <v>45</v>
      </c>
      <c r="E24" s="36"/>
      <c r="F24" s="36"/>
      <c r="G24" s="36"/>
      <c r="H24" s="36"/>
      <c r="I24" s="36"/>
      <c r="J24" s="36"/>
      <c r="K24" s="36"/>
      <c r="L24" s="36"/>
      <c r="M24" s="36"/>
      <c r="N24" s="36"/>
      <c r="O24" s="36"/>
      <c r="P24" s="36"/>
      <c r="Q24" s="36"/>
      <c r="R24" s="36"/>
      <c r="S24" s="36"/>
      <c r="T24" s="36"/>
      <c r="U24" s="36"/>
      <c r="V24" s="36"/>
      <c r="W24" s="36"/>
      <c r="X24" s="36"/>
      <c r="Y24" s="41"/>
      <c r="Z24" s="41"/>
      <c r="AA24" s="41"/>
      <c r="AB24" s="41"/>
      <c r="AC24" s="41"/>
      <c r="AD24" s="41"/>
      <c r="AE24" s="41"/>
      <c r="AF24" s="41"/>
      <c r="AG24" s="41"/>
      <c r="AH24" s="41"/>
      <c r="AI24" s="41"/>
      <c r="AJ24" s="41"/>
      <c r="AK24" s="41"/>
    </row>
    <row r="25" spans="2:37" x14ac:dyDescent="0.3">
      <c r="B25" s="35" t="s">
        <v>46</v>
      </c>
      <c r="C25" s="36" t="s">
        <v>49</v>
      </c>
      <c r="D25" s="37" t="s">
        <v>52</v>
      </c>
      <c r="E25" s="36"/>
      <c r="F25" s="36"/>
      <c r="G25" s="36"/>
      <c r="H25" s="36"/>
      <c r="I25" s="36"/>
      <c r="J25" s="36"/>
      <c r="K25" s="36"/>
      <c r="L25" s="36"/>
      <c r="M25" s="36"/>
      <c r="N25" s="36"/>
      <c r="O25" s="36"/>
      <c r="P25" s="36"/>
      <c r="Q25" s="36"/>
      <c r="R25" s="36"/>
      <c r="S25" s="36"/>
      <c r="T25" s="36"/>
      <c r="U25" s="36"/>
      <c r="V25" s="36"/>
      <c r="W25" s="36"/>
      <c r="X25" s="36"/>
      <c r="Y25" s="41"/>
      <c r="Z25" s="41"/>
      <c r="AA25" s="41"/>
      <c r="AB25" s="41"/>
      <c r="AC25" s="41"/>
      <c r="AD25" s="41"/>
      <c r="AE25" s="41"/>
      <c r="AF25" s="41"/>
      <c r="AG25" s="41"/>
      <c r="AH25" s="41"/>
      <c r="AI25" s="41"/>
      <c r="AJ25" s="41"/>
      <c r="AK25" s="41"/>
    </row>
    <row r="26" spans="2:37" x14ac:dyDescent="0.3">
      <c r="B26" s="43" t="s">
        <v>46</v>
      </c>
      <c r="C26" s="44" t="s">
        <v>53</v>
      </c>
      <c r="D26" s="15" t="s">
        <v>54</v>
      </c>
      <c r="E26" s="16"/>
      <c r="F26" s="16"/>
      <c r="G26" s="16"/>
      <c r="H26" s="16"/>
      <c r="I26" s="16"/>
      <c r="J26" s="16"/>
      <c r="K26" s="16"/>
      <c r="L26" s="16"/>
      <c r="M26" s="16"/>
      <c r="N26" s="16"/>
      <c r="O26" s="16"/>
      <c r="P26" s="16"/>
      <c r="Q26" s="16"/>
      <c r="R26" s="16"/>
      <c r="S26" s="16"/>
      <c r="T26" s="16"/>
      <c r="U26" s="16"/>
      <c r="V26" s="16"/>
      <c r="W26" s="16"/>
      <c r="X26" s="16"/>
      <c r="Y26" s="45"/>
      <c r="Z26" s="45"/>
      <c r="AA26" s="45"/>
      <c r="AB26" s="45"/>
      <c r="AC26" s="45"/>
      <c r="AD26" s="45"/>
      <c r="AE26" s="45"/>
      <c r="AF26" s="45"/>
      <c r="AG26" s="45"/>
      <c r="AH26" s="45"/>
      <c r="AI26" s="45"/>
      <c r="AJ26" s="45"/>
      <c r="AK26" s="45"/>
    </row>
    <row r="27" spans="2:37" x14ac:dyDescent="0.3">
      <c r="B27" s="35" t="s">
        <v>46</v>
      </c>
      <c r="C27" s="47" t="s">
        <v>50</v>
      </c>
      <c r="D27" s="37" t="s">
        <v>45</v>
      </c>
      <c r="E27" s="36"/>
      <c r="F27" s="36"/>
      <c r="G27" s="36"/>
      <c r="H27" s="36"/>
      <c r="I27" s="36"/>
      <c r="J27" s="36"/>
      <c r="K27" s="36"/>
      <c r="L27" s="36"/>
      <c r="M27" s="36"/>
      <c r="N27" s="36"/>
      <c r="O27" s="36"/>
      <c r="P27" s="36"/>
      <c r="Q27" s="36"/>
      <c r="R27" s="36"/>
      <c r="S27" s="36"/>
      <c r="T27" s="36"/>
      <c r="U27" s="36"/>
      <c r="V27" s="36"/>
      <c r="W27" s="36"/>
      <c r="X27" s="36"/>
      <c r="Y27" s="41"/>
      <c r="Z27" s="41"/>
      <c r="AA27" s="41"/>
      <c r="AB27" s="41"/>
      <c r="AC27" s="41"/>
      <c r="AD27" s="41"/>
      <c r="AE27" s="41"/>
      <c r="AF27" s="41"/>
      <c r="AG27" s="41"/>
      <c r="AH27" s="41"/>
      <c r="AI27" s="41"/>
      <c r="AJ27" s="41"/>
      <c r="AK27" s="41"/>
    </row>
    <row r="28" spans="2:37" x14ac:dyDescent="0.3">
      <c r="B28" s="35" t="s">
        <v>46</v>
      </c>
      <c r="C28" s="47" t="s">
        <v>50</v>
      </c>
      <c r="D28" s="37" t="s">
        <v>52</v>
      </c>
      <c r="E28" s="36"/>
      <c r="F28" s="36"/>
      <c r="G28" s="36"/>
      <c r="H28" s="36"/>
      <c r="I28" s="36"/>
      <c r="J28" s="36"/>
      <c r="K28" s="36"/>
      <c r="L28" s="36"/>
      <c r="M28" s="36"/>
      <c r="N28" s="36"/>
      <c r="O28" s="36"/>
      <c r="P28" s="36"/>
      <c r="Q28" s="36"/>
      <c r="R28" s="36"/>
      <c r="S28" s="36"/>
      <c r="T28" s="36"/>
      <c r="U28" s="36"/>
      <c r="V28" s="36"/>
      <c r="W28" s="36"/>
      <c r="X28" s="36"/>
      <c r="Y28" s="41"/>
      <c r="Z28" s="41"/>
      <c r="AA28" s="41"/>
      <c r="AB28" s="41"/>
      <c r="AC28" s="41"/>
      <c r="AD28" s="41"/>
      <c r="AE28" s="41"/>
      <c r="AF28" s="41"/>
      <c r="AG28" s="41"/>
      <c r="AH28" s="41"/>
      <c r="AI28" s="41"/>
      <c r="AJ28" s="41"/>
      <c r="AK28" s="41"/>
    </row>
    <row r="29" spans="2:37" x14ac:dyDescent="0.3">
      <c r="B29" s="43" t="s">
        <v>46</v>
      </c>
      <c r="C29" s="23" t="s">
        <v>55</v>
      </c>
      <c r="D29" s="15" t="s">
        <v>54</v>
      </c>
      <c r="E29" s="16"/>
      <c r="F29" s="16"/>
      <c r="G29" s="16"/>
      <c r="H29" s="16"/>
      <c r="I29" s="16"/>
      <c r="J29" s="16"/>
      <c r="K29" s="16"/>
      <c r="L29" s="16"/>
      <c r="M29" s="16"/>
      <c r="N29" s="16"/>
      <c r="O29" s="16"/>
      <c r="P29" s="16"/>
      <c r="Q29" s="16"/>
      <c r="R29" s="16"/>
      <c r="S29" s="16"/>
      <c r="T29" s="16"/>
      <c r="U29" s="16"/>
      <c r="V29" s="16"/>
      <c r="W29" s="16"/>
      <c r="X29" s="16"/>
      <c r="Y29" s="45"/>
      <c r="Z29" s="45"/>
      <c r="AA29" s="45"/>
      <c r="AB29" s="45"/>
      <c r="AC29" s="45"/>
      <c r="AD29" s="45"/>
      <c r="AE29" s="45"/>
      <c r="AF29" s="45"/>
      <c r="AG29" s="45"/>
      <c r="AH29" s="45"/>
      <c r="AI29" s="45"/>
      <c r="AJ29" s="45"/>
      <c r="AK29" s="45"/>
    </row>
    <row r="30" spans="2:37" x14ac:dyDescent="0.3">
      <c r="B30" s="43" t="s">
        <v>46</v>
      </c>
      <c r="C30" s="15" t="s">
        <v>44</v>
      </c>
      <c r="D30" s="44" t="s">
        <v>45</v>
      </c>
      <c r="E30" s="16"/>
      <c r="F30" s="16"/>
      <c r="G30" s="16"/>
      <c r="H30" s="16"/>
      <c r="I30" s="16"/>
      <c r="J30" s="16"/>
      <c r="K30" s="16"/>
      <c r="L30" s="16"/>
      <c r="M30" s="16"/>
      <c r="N30" s="16"/>
      <c r="O30" s="16"/>
      <c r="P30" s="16"/>
      <c r="Q30" s="16"/>
      <c r="R30" s="16"/>
      <c r="S30" s="16"/>
      <c r="T30" s="16"/>
      <c r="U30" s="16"/>
      <c r="V30" s="16"/>
      <c r="W30" s="16"/>
      <c r="X30" s="16"/>
      <c r="Y30" s="45"/>
      <c r="Z30" s="45"/>
      <c r="AA30" s="45"/>
      <c r="AB30" s="45"/>
      <c r="AC30" s="45"/>
      <c r="AD30" s="45"/>
      <c r="AE30" s="45"/>
      <c r="AF30" s="45"/>
      <c r="AG30" s="45"/>
      <c r="AH30" s="45"/>
      <c r="AI30" s="45"/>
      <c r="AJ30" s="45"/>
      <c r="AK30" s="45"/>
    </row>
    <row r="31" spans="2:37" x14ac:dyDescent="0.3">
      <c r="B31" s="43" t="s">
        <v>46</v>
      </c>
      <c r="C31" s="15" t="s">
        <v>44</v>
      </c>
      <c r="D31" s="44" t="s">
        <v>52</v>
      </c>
      <c r="E31" s="16"/>
      <c r="F31" s="16"/>
      <c r="G31" s="16"/>
      <c r="H31" s="16"/>
      <c r="I31" s="16"/>
      <c r="J31" s="16"/>
      <c r="K31" s="16"/>
      <c r="L31" s="16"/>
      <c r="M31" s="16"/>
      <c r="N31" s="16"/>
      <c r="O31" s="16"/>
      <c r="P31" s="16"/>
      <c r="Q31" s="16"/>
      <c r="R31" s="16"/>
      <c r="S31" s="16"/>
      <c r="T31" s="16"/>
      <c r="U31" s="16"/>
      <c r="V31" s="16"/>
      <c r="W31" s="16"/>
      <c r="X31" s="16"/>
      <c r="Y31" s="45"/>
      <c r="Z31" s="45"/>
      <c r="AA31" s="45"/>
      <c r="AB31" s="45"/>
      <c r="AC31" s="45"/>
      <c r="AD31" s="45"/>
      <c r="AE31" s="45"/>
      <c r="AF31" s="45"/>
      <c r="AG31" s="45"/>
      <c r="AH31" s="45"/>
      <c r="AI31" s="45"/>
      <c r="AJ31" s="45"/>
      <c r="AK31" s="45"/>
    </row>
    <row r="32" spans="2:37" x14ac:dyDescent="0.3">
      <c r="B32" s="48" t="s">
        <v>57</v>
      </c>
      <c r="C32" s="56" t="s">
        <v>44</v>
      </c>
      <c r="D32" s="50" t="s">
        <v>54</v>
      </c>
      <c r="E32" s="80"/>
      <c r="F32" s="80"/>
      <c r="G32" s="80"/>
      <c r="H32" s="80"/>
      <c r="I32" s="80"/>
      <c r="J32" s="80"/>
      <c r="K32" s="80"/>
      <c r="L32" s="80"/>
      <c r="M32" s="80"/>
      <c r="N32" s="80"/>
      <c r="O32" s="80"/>
      <c r="P32" s="80"/>
      <c r="Q32" s="80"/>
      <c r="R32" s="80"/>
      <c r="S32" s="80"/>
      <c r="T32" s="80"/>
      <c r="U32" s="80"/>
      <c r="V32" s="80"/>
      <c r="W32" s="80"/>
      <c r="X32" s="80"/>
      <c r="Y32" s="54"/>
      <c r="Z32" s="54"/>
      <c r="AA32" s="54"/>
      <c r="AB32" s="54"/>
      <c r="AC32" s="54"/>
      <c r="AD32" s="54"/>
      <c r="AE32" s="54"/>
      <c r="AF32" s="54"/>
      <c r="AG32" s="54"/>
      <c r="AH32" s="54"/>
      <c r="AI32" s="54"/>
      <c r="AJ32" s="54"/>
      <c r="AK32" s="54"/>
    </row>
    <row r="33" spans="2:37" x14ac:dyDescent="0.3">
      <c r="B33" s="35" t="s">
        <v>47</v>
      </c>
      <c r="C33" s="36" t="s">
        <v>49</v>
      </c>
      <c r="D33" s="37" t="s">
        <v>45</v>
      </c>
      <c r="E33" s="36"/>
      <c r="F33" s="36"/>
      <c r="G33" s="36"/>
      <c r="H33" s="36"/>
      <c r="I33" s="36"/>
      <c r="J33" s="36"/>
      <c r="K33" s="36"/>
      <c r="L33" s="36"/>
      <c r="M33" s="36"/>
      <c r="N33" s="36"/>
      <c r="O33" s="36"/>
      <c r="P33" s="36"/>
      <c r="Q33" s="36"/>
      <c r="R33" s="36"/>
      <c r="S33" s="36"/>
      <c r="T33" s="36"/>
      <c r="U33" s="36"/>
      <c r="V33" s="36"/>
      <c r="W33" s="36"/>
      <c r="X33" s="36"/>
      <c r="Y33" s="41"/>
      <c r="Z33" s="41"/>
      <c r="AA33" s="41"/>
      <c r="AB33" s="41"/>
      <c r="AC33" s="41"/>
      <c r="AD33" s="41"/>
      <c r="AE33" s="41"/>
      <c r="AF33" s="41"/>
      <c r="AG33" s="41"/>
      <c r="AH33" s="41"/>
      <c r="AI33" s="41"/>
      <c r="AJ33" s="41"/>
      <c r="AK33" s="41"/>
    </row>
    <row r="34" spans="2:37" x14ac:dyDescent="0.3">
      <c r="B34" s="35" t="s">
        <v>47</v>
      </c>
      <c r="C34" s="36" t="s">
        <v>49</v>
      </c>
      <c r="D34" s="37" t="s">
        <v>52</v>
      </c>
      <c r="E34" s="36"/>
      <c r="F34" s="36"/>
      <c r="G34" s="36"/>
      <c r="H34" s="36"/>
      <c r="I34" s="36"/>
      <c r="J34" s="36"/>
      <c r="K34" s="36"/>
      <c r="L34" s="36"/>
      <c r="M34" s="36"/>
      <c r="N34" s="36"/>
      <c r="O34" s="36"/>
      <c r="P34" s="36"/>
      <c r="Q34" s="36"/>
      <c r="R34" s="36"/>
      <c r="S34" s="36"/>
      <c r="T34" s="36"/>
      <c r="U34" s="36"/>
      <c r="V34" s="36"/>
      <c r="W34" s="36"/>
      <c r="X34" s="36"/>
      <c r="Y34" s="41"/>
      <c r="Z34" s="41"/>
      <c r="AA34" s="41"/>
      <c r="AB34" s="41"/>
      <c r="AC34" s="41"/>
      <c r="AD34" s="41"/>
      <c r="AE34" s="41"/>
      <c r="AF34" s="41"/>
      <c r="AG34" s="41"/>
      <c r="AH34" s="41"/>
      <c r="AI34" s="41"/>
      <c r="AJ34" s="41"/>
      <c r="AK34" s="41"/>
    </row>
    <row r="35" spans="2:37" x14ac:dyDescent="0.3">
      <c r="B35" s="43" t="s">
        <v>47</v>
      </c>
      <c r="C35" s="44" t="s">
        <v>53</v>
      </c>
      <c r="D35" s="15" t="s">
        <v>54</v>
      </c>
      <c r="E35" s="16"/>
      <c r="F35" s="16"/>
      <c r="G35" s="16"/>
      <c r="H35" s="16"/>
      <c r="I35" s="16"/>
      <c r="J35" s="16"/>
      <c r="K35" s="16"/>
      <c r="L35" s="16"/>
      <c r="M35" s="16"/>
      <c r="N35" s="16"/>
      <c r="O35" s="16"/>
      <c r="P35" s="16"/>
      <c r="Q35" s="16"/>
      <c r="R35" s="16"/>
      <c r="S35" s="16"/>
      <c r="T35" s="16"/>
      <c r="U35" s="16"/>
      <c r="V35" s="16"/>
      <c r="W35" s="16"/>
      <c r="X35" s="16"/>
      <c r="Y35" s="45"/>
      <c r="Z35" s="45"/>
      <c r="AA35" s="45"/>
      <c r="AB35" s="45"/>
      <c r="AC35" s="45"/>
      <c r="AD35" s="45"/>
      <c r="AE35" s="45"/>
      <c r="AF35" s="45"/>
      <c r="AG35" s="45"/>
      <c r="AH35" s="45"/>
      <c r="AI35" s="45"/>
      <c r="AJ35" s="45"/>
      <c r="AK35" s="45"/>
    </row>
    <row r="36" spans="2:37" x14ac:dyDescent="0.3">
      <c r="B36" s="35" t="s">
        <v>47</v>
      </c>
      <c r="C36" s="47" t="s">
        <v>50</v>
      </c>
      <c r="D36" s="37" t="s">
        <v>45</v>
      </c>
      <c r="E36" s="36"/>
      <c r="F36" s="36"/>
      <c r="G36" s="36"/>
      <c r="H36" s="36"/>
      <c r="I36" s="36"/>
      <c r="J36" s="36"/>
      <c r="K36" s="36"/>
      <c r="L36" s="36"/>
      <c r="M36" s="36"/>
      <c r="N36" s="36"/>
      <c r="O36" s="36"/>
      <c r="P36" s="36"/>
      <c r="Q36" s="36"/>
      <c r="R36" s="36"/>
      <c r="S36" s="36"/>
      <c r="T36" s="36"/>
      <c r="U36" s="36"/>
      <c r="V36" s="36"/>
      <c r="W36" s="36"/>
      <c r="X36" s="36"/>
      <c r="Y36" s="41"/>
      <c r="Z36" s="41"/>
      <c r="AA36" s="41"/>
      <c r="AB36" s="41"/>
      <c r="AC36" s="41"/>
      <c r="AD36" s="41"/>
      <c r="AE36" s="41"/>
      <c r="AF36" s="41"/>
      <c r="AG36" s="41"/>
      <c r="AH36" s="41"/>
      <c r="AI36" s="41"/>
      <c r="AJ36" s="41"/>
      <c r="AK36" s="41"/>
    </row>
    <row r="37" spans="2:37" x14ac:dyDescent="0.3">
      <c r="B37" s="35" t="s">
        <v>47</v>
      </c>
      <c r="C37" s="47" t="s">
        <v>50</v>
      </c>
      <c r="D37" s="37" t="s">
        <v>52</v>
      </c>
      <c r="E37" s="36"/>
      <c r="F37" s="36"/>
      <c r="G37" s="36"/>
      <c r="H37" s="36"/>
      <c r="I37" s="36"/>
      <c r="J37" s="36"/>
      <c r="K37" s="36"/>
      <c r="L37" s="36"/>
      <c r="M37" s="36"/>
      <c r="N37" s="36"/>
      <c r="O37" s="36"/>
      <c r="P37" s="36"/>
      <c r="Q37" s="36"/>
      <c r="R37" s="36"/>
      <c r="S37" s="36"/>
      <c r="T37" s="36"/>
      <c r="U37" s="36"/>
      <c r="V37" s="36"/>
      <c r="W37" s="36"/>
      <c r="X37" s="36"/>
      <c r="Y37" s="41"/>
      <c r="Z37" s="41"/>
      <c r="AA37" s="41"/>
      <c r="AB37" s="41"/>
      <c r="AC37" s="41"/>
      <c r="AD37" s="41"/>
      <c r="AE37" s="41"/>
      <c r="AF37" s="41"/>
      <c r="AG37" s="41"/>
      <c r="AH37" s="41"/>
      <c r="AI37" s="41"/>
      <c r="AJ37" s="41"/>
      <c r="AK37" s="41"/>
    </row>
    <row r="38" spans="2:37" x14ac:dyDescent="0.3">
      <c r="B38" s="43" t="s">
        <v>47</v>
      </c>
      <c r="C38" s="23" t="s">
        <v>55</v>
      </c>
      <c r="D38" s="15" t="s">
        <v>54</v>
      </c>
      <c r="E38" s="16"/>
      <c r="F38" s="16"/>
      <c r="G38" s="16"/>
      <c r="H38" s="16"/>
      <c r="I38" s="16"/>
      <c r="J38" s="16"/>
      <c r="K38" s="16"/>
      <c r="L38" s="16"/>
      <c r="M38" s="16"/>
      <c r="N38" s="16"/>
      <c r="O38" s="16"/>
      <c r="P38" s="16"/>
      <c r="Q38" s="16"/>
      <c r="R38" s="16"/>
      <c r="S38" s="16"/>
      <c r="T38" s="16"/>
      <c r="U38" s="16"/>
      <c r="V38" s="16"/>
      <c r="W38" s="16"/>
      <c r="X38" s="16"/>
      <c r="Y38" s="45"/>
      <c r="Z38" s="45"/>
      <c r="AA38" s="45"/>
      <c r="AB38" s="45"/>
      <c r="AC38" s="45"/>
      <c r="AD38" s="45"/>
      <c r="AE38" s="45"/>
      <c r="AF38" s="45"/>
      <c r="AG38" s="45"/>
      <c r="AH38" s="45"/>
      <c r="AI38" s="45"/>
      <c r="AJ38" s="45"/>
      <c r="AK38" s="45"/>
    </row>
    <row r="39" spans="2:37" x14ac:dyDescent="0.3">
      <c r="B39" s="43" t="s">
        <v>47</v>
      </c>
      <c r="C39" s="15" t="s">
        <v>44</v>
      </c>
      <c r="D39" s="44" t="s">
        <v>45</v>
      </c>
      <c r="E39" s="16"/>
      <c r="F39" s="16"/>
      <c r="G39" s="16"/>
      <c r="H39" s="16"/>
      <c r="I39" s="16"/>
      <c r="J39" s="16"/>
      <c r="K39" s="16"/>
      <c r="L39" s="16"/>
      <c r="M39" s="16"/>
      <c r="N39" s="16"/>
      <c r="O39" s="16"/>
      <c r="P39" s="16"/>
      <c r="Q39" s="16"/>
      <c r="R39" s="16"/>
      <c r="S39" s="16"/>
      <c r="T39" s="16"/>
      <c r="U39" s="16"/>
      <c r="V39" s="16"/>
      <c r="W39" s="16"/>
      <c r="X39" s="16"/>
      <c r="Y39" s="45"/>
      <c r="Z39" s="45"/>
      <c r="AA39" s="45"/>
      <c r="AB39" s="45"/>
      <c r="AC39" s="45"/>
      <c r="AD39" s="45"/>
      <c r="AE39" s="45"/>
      <c r="AF39" s="45"/>
      <c r="AG39" s="45"/>
      <c r="AH39" s="45"/>
      <c r="AI39" s="45"/>
      <c r="AJ39" s="45"/>
      <c r="AK39" s="45"/>
    </row>
    <row r="40" spans="2:37" x14ac:dyDescent="0.3">
      <c r="B40" s="43" t="s">
        <v>47</v>
      </c>
      <c r="C40" s="15" t="s">
        <v>44</v>
      </c>
      <c r="D40" s="44" t="s">
        <v>52</v>
      </c>
      <c r="E40" s="16"/>
      <c r="F40" s="16"/>
      <c r="G40" s="16"/>
      <c r="H40" s="16"/>
      <c r="I40" s="16"/>
      <c r="J40" s="16"/>
      <c r="K40" s="16"/>
      <c r="L40" s="16"/>
      <c r="M40" s="16"/>
      <c r="N40" s="16"/>
      <c r="O40" s="16"/>
      <c r="P40" s="16"/>
      <c r="Q40" s="16"/>
      <c r="R40" s="16"/>
      <c r="S40" s="16"/>
      <c r="T40" s="16"/>
      <c r="U40" s="16"/>
      <c r="V40" s="16"/>
      <c r="W40" s="16"/>
      <c r="X40" s="16"/>
      <c r="Y40" s="45"/>
      <c r="Z40" s="45"/>
      <c r="AA40" s="45"/>
      <c r="AB40" s="45"/>
      <c r="AC40" s="45"/>
      <c r="AD40" s="45"/>
      <c r="AE40" s="45"/>
      <c r="AF40" s="45"/>
      <c r="AG40" s="45"/>
      <c r="AH40" s="45"/>
      <c r="AI40" s="45"/>
      <c r="AJ40" s="45"/>
      <c r="AK40" s="45"/>
    </row>
    <row r="41" spans="2:37" x14ac:dyDescent="0.3">
      <c r="B41" s="48" t="s">
        <v>58</v>
      </c>
      <c r="C41" s="49" t="s">
        <v>44</v>
      </c>
      <c r="D41" s="50" t="s">
        <v>54</v>
      </c>
      <c r="E41" s="80"/>
      <c r="F41" s="80"/>
      <c r="G41" s="80"/>
      <c r="H41" s="80"/>
      <c r="I41" s="80"/>
      <c r="J41" s="80"/>
      <c r="K41" s="80"/>
      <c r="L41" s="80"/>
      <c r="M41" s="80"/>
      <c r="N41" s="80"/>
      <c r="O41" s="80"/>
      <c r="P41" s="80"/>
      <c r="Q41" s="80"/>
      <c r="R41" s="80"/>
      <c r="S41" s="80"/>
      <c r="T41" s="80"/>
      <c r="U41" s="80"/>
      <c r="V41" s="80"/>
      <c r="W41" s="80"/>
      <c r="X41" s="80"/>
      <c r="Y41" s="54"/>
      <c r="Z41" s="54"/>
      <c r="AA41" s="54"/>
      <c r="AB41" s="54"/>
      <c r="AC41" s="54"/>
      <c r="AD41" s="54"/>
      <c r="AE41" s="54"/>
      <c r="AF41" s="54"/>
      <c r="AG41" s="54"/>
      <c r="AH41" s="54"/>
      <c r="AI41" s="54"/>
      <c r="AJ41" s="54"/>
      <c r="AK41" s="54"/>
    </row>
    <row r="42" spans="2:37" x14ac:dyDescent="0.3">
      <c r="B42" s="22" t="s">
        <v>48</v>
      </c>
      <c r="C42" s="57" t="s">
        <v>49</v>
      </c>
      <c r="D42" s="44" t="s">
        <v>45</v>
      </c>
      <c r="E42" s="16"/>
      <c r="F42" s="16"/>
      <c r="G42" s="16"/>
      <c r="H42" s="16"/>
      <c r="I42" s="16"/>
      <c r="J42" s="16"/>
      <c r="K42" s="16"/>
      <c r="L42" s="16"/>
      <c r="M42" s="16"/>
      <c r="N42" s="16"/>
      <c r="O42" s="16"/>
      <c r="P42" s="16"/>
      <c r="Q42" s="16"/>
      <c r="R42" s="16"/>
      <c r="S42" s="16"/>
      <c r="T42" s="16"/>
      <c r="U42" s="16"/>
      <c r="V42" s="16"/>
      <c r="W42" s="16"/>
      <c r="X42" s="16"/>
      <c r="Y42" s="45"/>
      <c r="Z42" s="45"/>
      <c r="AA42" s="45"/>
      <c r="AB42" s="45"/>
      <c r="AC42" s="45"/>
      <c r="AD42" s="45"/>
      <c r="AE42" s="45"/>
      <c r="AF42" s="45"/>
      <c r="AG42" s="45"/>
      <c r="AH42" s="45"/>
      <c r="AI42" s="45"/>
      <c r="AJ42" s="45"/>
      <c r="AK42" s="45"/>
    </row>
    <row r="43" spans="2:37" x14ac:dyDescent="0.3">
      <c r="B43" s="22" t="s">
        <v>48</v>
      </c>
      <c r="C43" s="57" t="s">
        <v>49</v>
      </c>
      <c r="D43" s="44" t="s">
        <v>52</v>
      </c>
      <c r="E43" s="16"/>
      <c r="F43" s="16"/>
      <c r="G43" s="16"/>
      <c r="H43" s="16"/>
      <c r="I43" s="16"/>
      <c r="J43" s="16"/>
      <c r="K43" s="16"/>
      <c r="L43" s="16"/>
      <c r="M43" s="16"/>
      <c r="N43" s="16"/>
      <c r="O43" s="16"/>
      <c r="P43" s="16"/>
      <c r="Q43" s="16"/>
      <c r="R43" s="16"/>
      <c r="S43" s="16"/>
      <c r="T43" s="16"/>
      <c r="U43" s="16"/>
      <c r="V43" s="16"/>
      <c r="W43" s="16"/>
      <c r="X43" s="16"/>
      <c r="Y43" s="45"/>
      <c r="Z43" s="45"/>
      <c r="AA43" s="45"/>
      <c r="AB43" s="45"/>
      <c r="AC43" s="45"/>
      <c r="AD43" s="45"/>
      <c r="AE43" s="45"/>
      <c r="AF43" s="45"/>
      <c r="AG43" s="45"/>
      <c r="AH43" s="45"/>
      <c r="AI43" s="45"/>
      <c r="AJ43" s="45"/>
      <c r="AK43" s="45"/>
    </row>
    <row r="44" spans="2:37" x14ac:dyDescent="0.3">
      <c r="B44" s="22" t="s">
        <v>48</v>
      </c>
      <c r="C44" s="57" t="s">
        <v>50</v>
      </c>
      <c r="D44" s="44" t="s">
        <v>45</v>
      </c>
      <c r="E44" s="16"/>
      <c r="F44" s="16"/>
      <c r="G44" s="16"/>
      <c r="H44" s="16"/>
      <c r="I44" s="16"/>
      <c r="J44" s="16"/>
      <c r="K44" s="16"/>
      <c r="L44" s="16"/>
      <c r="M44" s="16"/>
      <c r="N44" s="16"/>
      <c r="O44" s="16"/>
      <c r="P44" s="16"/>
      <c r="Q44" s="16"/>
      <c r="R44" s="16"/>
      <c r="S44" s="16"/>
      <c r="T44" s="16"/>
      <c r="U44" s="16"/>
      <c r="V44" s="16"/>
      <c r="W44" s="16"/>
      <c r="X44" s="16"/>
      <c r="Y44" s="45"/>
      <c r="Z44" s="45"/>
      <c r="AA44" s="45"/>
      <c r="AB44" s="45"/>
      <c r="AC44" s="45"/>
      <c r="AD44" s="45"/>
      <c r="AE44" s="45"/>
      <c r="AF44" s="45"/>
      <c r="AG44" s="45"/>
      <c r="AH44" s="45"/>
      <c r="AI44" s="45"/>
      <c r="AJ44" s="45"/>
      <c r="AK44" s="45"/>
    </row>
    <row r="45" spans="2:37" x14ac:dyDescent="0.3">
      <c r="B45" s="22" t="s">
        <v>48</v>
      </c>
      <c r="C45" s="57" t="s">
        <v>50</v>
      </c>
      <c r="D45" s="44" t="s">
        <v>52</v>
      </c>
      <c r="E45" s="16"/>
      <c r="F45" s="16"/>
      <c r="G45" s="16"/>
      <c r="H45" s="16"/>
      <c r="I45" s="16"/>
      <c r="J45" s="16"/>
      <c r="K45" s="16"/>
      <c r="L45" s="16"/>
      <c r="M45" s="16"/>
      <c r="N45" s="16"/>
      <c r="O45" s="16"/>
      <c r="P45" s="16"/>
      <c r="Q45" s="16"/>
      <c r="R45" s="16"/>
      <c r="S45" s="16"/>
      <c r="T45" s="16"/>
      <c r="U45" s="16"/>
      <c r="V45" s="16"/>
      <c r="W45" s="16"/>
      <c r="X45" s="16"/>
      <c r="Y45" s="45"/>
      <c r="Z45" s="45"/>
      <c r="AA45" s="45"/>
      <c r="AB45" s="45"/>
      <c r="AC45" s="45"/>
      <c r="AD45" s="45"/>
      <c r="AE45" s="45"/>
      <c r="AF45" s="45"/>
      <c r="AG45" s="45"/>
      <c r="AH45" s="45"/>
      <c r="AI45" s="45"/>
      <c r="AJ45" s="45"/>
      <c r="AK45" s="45"/>
    </row>
    <row r="46" spans="2:37" x14ac:dyDescent="0.3">
      <c r="B46" s="58" t="s">
        <v>48</v>
      </c>
      <c r="C46" s="59" t="s">
        <v>53</v>
      </c>
      <c r="D46" s="50" t="s">
        <v>54</v>
      </c>
      <c r="E46" s="80"/>
      <c r="F46" s="80"/>
      <c r="G46" s="80"/>
      <c r="H46" s="80"/>
      <c r="I46" s="80"/>
      <c r="J46" s="80"/>
      <c r="K46" s="80"/>
      <c r="L46" s="80"/>
      <c r="M46" s="80"/>
      <c r="N46" s="80"/>
      <c r="O46" s="80"/>
      <c r="P46" s="80"/>
      <c r="Q46" s="80"/>
      <c r="R46" s="80"/>
      <c r="S46" s="80"/>
      <c r="T46" s="80"/>
      <c r="U46" s="80"/>
      <c r="V46" s="80"/>
      <c r="W46" s="80"/>
      <c r="X46" s="80"/>
      <c r="Y46" s="54"/>
      <c r="Z46" s="54"/>
      <c r="AA46" s="54"/>
      <c r="AB46" s="54"/>
      <c r="AC46" s="54"/>
      <c r="AD46" s="54"/>
      <c r="AE46" s="54"/>
      <c r="AF46" s="54"/>
      <c r="AG46" s="54"/>
      <c r="AH46" s="54"/>
      <c r="AI46" s="54"/>
      <c r="AJ46" s="54"/>
      <c r="AK46" s="54"/>
    </row>
    <row r="47" spans="2:37" x14ac:dyDescent="0.3">
      <c r="B47" s="58" t="s">
        <v>48</v>
      </c>
      <c r="C47" s="59" t="s">
        <v>55</v>
      </c>
      <c r="D47" s="50" t="s">
        <v>54</v>
      </c>
      <c r="E47" s="80"/>
      <c r="F47" s="80"/>
      <c r="G47" s="80"/>
      <c r="H47" s="80"/>
      <c r="I47" s="80"/>
      <c r="J47" s="80"/>
      <c r="K47" s="80"/>
      <c r="L47" s="80"/>
      <c r="M47" s="80"/>
      <c r="N47" s="80"/>
      <c r="O47" s="80"/>
      <c r="P47" s="80"/>
      <c r="Q47" s="80"/>
      <c r="R47" s="80"/>
      <c r="S47" s="80"/>
      <c r="T47" s="80"/>
      <c r="U47" s="80"/>
      <c r="V47" s="80"/>
      <c r="W47" s="80"/>
      <c r="X47" s="80"/>
      <c r="Y47" s="54"/>
      <c r="Z47" s="54"/>
      <c r="AA47" s="54"/>
      <c r="AB47" s="54"/>
      <c r="AC47" s="54"/>
      <c r="AD47" s="54"/>
      <c r="AE47" s="54"/>
      <c r="AF47" s="54"/>
      <c r="AG47" s="54"/>
      <c r="AH47" s="54"/>
      <c r="AI47" s="54"/>
      <c r="AJ47" s="54"/>
      <c r="AK47" s="54"/>
    </row>
    <row r="48" spans="2:37" x14ac:dyDescent="0.3">
      <c r="B48" s="58" t="s">
        <v>48</v>
      </c>
      <c r="C48" s="49" t="s">
        <v>44</v>
      </c>
      <c r="D48" s="60" t="s">
        <v>45</v>
      </c>
      <c r="E48" s="80"/>
      <c r="F48" s="80"/>
      <c r="G48" s="80"/>
      <c r="H48" s="80"/>
      <c r="I48" s="80"/>
      <c r="J48" s="80"/>
      <c r="K48" s="80"/>
      <c r="L48" s="80"/>
      <c r="M48" s="80"/>
      <c r="N48" s="80"/>
      <c r="O48" s="80"/>
      <c r="P48" s="80"/>
      <c r="Q48" s="80"/>
      <c r="R48" s="80"/>
      <c r="S48" s="80"/>
      <c r="T48" s="80"/>
      <c r="U48" s="80"/>
      <c r="V48" s="80"/>
      <c r="W48" s="80"/>
      <c r="X48" s="80"/>
      <c r="Y48" s="54"/>
      <c r="Z48" s="54"/>
      <c r="AA48" s="54"/>
      <c r="AB48" s="54"/>
      <c r="AC48" s="54"/>
      <c r="AD48" s="54"/>
      <c r="AE48" s="54"/>
      <c r="AF48" s="54"/>
      <c r="AG48" s="54"/>
      <c r="AH48" s="54"/>
      <c r="AI48" s="54"/>
      <c r="AJ48" s="54"/>
      <c r="AK48" s="54"/>
    </row>
    <row r="49" spans="2:37" x14ac:dyDescent="0.3">
      <c r="B49" s="24" t="s">
        <v>48</v>
      </c>
      <c r="C49" s="25" t="s">
        <v>44</v>
      </c>
      <c r="D49" s="26" t="s">
        <v>52</v>
      </c>
      <c r="E49" s="29"/>
      <c r="F49" s="29"/>
      <c r="G49" s="29"/>
      <c r="H49" s="29"/>
      <c r="I49" s="29"/>
      <c r="J49" s="29"/>
      <c r="K49" s="29"/>
      <c r="L49" s="29"/>
      <c r="M49" s="29"/>
      <c r="N49" s="29"/>
      <c r="O49" s="29"/>
      <c r="P49" s="29"/>
      <c r="Q49" s="29"/>
      <c r="R49" s="29"/>
      <c r="S49" s="29"/>
      <c r="T49" s="29"/>
      <c r="U49" s="29"/>
      <c r="V49" s="29"/>
      <c r="W49" s="29"/>
      <c r="X49" s="29"/>
      <c r="Y49" s="61"/>
      <c r="Z49" s="61"/>
      <c r="AA49" s="61"/>
      <c r="AB49" s="61"/>
      <c r="AC49" s="61"/>
      <c r="AD49" s="61"/>
      <c r="AE49" s="61"/>
      <c r="AF49" s="61"/>
      <c r="AG49" s="61"/>
      <c r="AH49" s="61"/>
      <c r="AI49" s="61"/>
      <c r="AJ49" s="61"/>
      <c r="AK49" s="61"/>
    </row>
    <row r="50" spans="2:37" x14ac:dyDescent="0.3">
      <c r="B50" s="62" t="s">
        <v>48</v>
      </c>
      <c r="C50" s="62" t="s">
        <v>44</v>
      </c>
      <c r="D50" s="63" t="s">
        <v>54</v>
      </c>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row>
    <row r="52" spans="2:37" x14ac:dyDescent="0.3">
      <c r="B52" s="67" t="s">
        <v>59</v>
      </c>
      <c r="C52" s="68"/>
      <c r="D52" s="69"/>
      <c r="E52" s="70"/>
      <c r="F52" s="70"/>
    </row>
    <row r="53" spans="2:37" x14ac:dyDescent="0.3">
      <c r="B53" s="71"/>
      <c r="C53" s="68" t="s">
        <v>60</v>
      </c>
      <c r="D53" s="72" t="s">
        <v>61</v>
      </c>
    </row>
    <row r="54" spans="2:37" x14ac:dyDescent="0.3">
      <c r="B54" s="73"/>
      <c r="C54" s="68" t="s">
        <v>62</v>
      </c>
      <c r="D54" s="72" t="s">
        <v>63</v>
      </c>
    </row>
    <row r="55" spans="2:37" x14ac:dyDescent="0.3">
      <c r="B55" s="74"/>
      <c r="C55" s="68" t="s">
        <v>64</v>
      </c>
      <c r="D55" s="72" t="s">
        <v>65</v>
      </c>
    </row>
    <row r="56" spans="2:37" x14ac:dyDescent="0.3">
      <c r="B56" s="75"/>
      <c r="C56" s="68" t="s">
        <v>66</v>
      </c>
      <c r="D56" s="72" t="s">
        <v>67</v>
      </c>
    </row>
    <row r="57" spans="2:37" x14ac:dyDescent="0.3">
      <c r="D57" s="76"/>
      <c r="E57" s="70"/>
      <c r="F57" s="70"/>
    </row>
    <row r="58" spans="2:37" x14ac:dyDescent="0.3">
      <c r="B58" s="68" t="s">
        <v>68</v>
      </c>
      <c r="C58" s="68" t="s">
        <v>69</v>
      </c>
    </row>
    <row r="59" spans="2:37" x14ac:dyDescent="0.3">
      <c r="B59" s="68" t="s">
        <v>70</v>
      </c>
      <c r="C59" s="68" t="s">
        <v>71</v>
      </c>
      <c r="D59" s="76"/>
      <c r="E59" s="70"/>
      <c r="F59" s="70"/>
    </row>
    <row r="60" spans="2:37" x14ac:dyDescent="0.3">
      <c r="B60" s="68" t="s">
        <v>72</v>
      </c>
      <c r="C60" s="68" t="s">
        <v>73</v>
      </c>
      <c r="D60" s="76"/>
      <c r="E60" s="70"/>
      <c r="F60" s="70"/>
    </row>
    <row r="61" spans="2:37" x14ac:dyDescent="0.3">
      <c r="B61" s="68" t="s">
        <v>74</v>
      </c>
      <c r="C61" s="68" t="s">
        <v>75</v>
      </c>
      <c r="E61" s="77"/>
      <c r="F61" s="77"/>
    </row>
    <row r="62" spans="2:37" x14ac:dyDescent="0.3">
      <c r="B62" s="68" t="s">
        <v>76</v>
      </c>
      <c r="C62" s="68" t="s">
        <v>77</v>
      </c>
    </row>
  </sheetData>
  <pageMargins left="0.7" right="0.7" top="0.75" bottom="0.75" header="0.3" footer="0.3"/>
  <tableParts count="2">
    <tablePart r:id="rId1"/>
    <tablePart r:id="rId2"/>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C681D-7D61-4E2C-A298-2AFE73E4C411}">
  <dimension ref="B1:K35"/>
  <sheetViews>
    <sheetView workbookViewId="0">
      <selection activeCell="F34" sqref="F34"/>
    </sheetView>
  </sheetViews>
  <sheetFormatPr defaultRowHeight="14.4" x14ac:dyDescent="0.3"/>
  <cols>
    <col min="1" max="1" width="5.6640625" customWidth="1"/>
    <col min="2" max="2" width="23" customWidth="1"/>
    <col min="3" max="3" width="21.5546875" customWidth="1"/>
    <col min="4" max="4" width="14.6640625" customWidth="1"/>
    <col min="5" max="5" width="19.33203125" customWidth="1"/>
    <col min="6" max="6" width="14.6640625" customWidth="1"/>
    <col min="7" max="7" width="13" customWidth="1"/>
    <col min="8" max="8" width="13.109375" customWidth="1"/>
    <col min="9" max="9" width="8.109375" customWidth="1"/>
    <col min="10" max="10" width="23.6640625" customWidth="1"/>
    <col min="11" max="11" width="24.109375" bestFit="1" customWidth="1"/>
  </cols>
  <sheetData>
    <row r="1" spans="2:11" ht="20.399999999999999" x14ac:dyDescent="0.35">
      <c r="B1" s="460" t="s">
        <v>78</v>
      </c>
    </row>
    <row r="2" spans="2:11" ht="18" x14ac:dyDescent="0.3">
      <c r="B2" s="461" t="s">
        <v>1</v>
      </c>
    </row>
    <row r="3" spans="2:11" ht="15.6" x14ac:dyDescent="0.3">
      <c r="B3" s="462" t="s">
        <v>7</v>
      </c>
      <c r="C3" s="463" t="s">
        <v>8</v>
      </c>
      <c r="D3" s="464" t="s">
        <v>9</v>
      </c>
      <c r="E3" s="462" t="s">
        <v>10</v>
      </c>
      <c r="F3" s="462" t="s">
        <v>37</v>
      </c>
      <c r="G3" s="462" t="s">
        <v>79</v>
      </c>
      <c r="H3" s="462" t="s">
        <v>39</v>
      </c>
      <c r="I3" s="462" t="s">
        <v>74</v>
      </c>
      <c r="J3" s="465" t="s">
        <v>80</v>
      </c>
      <c r="K3" s="466" t="s">
        <v>81</v>
      </c>
    </row>
    <row r="4" spans="2:11" ht="15.6" x14ac:dyDescent="0.3">
      <c r="B4" s="467" t="s">
        <v>56</v>
      </c>
      <c r="C4" s="468" t="s">
        <v>44</v>
      </c>
      <c r="D4" s="469" t="s">
        <v>82</v>
      </c>
      <c r="E4" s="469">
        <v>8</v>
      </c>
      <c r="F4" s="469">
        <v>69</v>
      </c>
      <c r="G4" s="469">
        <v>45</v>
      </c>
      <c r="H4" s="469">
        <v>0.69899999999999995</v>
      </c>
      <c r="I4" s="469">
        <v>4.9000000000000002E-2</v>
      </c>
      <c r="J4" s="469">
        <v>0.60199999999999998</v>
      </c>
      <c r="K4" s="550">
        <v>0.79500000000000004</v>
      </c>
    </row>
    <row r="5" spans="2:11" ht="15.6" x14ac:dyDescent="0.3">
      <c r="B5" s="467" t="s">
        <v>57</v>
      </c>
      <c r="C5" s="468" t="s">
        <v>44</v>
      </c>
      <c r="D5" s="469" t="s">
        <v>82</v>
      </c>
      <c r="E5" s="469">
        <v>6</v>
      </c>
      <c r="F5" s="469">
        <v>62</v>
      </c>
      <c r="G5" s="469">
        <v>43</v>
      </c>
      <c r="H5" s="469">
        <v>0.69</v>
      </c>
      <c r="I5" s="469">
        <v>5.7000000000000002E-2</v>
      </c>
      <c r="J5" s="469">
        <v>0.57899999999999996</v>
      </c>
      <c r="K5" s="550">
        <v>0.80100000000000005</v>
      </c>
    </row>
    <row r="6" spans="2:11" ht="15.6" x14ac:dyDescent="0.3">
      <c r="B6" s="467" t="s">
        <v>58</v>
      </c>
      <c r="C6" s="468" t="s">
        <v>44</v>
      </c>
      <c r="D6" s="469" t="s">
        <v>82</v>
      </c>
      <c r="E6" s="469">
        <v>5</v>
      </c>
      <c r="F6" s="469">
        <v>128</v>
      </c>
      <c r="G6" s="469">
        <v>82</v>
      </c>
      <c r="H6" s="469">
        <v>0.63900000000000001</v>
      </c>
      <c r="I6" s="469">
        <v>3.9E-2</v>
      </c>
      <c r="J6" s="469">
        <v>0.56299999999999994</v>
      </c>
      <c r="K6" s="550">
        <v>0.71399999999999997</v>
      </c>
    </row>
    <row r="7" spans="2:11" ht="15.6" x14ac:dyDescent="0.3">
      <c r="B7" s="468" t="s">
        <v>48</v>
      </c>
      <c r="C7" s="472" t="s">
        <v>53</v>
      </c>
      <c r="D7" s="469" t="s">
        <v>82</v>
      </c>
      <c r="E7" s="469">
        <v>10</v>
      </c>
      <c r="F7" s="469">
        <v>159</v>
      </c>
      <c r="G7" s="469">
        <v>107</v>
      </c>
      <c r="H7" s="469">
        <v>0.68500000000000005</v>
      </c>
      <c r="I7" s="469">
        <v>7.0000000000000007E-2</v>
      </c>
      <c r="J7" s="469">
        <v>0.54700000000000004</v>
      </c>
      <c r="K7" s="550">
        <v>0.82199999999999995</v>
      </c>
    </row>
    <row r="8" spans="2:11" ht="15.6" x14ac:dyDescent="0.3">
      <c r="B8" s="468" t="s">
        <v>48</v>
      </c>
      <c r="C8" s="472" t="s">
        <v>55</v>
      </c>
      <c r="D8" s="469" t="s">
        <v>82</v>
      </c>
      <c r="E8" s="469">
        <v>9</v>
      </c>
      <c r="F8" s="469">
        <v>100</v>
      </c>
      <c r="G8" s="469">
        <v>63</v>
      </c>
      <c r="H8" s="469">
        <v>0.69199999999999995</v>
      </c>
      <c r="I8" s="469">
        <v>5.8999999999999997E-2</v>
      </c>
      <c r="J8" s="469">
        <v>0.57599999999999996</v>
      </c>
      <c r="K8" s="550">
        <v>0.80700000000000005</v>
      </c>
    </row>
    <row r="9" spans="2:11" ht="15.6" x14ac:dyDescent="0.3">
      <c r="B9" s="473" t="s">
        <v>48</v>
      </c>
      <c r="C9" s="474" t="s">
        <v>44</v>
      </c>
      <c r="D9" s="475" t="s">
        <v>82</v>
      </c>
      <c r="E9" s="475">
        <v>19</v>
      </c>
      <c r="F9" s="475">
        <v>259</v>
      </c>
      <c r="G9" s="475">
        <v>170</v>
      </c>
      <c r="H9" s="475">
        <v>0.68600000000000005</v>
      </c>
      <c r="I9" s="475">
        <v>5.1999999999999998E-2</v>
      </c>
      <c r="J9" s="475">
        <v>0.58399999999999996</v>
      </c>
      <c r="K9" s="551">
        <v>0.78800000000000003</v>
      </c>
    </row>
    <row r="10" spans="2:11" ht="20.399999999999999" x14ac:dyDescent="0.35">
      <c r="B10" s="460"/>
    </row>
    <row r="11" spans="2:11" ht="18" hidden="1" x14ac:dyDescent="0.3">
      <c r="B11" s="461" t="s">
        <v>83</v>
      </c>
    </row>
    <row r="12" spans="2:11" ht="15.6" hidden="1" x14ac:dyDescent="0.3">
      <c r="B12" s="462" t="s">
        <v>7</v>
      </c>
      <c r="C12" s="463" t="s">
        <v>8</v>
      </c>
      <c r="D12" s="464" t="s">
        <v>9</v>
      </c>
      <c r="E12" s="462" t="s">
        <v>10</v>
      </c>
      <c r="F12" s="462" t="s">
        <v>37</v>
      </c>
      <c r="G12" s="462" t="s">
        <v>79</v>
      </c>
      <c r="H12" s="462" t="s">
        <v>39</v>
      </c>
      <c r="I12" s="462" t="s">
        <v>74</v>
      </c>
      <c r="J12" s="465" t="s">
        <v>80</v>
      </c>
      <c r="K12" s="466" t="s">
        <v>81</v>
      </c>
    </row>
    <row r="13" spans="2:11" ht="15.6" hidden="1" x14ac:dyDescent="0.3">
      <c r="B13" s="478" t="s">
        <v>43</v>
      </c>
      <c r="C13" s="479" t="s">
        <v>53</v>
      </c>
      <c r="D13" s="478" t="s">
        <v>82</v>
      </c>
      <c r="E13" s="478"/>
      <c r="F13" s="478"/>
      <c r="G13" s="478"/>
      <c r="H13" s="478"/>
      <c r="I13" s="478"/>
      <c r="J13" s="478"/>
      <c r="K13" s="552"/>
    </row>
    <row r="14" spans="2:11" ht="15.6" hidden="1" x14ac:dyDescent="0.3">
      <c r="B14" s="478" t="s">
        <v>43</v>
      </c>
      <c r="C14" s="479" t="s">
        <v>55</v>
      </c>
      <c r="D14" s="478" t="s">
        <v>82</v>
      </c>
      <c r="E14" s="478"/>
      <c r="F14" s="478"/>
      <c r="G14" s="478"/>
      <c r="H14" s="478"/>
      <c r="I14" s="478"/>
      <c r="J14" s="478"/>
      <c r="K14" s="552"/>
    </row>
    <row r="15" spans="2:11" ht="15.6" hidden="1" x14ac:dyDescent="0.3">
      <c r="B15" s="467" t="s">
        <v>56</v>
      </c>
      <c r="C15" s="468" t="s">
        <v>44</v>
      </c>
      <c r="D15" s="469" t="s">
        <v>82</v>
      </c>
      <c r="E15" s="478"/>
      <c r="F15" s="478"/>
      <c r="G15" s="478"/>
      <c r="H15" s="478"/>
      <c r="I15" s="478"/>
      <c r="J15" s="478"/>
      <c r="K15" s="552"/>
    </row>
    <row r="16" spans="2:11" ht="15.6" hidden="1" x14ac:dyDescent="0.3">
      <c r="B16" s="478" t="s">
        <v>46</v>
      </c>
      <c r="C16" s="479" t="s">
        <v>53</v>
      </c>
      <c r="D16" s="478" t="s">
        <v>82</v>
      </c>
      <c r="E16" s="469"/>
      <c r="F16" s="469"/>
      <c r="G16" s="469"/>
      <c r="H16" s="469"/>
      <c r="I16" s="469"/>
      <c r="J16" s="469"/>
      <c r="K16" s="550"/>
    </row>
    <row r="17" spans="2:11" ht="15.6" hidden="1" x14ac:dyDescent="0.3">
      <c r="B17" s="478" t="s">
        <v>46</v>
      </c>
      <c r="C17" s="479" t="s">
        <v>55</v>
      </c>
      <c r="D17" s="478" t="s">
        <v>82</v>
      </c>
      <c r="E17" s="478"/>
      <c r="F17" s="478"/>
      <c r="G17" s="478"/>
      <c r="H17" s="478"/>
      <c r="I17" s="478"/>
      <c r="J17" s="478"/>
      <c r="K17" s="552"/>
    </row>
    <row r="18" spans="2:11" ht="15.6" hidden="1" x14ac:dyDescent="0.3">
      <c r="B18" s="467" t="s">
        <v>57</v>
      </c>
      <c r="C18" s="468" t="s">
        <v>44</v>
      </c>
      <c r="D18" s="469" t="s">
        <v>82</v>
      </c>
      <c r="E18" s="478"/>
      <c r="F18" s="478"/>
      <c r="G18" s="478"/>
      <c r="H18" s="478"/>
      <c r="I18" s="478"/>
      <c r="J18" s="478"/>
      <c r="K18" s="552"/>
    </row>
    <row r="19" spans="2:11" ht="15.6" hidden="1" x14ac:dyDescent="0.3">
      <c r="B19" s="478" t="s">
        <v>47</v>
      </c>
      <c r="C19" s="479" t="s">
        <v>53</v>
      </c>
      <c r="D19" s="478" t="s">
        <v>82</v>
      </c>
      <c r="E19" s="478"/>
      <c r="F19" s="478"/>
      <c r="G19" s="478"/>
      <c r="H19" s="478"/>
      <c r="I19" s="478"/>
      <c r="J19" s="478"/>
      <c r="K19" s="552"/>
    </row>
    <row r="20" spans="2:11" ht="15.6" hidden="1" x14ac:dyDescent="0.3">
      <c r="B20" s="478" t="s">
        <v>47</v>
      </c>
      <c r="C20" s="479" t="s">
        <v>55</v>
      </c>
      <c r="D20" s="478" t="s">
        <v>82</v>
      </c>
      <c r="E20" s="469"/>
      <c r="F20" s="469"/>
      <c r="G20" s="469"/>
      <c r="H20" s="469"/>
      <c r="I20" s="469"/>
      <c r="J20" s="469"/>
      <c r="K20" s="550"/>
    </row>
    <row r="21" spans="2:11" ht="15.6" hidden="1" x14ac:dyDescent="0.3">
      <c r="B21" s="467" t="s">
        <v>58</v>
      </c>
      <c r="C21" s="468" t="s">
        <v>44</v>
      </c>
      <c r="D21" s="469" t="s">
        <v>82</v>
      </c>
      <c r="E21" s="469"/>
      <c r="F21" s="469"/>
      <c r="G21" s="469"/>
      <c r="H21" s="469"/>
      <c r="I21" s="469"/>
      <c r="J21" s="469"/>
      <c r="K21" s="550"/>
    </row>
    <row r="22" spans="2:11" ht="15.6" hidden="1" x14ac:dyDescent="0.3">
      <c r="B22" s="468" t="s">
        <v>48</v>
      </c>
      <c r="C22" s="467" t="s">
        <v>53</v>
      </c>
      <c r="D22" s="469" t="s">
        <v>82</v>
      </c>
      <c r="E22" s="469"/>
      <c r="F22" s="469"/>
      <c r="G22" s="469"/>
      <c r="H22" s="469"/>
      <c r="I22" s="469"/>
      <c r="J22" s="469"/>
      <c r="K22" s="550"/>
    </row>
    <row r="23" spans="2:11" ht="15.6" hidden="1" x14ac:dyDescent="0.3">
      <c r="B23" s="468" t="s">
        <v>48</v>
      </c>
      <c r="C23" s="467" t="s">
        <v>55</v>
      </c>
      <c r="D23" s="469" t="s">
        <v>82</v>
      </c>
      <c r="E23" s="469"/>
      <c r="F23" s="469"/>
      <c r="G23" s="469"/>
      <c r="H23" s="469"/>
      <c r="I23" s="469"/>
      <c r="J23" s="469"/>
      <c r="K23" s="550"/>
    </row>
    <row r="24" spans="2:11" ht="15.6" hidden="1" x14ac:dyDescent="0.3">
      <c r="B24" s="482" t="s">
        <v>48</v>
      </c>
      <c r="C24" s="474" t="s">
        <v>44</v>
      </c>
      <c r="D24" s="475" t="s">
        <v>82</v>
      </c>
      <c r="E24" s="475"/>
      <c r="F24" s="475"/>
      <c r="G24" s="475"/>
      <c r="H24" s="475"/>
      <c r="I24" s="475"/>
      <c r="J24" s="475"/>
      <c r="K24" s="551"/>
    </row>
    <row r="26" spans="2:11" x14ac:dyDescent="0.3">
      <c r="B26" s="483" t="s">
        <v>59</v>
      </c>
      <c r="C26" s="484"/>
      <c r="D26" s="485"/>
    </row>
    <row r="27" spans="2:11" x14ac:dyDescent="0.3">
      <c r="B27" s="486"/>
      <c r="C27" s="484" t="s">
        <v>60</v>
      </c>
      <c r="D27" s="487" t="s">
        <v>61</v>
      </c>
    </row>
    <row r="28" spans="2:11" x14ac:dyDescent="0.3">
      <c r="B28" s="488"/>
      <c r="C28" s="484" t="s">
        <v>62</v>
      </c>
      <c r="D28" s="487" t="s">
        <v>63</v>
      </c>
    </row>
    <row r="29" spans="2:11" x14ac:dyDescent="0.3">
      <c r="B29" s="489"/>
      <c r="C29" s="484" t="s">
        <v>64</v>
      </c>
      <c r="D29" s="487" t="s">
        <v>65</v>
      </c>
    </row>
    <row r="30" spans="2:11" x14ac:dyDescent="0.3">
      <c r="B30" s="484"/>
      <c r="D30" s="487"/>
    </row>
    <row r="31" spans="2:11" x14ac:dyDescent="0.3">
      <c r="B31" s="484" t="s">
        <v>68</v>
      </c>
      <c r="C31" s="487" t="s">
        <v>84</v>
      </c>
      <c r="D31" s="484"/>
    </row>
    <row r="32" spans="2:11" x14ac:dyDescent="0.3">
      <c r="B32" s="484" t="s">
        <v>70</v>
      </c>
      <c r="C32" s="484" t="s">
        <v>85</v>
      </c>
    </row>
    <row r="33" spans="2:5" x14ac:dyDescent="0.3">
      <c r="B33" s="484" t="s">
        <v>72</v>
      </c>
      <c r="C33" s="484" t="s">
        <v>73</v>
      </c>
    </row>
    <row r="34" spans="2:5" x14ac:dyDescent="0.3">
      <c r="B34" s="484" t="s">
        <v>74</v>
      </c>
      <c r="C34" s="484" t="s">
        <v>75</v>
      </c>
      <c r="E34" s="490"/>
    </row>
    <row r="35" spans="2:5" x14ac:dyDescent="0.3">
      <c r="B35" s="484" t="s">
        <v>76</v>
      </c>
      <c r="C35" s="484" t="s">
        <v>77</v>
      </c>
    </row>
  </sheetData>
  <pageMargins left="0.7" right="0.7" top="0.75" bottom="0.75" header="0.3" footer="0.3"/>
  <tableParts count="2">
    <tablePart r:id="rId1"/>
    <tablePart r:id="rId2"/>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FC2DB-95E5-4E1E-A5AD-E14C91C31E97}">
  <sheetPr>
    <tabColor theme="9"/>
  </sheetPr>
  <dimension ref="A1"/>
  <sheetViews>
    <sheetView workbookViewId="0">
      <selection activeCell="L20" sqref="L20"/>
    </sheetView>
  </sheetViews>
  <sheetFormatPr defaultRowHeight="14.4" x14ac:dyDescent="0.3"/>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46B33-68E6-4236-A1B0-3D4C2AA93629}">
  <dimension ref="A2:E185"/>
  <sheetViews>
    <sheetView zoomScale="81" zoomScaleNormal="50" workbookViewId="0">
      <pane xSplit="1" topLeftCell="B1" activePane="topRight" state="frozen"/>
      <selection pane="topRight" activeCell="B1" sqref="B1"/>
    </sheetView>
  </sheetViews>
  <sheetFormatPr defaultColWidth="9.21875" defaultRowHeight="15.6" x14ac:dyDescent="0.3"/>
  <cols>
    <col min="1" max="1" width="80.77734375" style="113" customWidth="1"/>
    <col min="2" max="2" width="45.77734375" style="87" customWidth="1"/>
    <col min="3" max="3" width="11.77734375" style="87" customWidth="1"/>
    <col min="4" max="4" width="45.77734375" style="87" customWidth="1"/>
    <col min="5" max="5" width="11.77734375" style="87" customWidth="1"/>
    <col min="6" max="16384" width="9.21875" style="87"/>
  </cols>
  <sheetData>
    <row r="2" spans="1:5" ht="20.399999999999999" x14ac:dyDescent="0.35">
      <c r="A2" s="84"/>
      <c r="B2" s="85" t="s">
        <v>87</v>
      </c>
      <c r="C2" s="86"/>
      <c r="D2" s="85" t="s">
        <v>88</v>
      </c>
      <c r="E2" s="86"/>
    </row>
    <row r="3" spans="1:5" x14ac:dyDescent="0.3">
      <c r="A3" s="88" t="s">
        <v>95</v>
      </c>
      <c r="B3" s="89"/>
      <c r="C3" s="90" t="s">
        <v>96</v>
      </c>
      <c r="D3" s="89"/>
      <c r="E3" s="90" t="s">
        <v>96</v>
      </c>
    </row>
    <row r="4" spans="1:5" ht="39" customHeight="1" x14ac:dyDescent="0.3">
      <c r="A4" s="91" t="s">
        <v>97</v>
      </c>
      <c r="B4" s="93" t="s">
        <v>612</v>
      </c>
      <c r="C4" s="93"/>
      <c r="D4" s="93"/>
      <c r="E4" s="93"/>
    </row>
    <row r="5" spans="1:5" ht="20.25" customHeight="1" x14ac:dyDescent="0.3">
      <c r="A5" s="94" t="s">
        <v>102</v>
      </c>
      <c r="B5" s="92" t="s">
        <v>105</v>
      </c>
      <c r="C5" s="92"/>
      <c r="D5" s="92" t="s">
        <v>106</v>
      </c>
      <c r="E5" s="92"/>
    </row>
    <row r="6" spans="1:5" ht="20.25" customHeight="1" x14ac:dyDescent="0.3">
      <c r="A6" s="94" t="s">
        <v>107</v>
      </c>
      <c r="B6" s="95"/>
      <c r="C6" s="95"/>
      <c r="D6" s="95"/>
      <c r="E6" s="95"/>
    </row>
    <row r="7" spans="1:5" x14ac:dyDescent="0.3">
      <c r="A7" s="98" t="s">
        <v>108</v>
      </c>
      <c r="B7" s="95"/>
      <c r="C7" s="95"/>
      <c r="D7" s="95"/>
      <c r="E7" s="95"/>
    </row>
    <row r="8" spans="1:5" ht="31.2" x14ac:dyDescent="0.3">
      <c r="A8" s="101" t="s">
        <v>47</v>
      </c>
      <c r="B8" s="92" t="s">
        <v>611</v>
      </c>
      <c r="C8" s="92"/>
      <c r="D8" s="92"/>
      <c r="E8" s="92"/>
    </row>
    <row r="9" spans="1:5" ht="31.2" x14ac:dyDescent="0.3">
      <c r="A9" s="101" t="s">
        <v>46</v>
      </c>
      <c r="B9" s="92" t="s">
        <v>610</v>
      </c>
      <c r="C9" s="92"/>
      <c r="D9" s="92"/>
      <c r="E9" s="92"/>
    </row>
    <row r="10" spans="1:5" ht="397.05" customHeight="1" x14ac:dyDescent="0.3">
      <c r="A10" s="101" t="s">
        <v>43</v>
      </c>
      <c r="B10" s="92" t="s">
        <v>609</v>
      </c>
      <c r="C10" s="92"/>
      <c r="D10" s="92"/>
      <c r="E10" s="92"/>
    </row>
    <row r="11" spans="1:5" ht="15.75" customHeight="1" x14ac:dyDescent="0.3">
      <c r="A11" s="98" t="s">
        <v>115</v>
      </c>
      <c r="B11" s="95"/>
      <c r="C11" s="95"/>
      <c r="D11" s="95"/>
      <c r="E11" s="95"/>
    </row>
    <row r="12" spans="1:5" ht="76.05" customHeight="1" x14ac:dyDescent="0.3">
      <c r="A12" s="101" t="s">
        <v>49</v>
      </c>
      <c r="B12" s="92" t="s">
        <v>608</v>
      </c>
      <c r="C12" s="92"/>
      <c r="D12" s="92"/>
      <c r="E12" s="92"/>
    </row>
    <row r="13" spans="1:5" ht="15.75" customHeight="1" x14ac:dyDescent="0.3">
      <c r="A13" s="101" t="s">
        <v>119</v>
      </c>
      <c r="B13" s="92"/>
      <c r="C13" s="92"/>
      <c r="D13" s="92"/>
      <c r="E13" s="92"/>
    </row>
    <row r="14" spans="1:5" ht="58.5" customHeight="1" x14ac:dyDescent="0.3">
      <c r="A14" s="101" t="s">
        <v>50</v>
      </c>
      <c r="B14" s="92" t="s">
        <v>607</v>
      </c>
      <c r="C14" s="92"/>
      <c r="D14" s="92"/>
      <c r="E14" s="92"/>
    </row>
    <row r="15" spans="1:5" ht="15.75" customHeight="1" x14ac:dyDescent="0.3">
      <c r="A15" s="101" t="s">
        <v>123</v>
      </c>
      <c r="B15" s="92"/>
      <c r="C15" s="92"/>
      <c r="D15" s="92"/>
      <c r="E15" s="92"/>
    </row>
    <row r="16" spans="1:5" ht="15.75" customHeight="1" x14ac:dyDescent="0.3">
      <c r="A16" s="101" t="s">
        <v>125</v>
      </c>
      <c r="B16" s="92"/>
      <c r="C16" s="92"/>
      <c r="D16" s="92"/>
      <c r="E16" s="92"/>
    </row>
    <row r="17" spans="1:5" ht="15.75" customHeight="1" x14ac:dyDescent="0.3">
      <c r="A17" s="101" t="s">
        <v>127</v>
      </c>
      <c r="B17" s="92"/>
      <c r="C17" s="92"/>
      <c r="D17" s="92"/>
      <c r="E17" s="92"/>
    </row>
    <row r="18" spans="1:5" x14ac:dyDescent="0.3">
      <c r="A18" s="102" t="s">
        <v>129</v>
      </c>
      <c r="B18" s="95"/>
      <c r="C18" s="95"/>
      <c r="D18" s="95"/>
      <c r="E18" s="95"/>
    </row>
    <row r="19" spans="1:5" ht="46.8" x14ac:dyDescent="0.3">
      <c r="A19" s="96" t="s">
        <v>131</v>
      </c>
      <c r="B19" s="95"/>
      <c r="C19" s="95"/>
      <c r="D19" s="95"/>
      <c r="E19" s="95"/>
    </row>
    <row r="20" spans="1:5" x14ac:dyDescent="0.3">
      <c r="A20" s="102" t="s">
        <v>43</v>
      </c>
      <c r="B20" s="95"/>
      <c r="C20" s="95"/>
      <c r="D20" s="95"/>
      <c r="E20" s="95"/>
    </row>
    <row r="21" spans="1:5" x14ac:dyDescent="0.3">
      <c r="A21" s="104" t="s">
        <v>133</v>
      </c>
      <c r="B21" s="95"/>
      <c r="C21" s="95"/>
      <c r="D21" s="95"/>
      <c r="E21" s="95"/>
    </row>
    <row r="22" spans="1:5" x14ac:dyDescent="0.3">
      <c r="A22" s="104" t="s">
        <v>134</v>
      </c>
      <c r="B22" s="95"/>
      <c r="C22" s="95"/>
      <c r="D22" s="95"/>
      <c r="E22" s="95"/>
    </row>
    <row r="23" spans="1:5" x14ac:dyDescent="0.3">
      <c r="A23" s="104" t="s">
        <v>135</v>
      </c>
      <c r="B23" s="95"/>
      <c r="C23" s="95"/>
      <c r="D23" s="95"/>
      <c r="E23" s="95"/>
    </row>
    <row r="24" spans="1:5" x14ac:dyDescent="0.3">
      <c r="A24" s="104" t="s">
        <v>136</v>
      </c>
      <c r="B24" s="95"/>
      <c r="C24" s="95"/>
      <c r="D24" s="95"/>
      <c r="E24" s="95"/>
    </row>
    <row r="25" spans="1:5" x14ac:dyDescent="0.3">
      <c r="A25" s="102" t="s">
        <v>46</v>
      </c>
      <c r="B25" s="95"/>
      <c r="C25" s="95"/>
      <c r="D25" s="95"/>
      <c r="E25" s="95"/>
    </row>
    <row r="26" spans="1:5" x14ac:dyDescent="0.3">
      <c r="A26" s="104" t="s">
        <v>133</v>
      </c>
      <c r="B26" s="95"/>
      <c r="C26" s="95"/>
      <c r="D26" s="95"/>
      <c r="E26" s="95"/>
    </row>
    <row r="27" spans="1:5" x14ac:dyDescent="0.3">
      <c r="A27" s="104" t="s">
        <v>134</v>
      </c>
      <c r="B27" s="95"/>
      <c r="C27" s="95"/>
      <c r="D27" s="95"/>
      <c r="E27" s="95"/>
    </row>
    <row r="28" spans="1:5" x14ac:dyDescent="0.3">
      <c r="A28" s="104" t="s">
        <v>135</v>
      </c>
      <c r="B28" s="95"/>
      <c r="C28" s="95"/>
      <c r="D28" s="95"/>
      <c r="E28" s="95"/>
    </row>
    <row r="29" spans="1:5" x14ac:dyDescent="0.3">
      <c r="A29" s="104" t="s">
        <v>136</v>
      </c>
      <c r="B29" s="95"/>
      <c r="C29" s="95"/>
      <c r="D29" s="95"/>
      <c r="E29" s="95"/>
    </row>
    <row r="30" spans="1:5" x14ac:dyDescent="0.3">
      <c r="A30" s="102" t="s">
        <v>47</v>
      </c>
      <c r="B30" s="95"/>
      <c r="C30" s="95"/>
      <c r="D30" s="95"/>
      <c r="E30" s="95"/>
    </row>
    <row r="31" spans="1:5" x14ac:dyDescent="0.3">
      <c r="A31" s="104" t="s">
        <v>133</v>
      </c>
      <c r="B31" s="95"/>
      <c r="C31" s="95"/>
      <c r="D31" s="95"/>
      <c r="E31" s="95"/>
    </row>
    <row r="32" spans="1:5" x14ac:dyDescent="0.3">
      <c r="A32" s="104" t="s">
        <v>134</v>
      </c>
      <c r="B32" s="95"/>
      <c r="C32" s="95"/>
      <c r="D32" s="95"/>
      <c r="E32" s="95"/>
    </row>
    <row r="33" spans="1:5" x14ac:dyDescent="0.3">
      <c r="A33" s="104" t="s">
        <v>135</v>
      </c>
      <c r="B33" s="95"/>
      <c r="C33" s="95"/>
      <c r="D33" s="95"/>
      <c r="E33" s="95"/>
    </row>
    <row r="34" spans="1:5" x14ac:dyDescent="0.3">
      <c r="A34" s="104" t="s">
        <v>136</v>
      </c>
      <c r="B34" s="95"/>
      <c r="C34" s="95"/>
      <c r="D34" s="95"/>
      <c r="E34" s="95"/>
    </row>
    <row r="35" spans="1:5" ht="15.75" customHeight="1" x14ac:dyDescent="0.3">
      <c r="A35" s="102" t="s">
        <v>137</v>
      </c>
      <c r="B35" s="95"/>
      <c r="C35" s="95"/>
      <c r="D35" s="95"/>
      <c r="E35" s="95"/>
    </row>
    <row r="36" spans="1:5" ht="7.5" customHeight="1" x14ac:dyDescent="0.3">
      <c r="A36" s="94"/>
      <c r="B36" s="106"/>
      <c r="C36" s="106"/>
      <c r="D36" s="106"/>
      <c r="E36" s="106"/>
    </row>
    <row r="37" spans="1:5" x14ac:dyDescent="0.3">
      <c r="A37" s="88" t="s">
        <v>138</v>
      </c>
      <c r="B37" s="89"/>
      <c r="C37" s="90" t="s">
        <v>96</v>
      </c>
      <c r="D37" s="89"/>
      <c r="E37" s="90" t="s">
        <v>96</v>
      </c>
    </row>
    <row r="38" spans="1:5" x14ac:dyDescent="0.3">
      <c r="A38" s="94" t="s">
        <v>139</v>
      </c>
      <c r="B38" s="106" t="s">
        <v>141</v>
      </c>
      <c r="C38" s="106"/>
      <c r="D38" s="106" t="s">
        <v>106</v>
      </c>
      <c r="E38" s="106"/>
    </row>
    <row r="39" spans="1:5" x14ac:dyDescent="0.3">
      <c r="A39" s="94" t="s">
        <v>144</v>
      </c>
      <c r="B39" s="106" t="s">
        <v>145</v>
      </c>
      <c r="C39" s="106"/>
      <c r="D39" s="106" t="s">
        <v>106</v>
      </c>
      <c r="E39" s="106"/>
    </row>
    <row r="40" spans="1:5" x14ac:dyDescent="0.3">
      <c r="A40" s="91" t="s">
        <v>146</v>
      </c>
      <c r="B40" s="95"/>
      <c r="C40" s="95"/>
      <c r="D40" s="92"/>
      <c r="E40" s="92"/>
    </row>
    <row r="41" spans="1:5" x14ac:dyDescent="0.3">
      <c r="A41" s="94" t="s">
        <v>147</v>
      </c>
      <c r="B41" s="92">
        <v>77229</v>
      </c>
      <c r="C41" s="92"/>
      <c r="D41" s="92"/>
      <c r="E41" s="92"/>
    </row>
    <row r="42" spans="1:5" x14ac:dyDescent="0.3">
      <c r="A42" s="94" t="s">
        <v>153</v>
      </c>
      <c r="B42" s="92" t="s">
        <v>397</v>
      </c>
      <c r="C42" s="92"/>
      <c r="D42" s="92"/>
      <c r="E42" s="92"/>
    </row>
    <row r="43" spans="1:5" x14ac:dyDescent="0.3">
      <c r="A43" s="98" t="s">
        <v>157</v>
      </c>
      <c r="B43" s="95"/>
      <c r="C43" s="95"/>
      <c r="D43" s="95"/>
      <c r="E43" s="95"/>
    </row>
    <row r="44" spans="1:5" ht="31.2" x14ac:dyDescent="0.3">
      <c r="A44" s="101" t="s">
        <v>158</v>
      </c>
      <c r="B44" s="92" t="s">
        <v>606</v>
      </c>
      <c r="C44" s="92"/>
      <c r="D44" s="92"/>
      <c r="E44" s="92"/>
    </row>
    <row r="45" spans="1:5" x14ac:dyDescent="0.3">
      <c r="A45" s="101" t="s">
        <v>165</v>
      </c>
      <c r="B45" s="92" t="s">
        <v>605</v>
      </c>
      <c r="C45" s="92"/>
      <c r="D45" s="92"/>
      <c r="E45" s="92"/>
    </row>
    <row r="46" spans="1:5" x14ac:dyDescent="0.3">
      <c r="A46" s="101" t="s">
        <v>169</v>
      </c>
      <c r="B46" s="92" t="s">
        <v>604</v>
      </c>
      <c r="C46" s="92"/>
      <c r="D46" s="97"/>
      <c r="E46" s="92"/>
    </row>
    <row r="47" spans="1:5" x14ac:dyDescent="0.3">
      <c r="A47" s="108" t="s">
        <v>172</v>
      </c>
      <c r="B47" s="95"/>
      <c r="C47" s="95"/>
      <c r="D47" s="95"/>
      <c r="E47" s="95"/>
    </row>
    <row r="48" spans="1:5" x14ac:dyDescent="0.3">
      <c r="A48" s="102" t="s">
        <v>173</v>
      </c>
      <c r="B48" s="97"/>
      <c r="C48" s="97"/>
      <c r="D48" s="97"/>
      <c r="E48" s="97"/>
    </row>
    <row r="49" spans="1:5" ht="15.75" customHeight="1" x14ac:dyDescent="0.3">
      <c r="A49" s="102" t="s">
        <v>174</v>
      </c>
      <c r="B49" s="95"/>
      <c r="C49" s="95"/>
      <c r="D49" s="95"/>
      <c r="E49" s="95"/>
    </row>
    <row r="50" spans="1:5" ht="15.75" customHeight="1" x14ac:dyDescent="0.3">
      <c r="A50" s="104" t="s">
        <v>175</v>
      </c>
      <c r="B50" s="95"/>
      <c r="C50" s="95"/>
      <c r="D50" s="95"/>
      <c r="E50" s="95"/>
    </row>
    <row r="51" spans="1:5" ht="15.75" customHeight="1" x14ac:dyDescent="0.3">
      <c r="A51" s="104" t="s">
        <v>176</v>
      </c>
      <c r="B51" s="95"/>
      <c r="C51" s="95"/>
      <c r="D51" s="95"/>
      <c r="E51" s="95"/>
    </row>
    <row r="52" spans="1:5" ht="31.2" x14ac:dyDescent="0.3">
      <c r="A52" s="96" t="s">
        <v>177</v>
      </c>
      <c r="B52" s="97"/>
      <c r="C52" s="97"/>
      <c r="D52" s="97"/>
      <c r="E52" s="97"/>
    </row>
    <row r="53" spans="1:5" ht="7.5" customHeight="1" x14ac:dyDescent="0.3">
      <c r="A53" s="94"/>
      <c r="B53" s="106"/>
      <c r="C53" s="106"/>
      <c r="D53" s="106"/>
      <c r="E53" s="106"/>
    </row>
    <row r="54" spans="1:5" x14ac:dyDescent="0.3">
      <c r="A54" s="88" t="s">
        <v>178</v>
      </c>
      <c r="B54" s="89"/>
      <c r="C54" s="90" t="s">
        <v>96</v>
      </c>
      <c r="D54" s="89"/>
      <c r="E54" s="90" t="s">
        <v>96</v>
      </c>
    </row>
    <row r="55" spans="1:5" x14ac:dyDescent="0.3">
      <c r="A55" s="98" t="s">
        <v>179</v>
      </c>
      <c r="B55" s="95"/>
      <c r="C55" s="95"/>
      <c r="D55" s="95"/>
      <c r="E55" s="95"/>
    </row>
    <row r="56" spans="1:5" ht="17.25" customHeight="1" x14ac:dyDescent="0.3">
      <c r="A56" s="101" t="s">
        <v>180</v>
      </c>
      <c r="B56" s="109" t="s">
        <v>603</v>
      </c>
      <c r="C56" s="92"/>
      <c r="D56" s="109"/>
      <c r="E56" s="92"/>
    </row>
    <row r="57" spans="1:5" ht="31.2" x14ac:dyDescent="0.3">
      <c r="A57" s="101" t="s">
        <v>186</v>
      </c>
      <c r="B57" s="92" t="s">
        <v>602</v>
      </c>
      <c r="C57" s="92"/>
      <c r="D57" s="92"/>
      <c r="E57" s="92"/>
    </row>
    <row r="58" spans="1:5" x14ac:dyDescent="0.3">
      <c r="A58" s="98" t="s">
        <v>190</v>
      </c>
      <c r="B58" s="95"/>
      <c r="C58" s="95"/>
      <c r="D58" s="95"/>
      <c r="E58" s="95"/>
    </row>
    <row r="59" spans="1:5" x14ac:dyDescent="0.3">
      <c r="A59" s="101" t="s">
        <v>47</v>
      </c>
      <c r="B59" s="92">
        <v>21</v>
      </c>
      <c r="C59" s="92"/>
      <c r="D59" s="92"/>
      <c r="E59" s="92"/>
    </row>
    <row r="60" spans="1:5" x14ac:dyDescent="0.3">
      <c r="A60" s="101" t="s">
        <v>46</v>
      </c>
      <c r="B60" s="92">
        <v>27</v>
      </c>
      <c r="C60" s="92"/>
      <c r="D60" s="92"/>
      <c r="E60" s="92"/>
    </row>
    <row r="61" spans="1:5" x14ac:dyDescent="0.3">
      <c r="A61" s="101" t="s">
        <v>43</v>
      </c>
      <c r="B61" s="92">
        <v>28</v>
      </c>
      <c r="C61" s="92"/>
      <c r="D61" s="92"/>
      <c r="E61" s="92"/>
    </row>
    <row r="62" spans="1:5" x14ac:dyDescent="0.3">
      <c r="A62" s="98" t="s">
        <v>191</v>
      </c>
      <c r="B62" s="97"/>
      <c r="C62" s="97"/>
      <c r="D62" s="97"/>
      <c r="E62" s="97"/>
    </row>
    <row r="63" spans="1:5" x14ac:dyDescent="0.3">
      <c r="A63" s="101" t="s">
        <v>47</v>
      </c>
      <c r="B63" s="92">
        <v>27</v>
      </c>
      <c r="C63" s="92"/>
      <c r="D63" s="92"/>
      <c r="E63" s="92"/>
    </row>
    <row r="64" spans="1:5" x14ac:dyDescent="0.3">
      <c r="A64" s="101" t="s">
        <v>46</v>
      </c>
      <c r="B64" s="92">
        <v>40</v>
      </c>
      <c r="C64" s="92"/>
      <c r="D64" s="92"/>
      <c r="E64" s="92"/>
    </row>
    <row r="65" spans="1:5" x14ac:dyDescent="0.3">
      <c r="A65" s="101" t="s">
        <v>43</v>
      </c>
      <c r="B65" s="92">
        <v>39</v>
      </c>
      <c r="C65" s="92"/>
      <c r="D65" s="92"/>
      <c r="E65" s="92"/>
    </row>
    <row r="66" spans="1:5" x14ac:dyDescent="0.3">
      <c r="A66" s="101" t="s">
        <v>49</v>
      </c>
      <c r="B66" s="92">
        <v>66</v>
      </c>
      <c r="C66" s="92"/>
      <c r="D66" s="92"/>
      <c r="E66" s="92"/>
    </row>
    <row r="67" spans="1:5" x14ac:dyDescent="0.3">
      <c r="A67" s="101" t="s">
        <v>119</v>
      </c>
      <c r="B67" s="87">
        <v>0</v>
      </c>
      <c r="C67" s="92"/>
      <c r="D67" s="92"/>
      <c r="E67" s="92"/>
    </row>
    <row r="68" spans="1:5" x14ac:dyDescent="0.3">
      <c r="A68" s="101" t="s">
        <v>50</v>
      </c>
      <c r="B68" s="92">
        <v>40</v>
      </c>
      <c r="C68" s="92"/>
      <c r="D68" s="92"/>
      <c r="E68" s="92"/>
    </row>
    <row r="69" spans="1:5" x14ac:dyDescent="0.3">
      <c r="A69" s="101" t="s">
        <v>123</v>
      </c>
      <c r="B69" s="92">
        <v>0</v>
      </c>
      <c r="C69" s="92"/>
      <c r="D69" s="92"/>
      <c r="E69" s="92"/>
    </row>
    <row r="70" spans="1:5" x14ac:dyDescent="0.3">
      <c r="A70" s="101" t="s">
        <v>125</v>
      </c>
      <c r="B70" s="92">
        <v>0</v>
      </c>
      <c r="C70" s="92"/>
      <c r="D70" s="92"/>
      <c r="E70" s="92"/>
    </row>
    <row r="71" spans="1:5" x14ac:dyDescent="0.3">
      <c r="A71" s="101" t="s">
        <v>127</v>
      </c>
      <c r="B71" s="92">
        <v>0</v>
      </c>
      <c r="C71" s="92"/>
      <c r="D71" s="92"/>
      <c r="E71" s="92"/>
    </row>
    <row r="72" spans="1:5" x14ac:dyDescent="0.3">
      <c r="A72" s="94" t="s">
        <v>192</v>
      </c>
      <c r="B72" s="92" t="s">
        <v>601</v>
      </c>
      <c r="C72" s="92"/>
      <c r="D72" s="92"/>
      <c r="E72" s="92"/>
    </row>
    <row r="73" spans="1:5" x14ac:dyDescent="0.3">
      <c r="A73" s="94" t="s">
        <v>195</v>
      </c>
      <c r="B73" s="97"/>
      <c r="C73" s="97"/>
      <c r="D73" s="92"/>
      <c r="E73" s="92"/>
    </row>
    <row r="74" spans="1:5" x14ac:dyDescent="0.3">
      <c r="A74" s="94" t="s">
        <v>196</v>
      </c>
      <c r="B74" s="92" t="s">
        <v>600</v>
      </c>
      <c r="C74" s="92"/>
      <c r="D74" s="97"/>
      <c r="E74" s="92"/>
    </row>
    <row r="75" spans="1:5" ht="33" customHeight="1" x14ac:dyDescent="0.3">
      <c r="A75" s="102" t="s">
        <v>202</v>
      </c>
      <c r="B75" s="92" t="s">
        <v>207</v>
      </c>
      <c r="C75" s="92"/>
      <c r="D75" s="97"/>
      <c r="E75" s="92"/>
    </row>
    <row r="76" spans="1:5" ht="39" customHeight="1" x14ac:dyDescent="0.3">
      <c r="A76" s="96" t="s">
        <v>208</v>
      </c>
      <c r="B76" s="92"/>
      <c r="C76" s="92"/>
      <c r="D76" s="97"/>
      <c r="E76" s="92"/>
    </row>
    <row r="77" spans="1:5" ht="33.75" customHeight="1" x14ac:dyDescent="0.3">
      <c r="A77" s="94" t="s">
        <v>210</v>
      </c>
      <c r="B77" s="92" t="s">
        <v>211</v>
      </c>
      <c r="C77" s="92"/>
      <c r="D77" s="97"/>
      <c r="E77" s="92"/>
    </row>
    <row r="78" spans="1:5" ht="29.25" customHeight="1" x14ac:dyDescent="0.3">
      <c r="A78" s="94" t="s">
        <v>213</v>
      </c>
      <c r="B78" s="92" t="s">
        <v>599</v>
      </c>
      <c r="C78" s="92"/>
      <c r="D78" s="97"/>
      <c r="E78" s="92"/>
    </row>
    <row r="79" spans="1:5" ht="29.25" customHeight="1" x14ac:dyDescent="0.3">
      <c r="A79" s="94" t="s">
        <v>216</v>
      </c>
      <c r="B79" s="92" t="s">
        <v>598</v>
      </c>
      <c r="C79" s="92"/>
      <c r="D79" s="97"/>
      <c r="E79" s="92"/>
    </row>
    <row r="80" spans="1:5" ht="15.75" customHeight="1" x14ac:dyDescent="0.3">
      <c r="A80" s="108" t="s">
        <v>172</v>
      </c>
      <c r="B80" s="97"/>
      <c r="C80" s="97"/>
      <c r="D80" s="97"/>
      <c r="E80" s="97"/>
    </row>
    <row r="81" spans="1:5" ht="29.25" customHeight="1" x14ac:dyDescent="0.3">
      <c r="A81" s="94" t="s">
        <v>221</v>
      </c>
      <c r="B81" s="97"/>
      <c r="C81" s="97"/>
      <c r="D81" s="97"/>
      <c r="E81" s="97"/>
    </row>
    <row r="82" spans="1:5" ht="7.5" customHeight="1" x14ac:dyDescent="0.3">
      <c r="A82" s="94"/>
      <c r="B82" s="106"/>
      <c r="C82" s="106"/>
      <c r="D82" s="106"/>
      <c r="E82" s="106"/>
    </row>
    <row r="83" spans="1:5" x14ac:dyDescent="0.3">
      <c r="A83" s="88" t="s">
        <v>222</v>
      </c>
      <c r="B83" s="89"/>
      <c r="C83" s="90" t="s">
        <v>96</v>
      </c>
      <c r="D83" s="89"/>
      <c r="E83" s="90" t="s">
        <v>96</v>
      </c>
    </row>
    <row r="84" spans="1:5" x14ac:dyDescent="0.3">
      <c r="A84" s="94" t="s">
        <v>223</v>
      </c>
      <c r="B84" s="92"/>
      <c r="C84" s="92"/>
      <c r="D84" s="97"/>
      <c r="E84" s="97"/>
    </row>
    <row r="85" spans="1:5" x14ac:dyDescent="0.3">
      <c r="A85" s="94" t="s">
        <v>228</v>
      </c>
      <c r="B85" s="92"/>
      <c r="C85" s="92"/>
      <c r="D85" s="97"/>
      <c r="E85" s="97"/>
    </row>
    <row r="86" spans="1:5" x14ac:dyDescent="0.3">
      <c r="A86" s="94" t="s">
        <v>230</v>
      </c>
      <c r="B86" s="92"/>
      <c r="C86" s="92"/>
      <c r="D86" s="97"/>
      <c r="E86" s="97"/>
    </row>
    <row r="87" spans="1:5" x14ac:dyDescent="0.3">
      <c r="A87" s="94" t="s">
        <v>234</v>
      </c>
      <c r="B87" s="92"/>
      <c r="C87" s="92"/>
      <c r="D87" s="97"/>
      <c r="E87" s="97"/>
    </row>
    <row r="88" spans="1:5" ht="211.5" customHeight="1" x14ac:dyDescent="0.3">
      <c r="A88" s="102" t="s">
        <v>235</v>
      </c>
      <c r="B88" s="92" t="s">
        <v>597</v>
      </c>
      <c r="C88" s="92"/>
      <c r="D88" s="92"/>
      <c r="E88" s="92"/>
    </row>
    <row r="89" spans="1:5" ht="15.75" customHeight="1" x14ac:dyDescent="0.3">
      <c r="A89" s="102" t="s">
        <v>241</v>
      </c>
      <c r="B89" s="92"/>
      <c r="C89" s="92"/>
      <c r="D89" s="97"/>
      <c r="E89" s="97"/>
    </row>
    <row r="90" spans="1:5" ht="7.5" customHeight="1" x14ac:dyDescent="0.3">
      <c r="A90" s="94"/>
      <c r="B90" s="106"/>
      <c r="C90" s="106"/>
      <c r="D90" s="106"/>
      <c r="E90" s="106"/>
    </row>
    <row r="91" spans="1:5" x14ac:dyDescent="0.3">
      <c r="A91" s="88" t="s">
        <v>242</v>
      </c>
      <c r="B91" s="89"/>
      <c r="C91" s="90" t="s">
        <v>96</v>
      </c>
      <c r="D91" s="89"/>
      <c r="E91" s="90" t="s">
        <v>96</v>
      </c>
    </row>
    <row r="92" spans="1:5" ht="132" customHeight="1" x14ac:dyDescent="0.3">
      <c r="A92" s="94" t="s">
        <v>243</v>
      </c>
      <c r="B92" s="92" t="s">
        <v>596</v>
      </c>
      <c r="C92" s="92"/>
      <c r="D92" s="92"/>
      <c r="E92" s="92"/>
    </row>
    <row r="94" spans="1:5" ht="20.399999999999999" x14ac:dyDescent="0.3">
      <c r="A94" s="168" t="s">
        <v>268</v>
      </c>
    </row>
    <row r="95" spans="1:5" x14ac:dyDescent="0.3">
      <c r="A95" s="167" t="s">
        <v>267</v>
      </c>
    </row>
    <row r="96" spans="1:5" x14ac:dyDescent="0.3">
      <c r="A96" s="94" t="s">
        <v>266</v>
      </c>
    </row>
    <row r="97" spans="1:1" x14ac:dyDescent="0.3">
      <c r="A97" s="94" t="s">
        <v>265</v>
      </c>
    </row>
    <row r="98" spans="1:1" x14ac:dyDescent="0.3">
      <c r="A98" s="94" t="s">
        <v>102</v>
      </c>
    </row>
    <row r="99" spans="1:1" ht="7.5" customHeight="1" x14ac:dyDescent="0.3">
      <c r="A99" s="94"/>
    </row>
    <row r="100" spans="1:1" x14ac:dyDescent="0.3">
      <c r="A100" s="88" t="s">
        <v>264</v>
      </c>
    </row>
    <row r="101" spans="1:1" x14ac:dyDescent="0.3">
      <c r="A101" s="94" t="s">
        <v>263</v>
      </c>
    </row>
    <row r="102" spans="1:1" x14ac:dyDescent="0.3">
      <c r="A102" s="102" t="s">
        <v>262</v>
      </c>
    </row>
    <row r="103" spans="1:1" ht="31.2" x14ac:dyDescent="0.3">
      <c r="A103" s="96" t="s">
        <v>261</v>
      </c>
    </row>
    <row r="104" spans="1:1" ht="30.75" customHeight="1" x14ac:dyDescent="0.3">
      <c r="A104" s="96" t="s">
        <v>260</v>
      </c>
    </row>
    <row r="105" spans="1:1" x14ac:dyDescent="0.3">
      <c r="A105" s="102" t="s">
        <v>259</v>
      </c>
    </row>
    <row r="106" spans="1:1" x14ac:dyDescent="0.3">
      <c r="A106" s="102" t="s">
        <v>258</v>
      </c>
    </row>
    <row r="107" spans="1:1" x14ac:dyDescent="0.3">
      <c r="A107" s="104">
        <v>2019</v>
      </c>
    </row>
    <row r="108" spans="1:1" x14ac:dyDescent="0.3">
      <c r="A108" s="104">
        <v>2020</v>
      </c>
    </row>
    <row r="109" spans="1:1" ht="8.25" customHeight="1" x14ac:dyDescent="0.3">
      <c r="A109" s="94"/>
    </row>
    <row r="110" spans="1:1" x14ac:dyDescent="0.3">
      <c r="A110" s="88" t="s">
        <v>383</v>
      </c>
    </row>
    <row r="111" spans="1:1" x14ac:dyDescent="0.3">
      <c r="A111" s="94" t="s">
        <v>263</v>
      </c>
    </row>
    <row r="112" spans="1:1" x14ac:dyDescent="0.3">
      <c r="A112" s="102" t="s">
        <v>262</v>
      </c>
    </row>
    <row r="113" spans="1:1" x14ac:dyDescent="0.3">
      <c r="A113" s="94" t="s">
        <v>382</v>
      </c>
    </row>
    <row r="114" spans="1:1" x14ac:dyDescent="0.3">
      <c r="A114" s="94" t="s">
        <v>381</v>
      </c>
    </row>
    <row r="115" spans="1:1" x14ac:dyDescent="0.3">
      <c r="A115" s="94" t="s">
        <v>380</v>
      </c>
    </row>
    <row r="116" spans="1:1" ht="15" customHeight="1" x14ac:dyDescent="0.3">
      <c r="A116" s="91" t="s">
        <v>379</v>
      </c>
    </row>
    <row r="117" spans="1:1" x14ac:dyDescent="0.3">
      <c r="A117" s="94" t="s">
        <v>378</v>
      </c>
    </row>
    <row r="119" spans="1:1" ht="20.399999999999999" x14ac:dyDescent="0.3">
      <c r="A119" s="168" t="s">
        <v>377</v>
      </c>
    </row>
    <row r="120" spans="1:1" x14ac:dyDescent="0.3">
      <c r="A120" s="167" t="s">
        <v>267</v>
      </c>
    </row>
    <row r="121" spans="1:1" x14ac:dyDescent="0.3">
      <c r="A121" s="94" t="s">
        <v>376</v>
      </c>
    </row>
    <row r="122" spans="1:1" x14ac:dyDescent="0.3">
      <c r="A122" s="94" t="s">
        <v>265</v>
      </c>
    </row>
    <row r="123" spans="1:1" x14ac:dyDescent="0.3">
      <c r="A123" s="94" t="s">
        <v>102</v>
      </c>
    </row>
    <row r="124" spans="1:1" x14ac:dyDescent="0.3">
      <c r="A124" s="94" t="s">
        <v>375</v>
      </c>
    </row>
    <row r="125" spans="1:1" x14ac:dyDescent="0.3">
      <c r="A125" s="94" t="s">
        <v>374</v>
      </c>
    </row>
    <row r="126" spans="1:1" x14ac:dyDescent="0.3">
      <c r="A126" s="94" t="s">
        <v>373</v>
      </c>
    </row>
    <row r="127" spans="1:1" x14ac:dyDescent="0.3">
      <c r="A127" s="94" t="s">
        <v>372</v>
      </c>
    </row>
    <row r="128" spans="1:1" ht="7.5" customHeight="1" x14ac:dyDescent="0.3">
      <c r="A128" s="94"/>
    </row>
    <row r="129" spans="1:1" x14ac:dyDescent="0.3">
      <c r="A129" s="88" t="s">
        <v>371</v>
      </c>
    </row>
    <row r="130" spans="1:1" x14ac:dyDescent="0.3">
      <c r="A130" s="94" t="s">
        <v>370</v>
      </c>
    </row>
    <row r="131" spans="1:1" x14ac:dyDescent="0.3">
      <c r="A131" s="94" t="s">
        <v>369</v>
      </c>
    </row>
    <row r="132" spans="1:1" x14ac:dyDescent="0.3">
      <c r="A132" s="94" t="s">
        <v>368</v>
      </c>
    </row>
    <row r="133" spans="1:1" x14ac:dyDescent="0.3">
      <c r="A133" s="94" t="s">
        <v>367</v>
      </c>
    </row>
    <row r="134" spans="1:1" x14ac:dyDescent="0.3">
      <c r="A134" s="94" t="s">
        <v>366</v>
      </c>
    </row>
    <row r="135" spans="1:1" x14ac:dyDescent="0.3">
      <c r="A135" s="102" t="s">
        <v>359</v>
      </c>
    </row>
    <row r="136" spans="1:1" ht="7.5" customHeight="1" x14ac:dyDescent="0.3">
      <c r="A136" s="94"/>
    </row>
    <row r="137" spans="1:1" x14ac:dyDescent="0.3">
      <c r="A137" s="88" t="s">
        <v>365</v>
      </c>
    </row>
    <row r="138" spans="1:1" x14ac:dyDescent="0.3">
      <c r="A138" s="94" t="s">
        <v>364</v>
      </c>
    </row>
    <row r="139" spans="1:1" ht="15.75" customHeight="1" x14ac:dyDescent="0.3">
      <c r="A139" s="96" t="s">
        <v>363</v>
      </c>
    </row>
    <row r="141" spans="1:1" ht="20.399999999999999" x14ac:dyDescent="0.3">
      <c r="A141" s="168" t="s">
        <v>362</v>
      </c>
    </row>
    <row r="142" spans="1:1" x14ac:dyDescent="0.3">
      <c r="A142" s="88" t="s">
        <v>361</v>
      </c>
    </row>
    <row r="143" spans="1:1" x14ac:dyDescent="0.3">
      <c r="A143" s="94" t="s">
        <v>102</v>
      </c>
    </row>
    <row r="144" spans="1:1" x14ac:dyDescent="0.3">
      <c r="A144" s="94" t="s">
        <v>263</v>
      </c>
    </row>
    <row r="145" spans="1:1" x14ac:dyDescent="0.3">
      <c r="A145" s="102" t="s">
        <v>360</v>
      </c>
    </row>
    <row r="146" spans="1:1" x14ac:dyDescent="0.3">
      <c r="A146" s="94" t="s">
        <v>265</v>
      </c>
    </row>
    <row r="147" spans="1:1" x14ac:dyDescent="0.3">
      <c r="A147" s="102" t="s">
        <v>359</v>
      </c>
    </row>
    <row r="148" spans="1:1" x14ac:dyDescent="0.3">
      <c r="A148" s="102" t="s">
        <v>358</v>
      </c>
    </row>
    <row r="149" spans="1:1" x14ac:dyDescent="0.3">
      <c r="A149" s="96" t="s">
        <v>357</v>
      </c>
    </row>
    <row r="150" spans="1:1" x14ac:dyDescent="0.3">
      <c r="A150" s="94" t="s">
        <v>356</v>
      </c>
    </row>
    <row r="151" spans="1:1" x14ac:dyDescent="0.3">
      <c r="A151" s="101" t="s">
        <v>47</v>
      </c>
    </row>
    <row r="152" spans="1:1" x14ac:dyDescent="0.3">
      <c r="A152" s="101" t="s">
        <v>46</v>
      </c>
    </row>
    <row r="153" spans="1:1" x14ac:dyDescent="0.3">
      <c r="A153" s="101" t="s">
        <v>355</v>
      </c>
    </row>
    <row r="154" spans="1:1" x14ac:dyDescent="0.3">
      <c r="A154" s="94" t="s">
        <v>354</v>
      </c>
    </row>
    <row r="155" spans="1:1" x14ac:dyDescent="0.3">
      <c r="A155" s="101" t="s">
        <v>353</v>
      </c>
    </row>
    <row r="156" spans="1:1" x14ac:dyDescent="0.3">
      <c r="A156" s="101" t="s">
        <v>352</v>
      </c>
    </row>
    <row r="157" spans="1:1" ht="7.5" customHeight="1" x14ac:dyDescent="0.3">
      <c r="A157" s="94"/>
    </row>
    <row r="158" spans="1:1" x14ac:dyDescent="0.3">
      <c r="A158" s="88" t="s">
        <v>138</v>
      </c>
    </row>
    <row r="159" spans="1:1" x14ac:dyDescent="0.3">
      <c r="A159" s="94" t="s">
        <v>351</v>
      </c>
    </row>
    <row r="160" spans="1:1" x14ac:dyDescent="0.3">
      <c r="A160" s="94" t="s">
        <v>147</v>
      </c>
    </row>
    <row r="161" spans="1:1" x14ac:dyDescent="0.3">
      <c r="A161" s="94" t="s">
        <v>153</v>
      </c>
    </row>
    <row r="162" spans="1:1" x14ac:dyDescent="0.3">
      <c r="A162" s="94" t="s">
        <v>350</v>
      </c>
    </row>
    <row r="163" spans="1:1" ht="7.5" customHeight="1" x14ac:dyDescent="0.3">
      <c r="A163" s="94"/>
    </row>
    <row r="164" spans="1:1" x14ac:dyDescent="0.3">
      <c r="A164" s="88" t="s">
        <v>349</v>
      </c>
    </row>
    <row r="165" spans="1:1" x14ac:dyDescent="0.3">
      <c r="A165" s="94" t="s">
        <v>348</v>
      </c>
    </row>
    <row r="166" spans="1:1" x14ac:dyDescent="0.3">
      <c r="A166" s="94" t="s">
        <v>347</v>
      </c>
    </row>
    <row r="167" spans="1:1" x14ac:dyDescent="0.3">
      <c r="A167" s="94" t="s">
        <v>346</v>
      </c>
    </row>
    <row r="168" spans="1:1" x14ac:dyDescent="0.3">
      <c r="A168" s="94" t="s">
        <v>345</v>
      </c>
    </row>
    <row r="169" spans="1:1" ht="7.5" customHeight="1" x14ac:dyDescent="0.3">
      <c r="A169" s="94"/>
    </row>
    <row r="170" spans="1:1" x14ac:dyDescent="0.3">
      <c r="A170" s="88" t="s">
        <v>222</v>
      </c>
    </row>
    <row r="171" spans="1:1" x14ac:dyDescent="0.3">
      <c r="A171" s="94" t="s">
        <v>235</v>
      </c>
    </row>
    <row r="172" spans="1:1" x14ac:dyDescent="0.3">
      <c r="A172" s="91" t="s">
        <v>344</v>
      </c>
    </row>
    <row r="173" spans="1:1" x14ac:dyDescent="0.3">
      <c r="A173" s="94" t="s">
        <v>343</v>
      </c>
    </row>
    <row r="174" spans="1:1" x14ac:dyDescent="0.3">
      <c r="A174" s="215" t="s">
        <v>342</v>
      </c>
    </row>
    <row r="175" spans="1:1" ht="7.5" customHeight="1" x14ac:dyDescent="0.3">
      <c r="A175" s="94"/>
    </row>
    <row r="176" spans="1:1" x14ac:dyDescent="0.3">
      <c r="A176" s="88" t="s">
        <v>341</v>
      </c>
    </row>
    <row r="177" spans="1:1" x14ac:dyDescent="0.3">
      <c r="A177" s="94" t="s">
        <v>340</v>
      </c>
    </row>
    <row r="178" spans="1:1" x14ac:dyDescent="0.3">
      <c r="A178" s="94" t="s">
        <v>339</v>
      </c>
    </row>
    <row r="179" spans="1:1" x14ac:dyDescent="0.3">
      <c r="A179" s="94" t="s">
        <v>338</v>
      </c>
    </row>
    <row r="180" spans="1:1" x14ac:dyDescent="0.3">
      <c r="A180" s="94" t="s">
        <v>337</v>
      </c>
    </row>
    <row r="181" spans="1:1" x14ac:dyDescent="0.3">
      <c r="A181" s="94" t="s">
        <v>336</v>
      </c>
    </row>
    <row r="182" spans="1:1" x14ac:dyDescent="0.3">
      <c r="A182" s="91" t="s">
        <v>335</v>
      </c>
    </row>
    <row r="183" spans="1:1" ht="18" customHeight="1" x14ac:dyDescent="0.3">
      <c r="A183" s="91" t="s">
        <v>334</v>
      </c>
    </row>
    <row r="184" spans="1:1" x14ac:dyDescent="0.3">
      <c r="A184" s="91" t="s">
        <v>333</v>
      </c>
    </row>
    <row r="185" spans="1:1" x14ac:dyDescent="0.3">
      <c r="A185" s="94" t="s">
        <v>332</v>
      </c>
    </row>
  </sheetData>
  <dataValidations count="4">
    <dataValidation type="list" allowBlank="1" showInputMessage="1" showErrorMessage="1" sqref="B39 D39" xr:uid="{00000000-0002-0000-0C00-000009000000}">
      <formula1>"Please select, Simple random, Stratified random, Other (please specify)"</formula1>
    </dataValidation>
    <dataValidation type="list" allowBlank="1" showInputMessage="1" showErrorMessage="1" sqref="B5 D5" xr:uid="{00000000-0002-0000-0C00-000006000000}">
      <formula1>"Please select, Roadside observations by researchers, Automated measurements, Self-reported behaviour, Observations/measurements by the police, Analysis of video images, Analysis of existing databases, Other (please specify)"</formula1>
    </dataValidation>
    <dataValidation type="list" allowBlank="1" showInputMessage="1" showErrorMessage="1" sqref="B38 D38" xr:uid="{00000000-0002-0000-0C00-000003000000}">
      <formula1>"Please select, Vehicle, Driver, Rider, Passenger, Driver and Passenger, Rider and Passenger, Other (please specify)"</formula1>
    </dataValidation>
    <dataValidation type="list" allowBlank="1" showInputMessage="1" showErrorMessage="1" sqref="B75 D75" xr:uid="{00000000-0002-0000-0C00-000000000000}">
      <formula1>"National mobility survey, Automatic traffic measuring points, Traffic counts during measurements, Other (please specify)"</formula1>
    </dataValidation>
  </dataValidation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C91E5-2646-4CAA-ADA3-EAF9B82CD222}">
  <dimension ref="B1:AK62"/>
  <sheetViews>
    <sheetView zoomScale="90" zoomScaleNormal="90" workbookViewId="0">
      <pane xSplit="4" ySplit="4" topLeftCell="H5" activePane="bottomRight" state="frozen"/>
      <selection pane="topRight" activeCell="E1" sqref="E1"/>
      <selection pane="bottomLeft" activeCell="A5" sqref="A5"/>
      <selection pane="bottomRight" activeCell="AM10" sqref="AM10"/>
    </sheetView>
  </sheetViews>
  <sheetFormatPr defaultColWidth="8.88671875" defaultRowHeight="15.6" x14ac:dyDescent="0.3"/>
  <cols>
    <col min="1" max="1" width="5.77734375" style="2" customWidth="1"/>
    <col min="2" max="2" width="15.77734375" style="2" customWidth="1"/>
    <col min="3" max="3" width="22.77734375" style="2" customWidth="1"/>
    <col min="4" max="4" width="20" style="2" customWidth="1"/>
    <col min="5" max="5" width="22.5546875" style="2" customWidth="1"/>
    <col min="6" max="6" width="21.21875" style="2" customWidth="1"/>
    <col min="7" max="7" width="17.21875" style="231" customWidth="1"/>
    <col min="8" max="8" width="15.44140625" style="2" customWidth="1"/>
    <col min="9" max="9" width="20" style="2" customWidth="1"/>
    <col min="10" max="10" width="17.21875" style="231" customWidth="1"/>
    <col min="11" max="11" width="11.44140625" style="231" customWidth="1"/>
    <col min="12" max="12" width="27.44140625" style="231" customWidth="1"/>
    <col min="13" max="13" width="27.77734375" style="231" customWidth="1"/>
    <col min="14" max="14" width="14.44140625" style="2" customWidth="1"/>
    <col min="15" max="15" width="18.77734375" style="2" customWidth="1"/>
    <col min="16" max="16" width="16.21875" style="231" customWidth="1"/>
    <col min="17" max="17" width="11.44140625" style="231" customWidth="1"/>
    <col min="18" max="18" width="27.44140625" style="231" customWidth="1"/>
    <col min="19" max="19" width="27.77734375" style="231" customWidth="1"/>
    <col min="20" max="20" width="13.5546875" style="2" customWidth="1"/>
    <col min="21" max="21" width="18.21875" style="2" customWidth="1"/>
    <col min="22" max="22" width="15.44140625" style="231" customWidth="1"/>
    <col min="23" max="23" width="11.44140625" style="231" customWidth="1"/>
    <col min="24" max="24" width="27.44140625" style="231" customWidth="1"/>
    <col min="25" max="25" width="27.77734375" style="231" customWidth="1"/>
    <col min="26" max="26" width="13.44140625" style="2" customWidth="1"/>
    <col min="27" max="27" width="18.5546875" style="2" bestFit="1" customWidth="1"/>
    <col min="28" max="28" width="15.77734375" style="231" customWidth="1"/>
    <col min="29" max="29" width="11.44140625" style="231" customWidth="1"/>
    <col min="30" max="30" width="30.77734375" style="231" customWidth="1"/>
    <col min="31" max="31" width="31.21875" style="231" bestFit="1" customWidth="1"/>
    <col min="32" max="32" width="17.77734375" style="2" customWidth="1"/>
    <col min="33" max="33" width="17.44140625" style="2" customWidth="1"/>
    <col min="34" max="34" width="17.109375" style="231" customWidth="1"/>
    <col min="35" max="35" width="16.33203125" style="231" customWidth="1"/>
    <col min="36" max="36" width="19.6640625" style="231" customWidth="1"/>
    <col min="37" max="37" width="17.44140625" style="231" customWidth="1"/>
    <col min="38" max="38" width="15.44140625" style="2" customWidth="1"/>
    <col min="39" max="16384" width="8.88671875" style="2"/>
  </cols>
  <sheetData>
    <row r="1" spans="2:37" ht="20.399999999999999" x14ac:dyDescent="0.35">
      <c r="B1" s="1" t="s">
        <v>0</v>
      </c>
      <c r="O1" s="4"/>
    </row>
    <row r="2" spans="2:37" ht="18" x14ac:dyDescent="0.3">
      <c r="B2" s="3" t="s">
        <v>1</v>
      </c>
    </row>
    <row r="3" spans="2:37" x14ac:dyDescent="0.3">
      <c r="B3" s="4"/>
      <c r="C3" s="4"/>
      <c r="D3" s="4"/>
      <c r="E3" s="5"/>
      <c r="F3" s="5"/>
      <c r="G3" s="314"/>
      <c r="H3" s="6" t="s">
        <v>2</v>
      </c>
      <c r="I3" s="6"/>
      <c r="J3" s="314"/>
      <c r="K3" s="314"/>
      <c r="L3" s="314"/>
      <c r="M3" s="314"/>
      <c r="N3" s="6" t="s">
        <v>3</v>
      </c>
      <c r="O3" s="6"/>
      <c r="P3" s="314"/>
      <c r="Q3" s="314"/>
      <c r="R3" s="314"/>
      <c r="S3" s="314"/>
      <c r="T3" s="6" t="s">
        <v>4</v>
      </c>
      <c r="U3" s="6"/>
      <c r="V3" s="314"/>
      <c r="W3" s="314"/>
      <c r="X3" s="314"/>
      <c r="Y3" s="314"/>
      <c r="Z3" s="6" t="s">
        <v>5</v>
      </c>
      <c r="AA3" s="6"/>
      <c r="AB3" s="314"/>
      <c r="AC3" s="314"/>
      <c r="AD3" s="314"/>
      <c r="AE3" s="314"/>
      <c r="AF3" s="6" t="s">
        <v>6</v>
      </c>
      <c r="AG3" s="6"/>
      <c r="AH3" s="314"/>
      <c r="AI3" s="314"/>
      <c r="AJ3" s="314"/>
      <c r="AK3" s="314"/>
    </row>
    <row r="4" spans="2:37" x14ac:dyDescent="0.3">
      <c r="B4" s="7" t="s">
        <v>7</v>
      </c>
      <c r="C4" s="8" t="s">
        <v>8</v>
      </c>
      <c r="D4" s="8" t="s">
        <v>9</v>
      </c>
      <c r="E4" s="9" t="s">
        <v>10</v>
      </c>
      <c r="F4" s="10" t="s">
        <v>11</v>
      </c>
      <c r="G4" s="315" t="s">
        <v>12</v>
      </c>
      <c r="H4" s="9" t="s">
        <v>13</v>
      </c>
      <c r="I4" s="9" t="s">
        <v>14</v>
      </c>
      <c r="J4" s="315" t="s">
        <v>15</v>
      </c>
      <c r="K4" s="315" t="s">
        <v>16</v>
      </c>
      <c r="L4" s="316" t="s">
        <v>17</v>
      </c>
      <c r="M4" s="316" t="s">
        <v>18</v>
      </c>
      <c r="N4" s="9" t="s">
        <v>19</v>
      </c>
      <c r="O4" s="9" t="s">
        <v>20</v>
      </c>
      <c r="P4" s="315" t="s">
        <v>21</v>
      </c>
      <c r="Q4" s="315" t="s">
        <v>22</v>
      </c>
      <c r="R4" s="316" t="s">
        <v>23</v>
      </c>
      <c r="S4" s="316" t="s">
        <v>24</v>
      </c>
      <c r="T4" s="9" t="s">
        <v>25</v>
      </c>
      <c r="U4" s="9" t="s">
        <v>26</v>
      </c>
      <c r="V4" s="315" t="s">
        <v>27</v>
      </c>
      <c r="W4" s="315" t="s">
        <v>28</v>
      </c>
      <c r="X4" s="316" t="s">
        <v>29</v>
      </c>
      <c r="Y4" s="316" t="s">
        <v>30</v>
      </c>
      <c r="Z4" s="12" t="s">
        <v>31</v>
      </c>
      <c r="AA4" s="12" t="s">
        <v>32</v>
      </c>
      <c r="AB4" s="317" t="s">
        <v>33</v>
      </c>
      <c r="AC4" s="317" t="s">
        <v>34</v>
      </c>
      <c r="AD4" s="318" t="s">
        <v>35</v>
      </c>
      <c r="AE4" s="318" t="s">
        <v>36</v>
      </c>
      <c r="AF4" s="12" t="s">
        <v>37</v>
      </c>
      <c r="AG4" s="12" t="s">
        <v>38</v>
      </c>
      <c r="AH4" s="317" t="s">
        <v>39</v>
      </c>
      <c r="AI4" s="317" t="s">
        <v>40</v>
      </c>
      <c r="AJ4" s="318" t="s">
        <v>41</v>
      </c>
      <c r="AK4" s="318" t="s">
        <v>42</v>
      </c>
    </row>
    <row r="5" spans="2:37" x14ac:dyDescent="0.3">
      <c r="B5" s="14" t="s">
        <v>43</v>
      </c>
      <c r="C5" s="15" t="s">
        <v>44</v>
      </c>
      <c r="D5" s="16" t="s">
        <v>45</v>
      </c>
      <c r="E5" s="16">
        <v>28</v>
      </c>
      <c r="F5" s="16">
        <v>64386</v>
      </c>
      <c r="G5" s="244">
        <v>0.164396718</v>
      </c>
      <c r="H5" s="16">
        <v>18620</v>
      </c>
      <c r="I5" s="16">
        <v>18451</v>
      </c>
      <c r="J5" s="244">
        <v>0.99353742724997796</v>
      </c>
      <c r="K5" s="244">
        <v>6.6852111299479098E-4</v>
      </c>
      <c r="L5" s="244">
        <v>0.99222714993526895</v>
      </c>
      <c r="M5" s="244">
        <v>0.99484770456468796</v>
      </c>
      <c r="N5" s="16">
        <v>25602</v>
      </c>
      <c r="O5" s="16">
        <v>25180</v>
      </c>
      <c r="P5" s="244">
        <v>0.98798230536966003</v>
      </c>
      <c r="Q5" s="244">
        <v>7.75652995962456E-4</v>
      </c>
      <c r="R5" s="244">
        <v>0.98646205342108095</v>
      </c>
      <c r="S5" s="244">
        <v>0.989502557318238</v>
      </c>
      <c r="T5" s="16">
        <v>1668</v>
      </c>
      <c r="U5" s="16">
        <v>1490</v>
      </c>
      <c r="V5" s="244">
        <v>0.91914808145164395</v>
      </c>
      <c r="W5" s="244">
        <v>7.5339518378596199E-3</v>
      </c>
      <c r="X5" s="244">
        <v>0.90438180707170501</v>
      </c>
      <c r="Y5" s="319">
        <v>0.933914355831583</v>
      </c>
      <c r="Z5" s="120">
        <v>27270</v>
      </c>
      <c r="AA5" s="120">
        <v>26670</v>
      </c>
      <c r="AB5" s="320">
        <v>0.98356112304478804</v>
      </c>
      <c r="AC5" s="320">
        <v>8.7656818590684199E-4</v>
      </c>
      <c r="AD5" s="320">
        <v>0.98184308095686601</v>
      </c>
      <c r="AE5" s="320">
        <v>0.98527916513271097</v>
      </c>
      <c r="AF5" s="120">
        <v>1258</v>
      </c>
      <c r="AG5" s="120">
        <v>1166</v>
      </c>
      <c r="AH5" s="320">
        <v>0.95063389160328204</v>
      </c>
      <c r="AI5" s="320">
        <v>6.9109452320656696E-3</v>
      </c>
      <c r="AJ5" s="320">
        <v>0.93708868774246101</v>
      </c>
      <c r="AK5" s="320">
        <v>0.96417909546410197</v>
      </c>
    </row>
    <row r="6" spans="2:37" x14ac:dyDescent="0.3">
      <c r="B6" s="14" t="s">
        <v>46</v>
      </c>
      <c r="C6" s="15" t="s">
        <v>44</v>
      </c>
      <c r="D6" s="16" t="s">
        <v>45</v>
      </c>
      <c r="E6" s="16">
        <v>27</v>
      </c>
      <c r="F6" s="16">
        <v>23590</v>
      </c>
      <c r="G6" s="244">
        <v>2.2187749800000001</v>
      </c>
      <c r="H6" s="16">
        <v>12659</v>
      </c>
      <c r="I6" s="16">
        <v>12083</v>
      </c>
      <c r="J6" s="244">
        <v>0.96103158213429596</v>
      </c>
      <c r="K6" s="244">
        <v>1.8998511819343501E-3</v>
      </c>
      <c r="L6" s="244">
        <v>0.95730794221234705</v>
      </c>
      <c r="M6" s="244">
        <v>0.96475522205624498</v>
      </c>
      <c r="N6" s="16">
        <v>17098</v>
      </c>
      <c r="O6" s="16">
        <v>16222</v>
      </c>
      <c r="P6" s="244">
        <v>0.95537669936069303</v>
      </c>
      <c r="Q6" s="244">
        <v>1.74684195304996E-3</v>
      </c>
      <c r="R6" s="244">
        <v>0.95195295201902497</v>
      </c>
      <c r="S6" s="244">
        <v>0.95880044670235998</v>
      </c>
      <c r="T6" s="16">
        <v>1472</v>
      </c>
      <c r="U6" s="16">
        <v>1280</v>
      </c>
      <c r="V6" s="244">
        <v>0.87830768235219803</v>
      </c>
      <c r="W6" s="244">
        <v>9.5100499289115705E-3</v>
      </c>
      <c r="X6" s="244">
        <v>0.85966832685332895</v>
      </c>
      <c r="Y6" s="319">
        <v>0.896947037851067</v>
      </c>
      <c r="Z6" s="16">
        <v>18570</v>
      </c>
      <c r="AA6" s="16">
        <v>17502</v>
      </c>
      <c r="AB6" s="244">
        <v>0.94835085124903595</v>
      </c>
      <c r="AC6" s="244">
        <v>1.80008134250701E-3</v>
      </c>
      <c r="AD6" s="244">
        <v>0.94482275662064996</v>
      </c>
      <c r="AE6" s="244">
        <v>0.95187894587742095</v>
      </c>
      <c r="AF6" s="16">
        <v>1225</v>
      </c>
      <c r="AG6" s="16">
        <v>1131</v>
      </c>
      <c r="AH6" s="244">
        <v>0.93088835549926496</v>
      </c>
      <c r="AI6" s="244">
        <v>8.0550491109912005E-3</v>
      </c>
      <c r="AJ6" s="244">
        <v>0.91510074922349005</v>
      </c>
      <c r="AK6" s="244">
        <v>0.94667596177503899</v>
      </c>
    </row>
    <row r="7" spans="2:37" x14ac:dyDescent="0.3">
      <c r="B7" s="14" t="s">
        <v>47</v>
      </c>
      <c r="C7" s="15" t="s">
        <v>44</v>
      </c>
      <c r="D7" s="16" t="s">
        <v>45</v>
      </c>
      <c r="E7" s="16">
        <v>21</v>
      </c>
      <c r="F7" s="16">
        <v>27051</v>
      </c>
      <c r="G7" s="244">
        <v>1.173262807</v>
      </c>
      <c r="H7" s="16">
        <v>12931</v>
      </c>
      <c r="I7" s="16">
        <v>12203</v>
      </c>
      <c r="J7" s="244">
        <v>0.95356179671299501</v>
      </c>
      <c r="K7" s="244">
        <v>2.0818240278440698E-3</v>
      </c>
      <c r="L7" s="244">
        <v>0.94948149656408598</v>
      </c>
      <c r="M7" s="244">
        <v>0.95764209686190505</v>
      </c>
      <c r="N7" s="16">
        <v>17388</v>
      </c>
      <c r="O7" s="16">
        <v>16387</v>
      </c>
      <c r="P7" s="244">
        <v>0.95264389244493197</v>
      </c>
      <c r="Q7" s="244">
        <v>1.80911154417926E-3</v>
      </c>
      <c r="R7" s="244">
        <v>0.94909809894635599</v>
      </c>
      <c r="S7" s="244">
        <v>0.95618968594350795</v>
      </c>
      <c r="T7" s="16">
        <v>1377</v>
      </c>
      <c r="U7" s="16">
        <v>1196</v>
      </c>
      <c r="V7" s="244">
        <v>0.889148962375929</v>
      </c>
      <c r="W7" s="244">
        <v>9.4318594074748897E-3</v>
      </c>
      <c r="X7" s="244">
        <v>0.87066285748421701</v>
      </c>
      <c r="Y7" s="319">
        <v>0.90763506726764098</v>
      </c>
      <c r="Z7" s="16">
        <v>18765</v>
      </c>
      <c r="AA7" s="16">
        <v>17583</v>
      </c>
      <c r="AB7" s="244">
        <v>0.94780171341945996</v>
      </c>
      <c r="AC7" s="244">
        <v>1.82272747700537E-3</v>
      </c>
      <c r="AD7" s="244">
        <v>0.94422923318271901</v>
      </c>
      <c r="AE7" s="244">
        <v>0.95137419365620202</v>
      </c>
      <c r="AF7" s="16">
        <v>1278</v>
      </c>
      <c r="AG7" s="16">
        <v>1166</v>
      </c>
      <c r="AH7" s="244">
        <v>0.92953752295748804</v>
      </c>
      <c r="AI7" s="244">
        <v>7.9858522536127106E-3</v>
      </c>
      <c r="AJ7" s="244">
        <v>0.91388554003108902</v>
      </c>
      <c r="AK7" s="244">
        <v>0.94518950588388795</v>
      </c>
    </row>
    <row r="8" spans="2:37" x14ac:dyDescent="0.3">
      <c r="B8" s="22" t="s">
        <v>48</v>
      </c>
      <c r="C8" s="23" t="s">
        <v>49</v>
      </c>
      <c r="D8" s="16" t="s">
        <v>45</v>
      </c>
      <c r="E8" s="16">
        <v>61</v>
      </c>
      <c r="F8" s="16">
        <v>64160</v>
      </c>
      <c r="G8" s="244">
        <v>0.85675530600000005</v>
      </c>
      <c r="H8" s="16">
        <v>26651</v>
      </c>
      <c r="I8" s="16">
        <v>25754</v>
      </c>
      <c r="J8" s="244">
        <v>0.95836056695629201</v>
      </c>
      <c r="K8" s="244">
        <v>1.8354121285317599E-3</v>
      </c>
      <c r="L8" s="244">
        <v>0.95476322525920598</v>
      </c>
      <c r="M8" s="244">
        <v>0.96195790865337805</v>
      </c>
      <c r="N8" s="16">
        <v>34327</v>
      </c>
      <c r="O8" s="16">
        <v>33076</v>
      </c>
      <c r="P8" s="244">
        <v>0.955064529514005</v>
      </c>
      <c r="Q8" s="244">
        <v>1.6854497256693899E-3</v>
      </c>
      <c r="R8" s="244">
        <v>0.951761108727883</v>
      </c>
      <c r="S8" s="244">
        <v>0.958367950300127</v>
      </c>
      <c r="T8" s="16">
        <v>1948</v>
      </c>
      <c r="U8" s="16">
        <v>1713</v>
      </c>
      <c r="V8" s="244">
        <v>0.87853260734842897</v>
      </c>
      <c r="W8" s="244">
        <v>1.0554172168643801E-2</v>
      </c>
      <c r="X8" s="244">
        <v>0.85784680984808503</v>
      </c>
      <c r="Y8" s="319">
        <v>0.89921840484877302</v>
      </c>
      <c r="Z8" s="16">
        <v>36275</v>
      </c>
      <c r="AA8" s="16">
        <v>34789</v>
      </c>
      <c r="AB8" s="244">
        <v>0.94986343624435199</v>
      </c>
      <c r="AC8" s="244">
        <v>1.7227810343236601E-3</v>
      </c>
      <c r="AD8" s="244">
        <v>0.94648684743719502</v>
      </c>
      <c r="AE8" s="244">
        <v>0.95324002505150995</v>
      </c>
      <c r="AF8" s="16">
        <v>1776</v>
      </c>
      <c r="AG8" s="16">
        <v>1671</v>
      </c>
      <c r="AH8" s="244">
        <v>0.94509132985779598</v>
      </c>
      <c r="AI8" s="244">
        <v>7.7038265720995999E-3</v>
      </c>
      <c r="AJ8" s="244">
        <v>0.92999210711423796</v>
      </c>
      <c r="AK8" s="244">
        <v>0.960190552601355</v>
      </c>
    </row>
    <row r="9" spans="2:37" x14ac:dyDescent="0.3">
      <c r="B9" s="22" t="s">
        <v>48</v>
      </c>
      <c r="C9" s="23" t="s">
        <v>50</v>
      </c>
      <c r="D9" s="16" t="s">
        <v>45</v>
      </c>
      <c r="E9" s="16">
        <v>37</v>
      </c>
      <c r="F9" s="16">
        <v>50867</v>
      </c>
      <c r="G9" s="244">
        <v>1.2140297040000001</v>
      </c>
      <c r="H9" s="16">
        <v>17559</v>
      </c>
      <c r="I9" s="16">
        <v>16983</v>
      </c>
      <c r="J9" s="244">
        <v>0.96347628225350301</v>
      </c>
      <c r="K9" s="244">
        <v>2.1454098353473798E-3</v>
      </c>
      <c r="L9" s="244">
        <v>0.95927135621097603</v>
      </c>
      <c r="M9" s="244">
        <v>0.96768120829602999</v>
      </c>
      <c r="N9" s="16">
        <v>25761</v>
      </c>
      <c r="O9" s="16">
        <v>24713</v>
      </c>
      <c r="P9" s="244">
        <v>0.95756834810514102</v>
      </c>
      <c r="Q9" s="244">
        <v>1.9201874758133499E-3</v>
      </c>
      <c r="R9" s="244">
        <v>0.95380484977929603</v>
      </c>
      <c r="S9" s="244">
        <v>0.96133184643098601</v>
      </c>
      <c r="T9" s="16">
        <v>2569</v>
      </c>
      <c r="U9" s="16">
        <v>2253</v>
      </c>
      <c r="V9" s="244">
        <v>0.88512762338412998</v>
      </c>
      <c r="W9" s="244">
        <v>9.7304939721222505E-3</v>
      </c>
      <c r="X9" s="244">
        <v>0.86605620549655304</v>
      </c>
      <c r="Y9" s="319">
        <v>0.90419904127170603</v>
      </c>
      <c r="Z9" s="16">
        <v>28330</v>
      </c>
      <c r="AA9" s="16">
        <v>26966</v>
      </c>
      <c r="AB9" s="244">
        <v>0.94987915818804303</v>
      </c>
      <c r="AC9" s="244">
        <v>1.9877926861424601E-3</v>
      </c>
      <c r="AD9" s="244">
        <v>0.94598315608374095</v>
      </c>
      <c r="AE9" s="244">
        <v>0.95377516029234599</v>
      </c>
      <c r="AF9" s="16">
        <v>1985</v>
      </c>
      <c r="AG9" s="16">
        <v>1792</v>
      </c>
      <c r="AH9" s="244">
        <v>0.91965044704342602</v>
      </c>
      <c r="AI9" s="244">
        <v>9.1885236150092801E-3</v>
      </c>
      <c r="AJ9" s="244">
        <v>0.90164127154485796</v>
      </c>
      <c r="AK9" s="244">
        <v>0.93765962254199398</v>
      </c>
    </row>
    <row r="10" spans="2:37" x14ac:dyDescent="0.3">
      <c r="B10" s="24" t="s">
        <v>48</v>
      </c>
      <c r="C10" s="25" t="s">
        <v>44</v>
      </c>
      <c r="D10" s="26" t="s">
        <v>45</v>
      </c>
      <c r="E10" s="29">
        <v>76</v>
      </c>
      <c r="F10" s="29">
        <v>115027</v>
      </c>
      <c r="G10" s="274">
        <v>1</v>
      </c>
      <c r="H10" s="80">
        <v>44210</v>
      </c>
      <c r="I10" s="29">
        <v>42737</v>
      </c>
      <c r="J10" s="274">
        <v>0.96053592004411603</v>
      </c>
      <c r="K10" s="274">
        <v>1.39774375393187E-3</v>
      </c>
      <c r="L10" s="274">
        <v>0.95779639260518401</v>
      </c>
      <c r="M10" s="274">
        <v>0.96327544748304705</v>
      </c>
      <c r="N10" s="29">
        <v>60088</v>
      </c>
      <c r="O10" s="29">
        <v>57789</v>
      </c>
      <c r="P10" s="274">
        <v>0.95621242286763197</v>
      </c>
      <c r="Q10" s="274">
        <v>1.26940772605713E-3</v>
      </c>
      <c r="R10" s="274">
        <v>0.95372442942323798</v>
      </c>
      <c r="S10" s="274">
        <v>0.95870041631202596</v>
      </c>
      <c r="T10" s="29">
        <v>4517</v>
      </c>
      <c r="U10" s="29">
        <v>3966</v>
      </c>
      <c r="V10" s="274">
        <v>0.88235512777093295</v>
      </c>
      <c r="W10" s="274">
        <v>7.1849322600831701E-3</v>
      </c>
      <c r="X10" s="274">
        <v>0.86827291919873195</v>
      </c>
      <c r="Y10" s="321">
        <v>0.89643733634313505</v>
      </c>
      <c r="Z10" s="61">
        <v>64605</v>
      </c>
      <c r="AA10" s="61">
        <v>61755</v>
      </c>
      <c r="AB10" s="321">
        <v>0.94987080762578602</v>
      </c>
      <c r="AC10" s="321">
        <v>1.30611331191719E-3</v>
      </c>
      <c r="AD10" s="321">
        <v>0.94731087255450797</v>
      </c>
      <c r="AE10" s="321">
        <v>0.95243074269706496</v>
      </c>
      <c r="AF10" s="61">
        <v>3761</v>
      </c>
      <c r="AG10" s="61">
        <v>3463</v>
      </c>
      <c r="AH10" s="321">
        <v>0.93115047015401797</v>
      </c>
      <c r="AI10" s="321">
        <v>6.0808086838686102E-3</v>
      </c>
      <c r="AJ10" s="321">
        <v>0.91923230404274803</v>
      </c>
      <c r="AK10" s="321">
        <v>0.94306863626528803</v>
      </c>
    </row>
    <row r="11" spans="2:37" x14ac:dyDescent="0.3">
      <c r="B11" s="32"/>
      <c r="C11" s="33"/>
      <c r="D11" s="34"/>
      <c r="E11" s="4"/>
      <c r="F11" s="4"/>
      <c r="G11" s="322"/>
      <c r="H11" s="4"/>
      <c r="I11" s="4"/>
      <c r="J11" s="322"/>
      <c r="K11" s="322"/>
      <c r="L11" s="322"/>
      <c r="M11" s="322"/>
      <c r="N11" s="4"/>
      <c r="O11" s="4"/>
      <c r="P11" s="322"/>
      <c r="Q11" s="322"/>
      <c r="R11" s="322"/>
      <c r="S11" s="322"/>
      <c r="T11" s="4"/>
      <c r="U11" s="4"/>
      <c r="V11" s="322"/>
      <c r="W11" s="322"/>
      <c r="X11" s="322"/>
    </row>
    <row r="12" spans="2:37" ht="18" x14ac:dyDescent="0.3">
      <c r="B12" s="3" t="s">
        <v>51</v>
      </c>
      <c r="C12" s="33"/>
      <c r="D12" s="34"/>
      <c r="E12" s="4"/>
      <c r="F12" s="4"/>
      <c r="G12" s="322"/>
      <c r="H12" s="4"/>
      <c r="I12" s="4"/>
      <c r="J12" s="322"/>
      <c r="K12" s="322"/>
      <c r="L12" s="322"/>
      <c r="M12" s="322"/>
      <c r="N12" s="4"/>
      <c r="O12" s="4"/>
      <c r="P12" s="322"/>
      <c r="Q12" s="322"/>
      <c r="R12" s="322"/>
      <c r="S12" s="322"/>
      <c r="T12" s="4"/>
      <c r="U12" s="4"/>
      <c r="V12" s="322"/>
      <c r="W12" s="322"/>
      <c r="X12" s="322"/>
    </row>
    <row r="13" spans="2:37" x14ac:dyDescent="0.3">
      <c r="B13" s="4"/>
      <c r="C13" s="4"/>
      <c r="D13" s="4"/>
      <c r="E13" s="5"/>
      <c r="F13" s="5"/>
      <c r="G13" s="314"/>
      <c r="H13" s="6" t="s">
        <v>2</v>
      </c>
      <c r="I13" s="6"/>
      <c r="J13" s="314"/>
      <c r="K13" s="314"/>
      <c r="L13" s="314"/>
      <c r="M13" s="314"/>
      <c r="N13" s="6" t="s">
        <v>3</v>
      </c>
      <c r="O13" s="6"/>
      <c r="P13" s="314"/>
      <c r="Q13" s="314"/>
      <c r="R13" s="314"/>
      <c r="S13" s="314"/>
      <c r="T13" s="6" t="s">
        <v>4</v>
      </c>
      <c r="U13" s="6"/>
      <c r="V13" s="314"/>
      <c r="W13" s="314"/>
      <c r="X13" s="314"/>
      <c r="Y13" s="314"/>
      <c r="Z13" s="6" t="s">
        <v>5</v>
      </c>
      <c r="AA13" s="6"/>
      <c r="AB13" s="314"/>
      <c r="AC13" s="314"/>
      <c r="AD13" s="314"/>
      <c r="AE13" s="314"/>
      <c r="AF13" s="6" t="s">
        <v>6</v>
      </c>
      <c r="AG13" s="6"/>
      <c r="AH13" s="314"/>
      <c r="AI13" s="314"/>
      <c r="AJ13" s="314"/>
      <c r="AK13" s="314"/>
    </row>
    <row r="14" spans="2:37" x14ac:dyDescent="0.3">
      <c r="B14" s="7" t="s">
        <v>7</v>
      </c>
      <c r="C14" s="8" t="s">
        <v>8</v>
      </c>
      <c r="D14" s="8" t="s">
        <v>9</v>
      </c>
      <c r="E14" s="9" t="s">
        <v>10</v>
      </c>
      <c r="F14" s="10" t="s">
        <v>11</v>
      </c>
      <c r="G14" s="315" t="s">
        <v>12</v>
      </c>
      <c r="H14" s="9" t="s">
        <v>13</v>
      </c>
      <c r="I14" s="9" t="s">
        <v>14</v>
      </c>
      <c r="J14" s="315" t="s">
        <v>15</v>
      </c>
      <c r="K14" s="315" t="s">
        <v>16</v>
      </c>
      <c r="L14" s="316" t="s">
        <v>17</v>
      </c>
      <c r="M14" s="316" t="s">
        <v>18</v>
      </c>
      <c r="N14" s="9" t="s">
        <v>19</v>
      </c>
      <c r="O14" s="9" t="s">
        <v>20</v>
      </c>
      <c r="P14" s="315" t="s">
        <v>21</v>
      </c>
      <c r="Q14" s="315" t="s">
        <v>22</v>
      </c>
      <c r="R14" s="316" t="s">
        <v>23</v>
      </c>
      <c r="S14" s="316" t="s">
        <v>24</v>
      </c>
      <c r="T14" s="9" t="s">
        <v>25</v>
      </c>
      <c r="U14" s="9" t="s">
        <v>26</v>
      </c>
      <c r="V14" s="315" t="s">
        <v>27</v>
      </c>
      <c r="W14" s="315" t="s">
        <v>28</v>
      </c>
      <c r="X14" s="316" t="s">
        <v>29</v>
      </c>
      <c r="Y14" s="316" t="s">
        <v>30</v>
      </c>
      <c r="Z14" s="12" t="s">
        <v>31</v>
      </c>
      <c r="AA14" s="12" t="s">
        <v>32</v>
      </c>
      <c r="AB14" s="317" t="s">
        <v>33</v>
      </c>
      <c r="AC14" s="317" t="s">
        <v>34</v>
      </c>
      <c r="AD14" s="318" t="s">
        <v>35</v>
      </c>
      <c r="AE14" s="318" t="s">
        <v>36</v>
      </c>
      <c r="AF14" s="12" t="s">
        <v>37</v>
      </c>
      <c r="AG14" s="12" t="s">
        <v>38</v>
      </c>
      <c r="AH14" s="317" t="s">
        <v>39</v>
      </c>
      <c r="AI14" s="317" t="s">
        <v>40</v>
      </c>
      <c r="AJ14" s="318" t="s">
        <v>41</v>
      </c>
      <c r="AK14" s="318" t="s">
        <v>42</v>
      </c>
    </row>
    <row r="15" spans="2:37" x14ac:dyDescent="0.3">
      <c r="B15" s="35" t="s">
        <v>43</v>
      </c>
      <c r="C15" s="36" t="s">
        <v>49</v>
      </c>
      <c r="D15" s="37" t="s">
        <v>45</v>
      </c>
      <c r="E15" s="36">
        <v>23</v>
      </c>
      <c r="F15" s="36">
        <v>37182</v>
      </c>
      <c r="G15" s="248">
        <f t="shared" ref="G15:G17" si="0">$G$5*$G$9</f>
        <v>0.19958249889211149</v>
      </c>
      <c r="H15" s="36">
        <v>11665</v>
      </c>
      <c r="I15" s="36">
        <v>11564</v>
      </c>
      <c r="J15" s="248">
        <v>0.99315056787973899</v>
      </c>
      <c r="K15" s="248">
        <v>8.6380098623670598E-4</v>
      </c>
      <c r="L15" s="248">
        <v>0.99145754904354999</v>
      </c>
      <c r="M15" s="248">
        <v>0.99484358671592699</v>
      </c>
      <c r="N15" s="36">
        <v>15185</v>
      </c>
      <c r="O15" s="36">
        <v>14979</v>
      </c>
      <c r="P15" s="248">
        <v>0.988320878296578</v>
      </c>
      <c r="Q15" s="248">
        <v>9.8532453768513805E-4</v>
      </c>
      <c r="R15" s="248">
        <v>0.986389677674399</v>
      </c>
      <c r="S15" s="248">
        <v>0.99025207891875799</v>
      </c>
      <c r="T15" s="36">
        <v>654</v>
      </c>
      <c r="U15" s="36">
        <v>595</v>
      </c>
      <c r="V15" s="248">
        <v>0.92609300883234202</v>
      </c>
      <c r="W15" s="248">
        <v>1.11226343338569E-2</v>
      </c>
      <c r="X15" s="248">
        <v>0.90429304595281801</v>
      </c>
      <c r="Y15" s="323">
        <v>0.94789297171186504</v>
      </c>
      <c r="Z15" s="41">
        <v>15839</v>
      </c>
      <c r="AA15" s="41">
        <v>15574</v>
      </c>
      <c r="AB15" s="323">
        <v>0.98529062893747099</v>
      </c>
      <c r="AC15" s="323">
        <v>1.0794912488969E-3</v>
      </c>
      <c r="AD15" s="323">
        <v>0.98317486495131801</v>
      </c>
      <c r="AE15" s="323">
        <v>0.98740639292362398</v>
      </c>
      <c r="AF15" s="41">
        <v>577</v>
      </c>
      <c r="AG15" s="41">
        <v>544</v>
      </c>
      <c r="AH15" s="323">
        <v>0.95075430586854703</v>
      </c>
      <c r="AI15" s="323">
        <v>9.8135756018836104E-3</v>
      </c>
      <c r="AJ15" s="323">
        <v>0.93152005097757695</v>
      </c>
      <c r="AK15" s="323">
        <v>0.969988560759517</v>
      </c>
    </row>
    <row r="16" spans="2:37" x14ac:dyDescent="0.3">
      <c r="B16" s="35" t="s">
        <v>43</v>
      </c>
      <c r="C16" s="36" t="s">
        <v>49</v>
      </c>
      <c r="D16" s="37" t="s">
        <v>52</v>
      </c>
      <c r="E16" s="36">
        <v>23</v>
      </c>
      <c r="F16" s="36">
        <v>17332</v>
      </c>
      <c r="G16" s="248">
        <f t="shared" si="0"/>
        <v>0.19958249889211149</v>
      </c>
      <c r="H16" s="36">
        <v>6159</v>
      </c>
      <c r="I16" s="36">
        <v>5454</v>
      </c>
      <c r="J16" s="248">
        <v>0.89228527074848696</v>
      </c>
      <c r="K16" s="248">
        <v>4.5069961476075799E-3</v>
      </c>
      <c r="L16" s="248">
        <v>0.88345172055103705</v>
      </c>
      <c r="M16" s="248">
        <v>0.90111882094593598</v>
      </c>
      <c r="N16" s="36">
        <v>6628</v>
      </c>
      <c r="O16" s="36">
        <v>5827</v>
      </c>
      <c r="P16" s="248">
        <v>0.88565279025711297</v>
      </c>
      <c r="Q16" s="248">
        <v>4.4540630348898396E-3</v>
      </c>
      <c r="R16" s="248">
        <v>0.87692298705499805</v>
      </c>
      <c r="S16" s="248">
        <v>0.89438259345922799</v>
      </c>
      <c r="T16" s="36">
        <v>0</v>
      </c>
      <c r="U16" s="36">
        <v>0</v>
      </c>
      <c r="V16" s="248"/>
      <c r="W16" s="248"/>
      <c r="X16" s="248"/>
      <c r="Y16" s="323"/>
      <c r="Z16" s="41">
        <v>6628</v>
      </c>
      <c r="AA16" s="41">
        <v>5827</v>
      </c>
      <c r="AB16" s="323">
        <v>0.88565279025711297</v>
      </c>
      <c r="AC16" s="323">
        <v>4.4540630348898396E-3</v>
      </c>
      <c r="AD16" s="323">
        <v>0.87692298705499805</v>
      </c>
      <c r="AE16" s="323">
        <v>0.89438259345922799</v>
      </c>
      <c r="AF16" s="41">
        <v>11</v>
      </c>
      <c r="AG16" s="41">
        <v>7</v>
      </c>
      <c r="AH16" s="323">
        <v>0.68962413975648496</v>
      </c>
      <c r="AI16" s="323">
        <v>0.15592060170435301</v>
      </c>
      <c r="AJ16" s="323">
        <v>0.38402537355761401</v>
      </c>
      <c r="AK16" s="323">
        <v>0.99522290595535501</v>
      </c>
    </row>
    <row r="17" spans="2:37" x14ac:dyDescent="0.3">
      <c r="B17" s="43" t="s">
        <v>43</v>
      </c>
      <c r="C17" s="44" t="s">
        <v>53</v>
      </c>
      <c r="D17" s="15" t="s">
        <v>54</v>
      </c>
      <c r="E17" s="16">
        <v>23</v>
      </c>
      <c r="F17" s="16">
        <v>54514</v>
      </c>
      <c r="G17" s="244">
        <f t="shared" si="0"/>
        <v>0.19958249889211149</v>
      </c>
      <c r="H17" s="16">
        <v>17824</v>
      </c>
      <c r="I17" s="16">
        <v>17018</v>
      </c>
      <c r="J17" s="244">
        <v>0.96069776010704599</v>
      </c>
      <c r="K17" s="244">
        <v>1.65266887824383E-3</v>
      </c>
      <c r="L17" s="244">
        <v>0.95745858860176802</v>
      </c>
      <c r="M17" s="244">
        <v>0.96393693161232497</v>
      </c>
      <c r="N17" s="16">
        <v>21813</v>
      </c>
      <c r="O17" s="16">
        <v>20806</v>
      </c>
      <c r="P17" s="244">
        <v>0.95956918963114102</v>
      </c>
      <c r="Q17" s="244">
        <v>1.51242974798994E-3</v>
      </c>
      <c r="R17" s="244">
        <v>0.95660488177255198</v>
      </c>
      <c r="S17" s="244">
        <v>0.96253349748973105</v>
      </c>
      <c r="T17" s="16">
        <v>654</v>
      </c>
      <c r="U17" s="16">
        <v>595</v>
      </c>
      <c r="V17" s="244">
        <v>0.92609300883234202</v>
      </c>
      <c r="W17" s="244">
        <v>1.11226343338569E-2</v>
      </c>
      <c r="X17" s="244">
        <v>0.90429304595281801</v>
      </c>
      <c r="Y17" s="319">
        <v>0.94789297171186504</v>
      </c>
      <c r="Z17" s="45">
        <v>22467</v>
      </c>
      <c r="AA17" s="45">
        <v>21401</v>
      </c>
      <c r="AB17" s="319">
        <v>0.95837932397012204</v>
      </c>
      <c r="AC17" s="319">
        <v>1.5095404629586701E-3</v>
      </c>
      <c r="AD17" s="319">
        <v>0.955420679006179</v>
      </c>
      <c r="AE17" s="319">
        <v>0.96133796893406398</v>
      </c>
      <c r="AF17" s="45">
        <v>588</v>
      </c>
      <c r="AG17" s="45">
        <v>551</v>
      </c>
      <c r="AH17" s="319">
        <v>0.94681264884847904</v>
      </c>
      <c r="AI17" s="319">
        <v>1.00887654434353E-2</v>
      </c>
      <c r="AJ17" s="319">
        <v>0.92703903177490199</v>
      </c>
      <c r="AK17" s="319">
        <v>0.96658626592205599</v>
      </c>
    </row>
    <row r="18" spans="2:37" x14ac:dyDescent="0.3">
      <c r="B18" s="35" t="s">
        <v>43</v>
      </c>
      <c r="C18" s="47" t="s">
        <v>50</v>
      </c>
      <c r="D18" s="37" t="s">
        <v>45</v>
      </c>
      <c r="E18" s="36">
        <v>13</v>
      </c>
      <c r="F18" s="36">
        <v>27204</v>
      </c>
      <c r="G18" s="248">
        <f>$G$5*$G$8</f>
        <v>0.14084776043548572</v>
      </c>
      <c r="H18" s="36">
        <v>6955</v>
      </c>
      <c r="I18" s="36">
        <v>6887</v>
      </c>
      <c r="J18" s="248">
        <v>0.99410668245383904</v>
      </c>
      <c r="K18" s="248">
        <v>1.04853548289295E-3</v>
      </c>
      <c r="L18" s="248">
        <v>0.99205159065464699</v>
      </c>
      <c r="M18" s="248">
        <v>0.99616177425303198</v>
      </c>
      <c r="N18" s="36">
        <v>10417</v>
      </c>
      <c r="O18" s="36">
        <v>10201</v>
      </c>
      <c r="P18" s="248">
        <v>0.98753878184861799</v>
      </c>
      <c r="Q18" s="248">
        <v>1.24543894354779E-3</v>
      </c>
      <c r="R18" s="248">
        <v>0.98509776635506696</v>
      </c>
      <c r="S18" s="248">
        <v>0.98997979734217001</v>
      </c>
      <c r="T18" s="36">
        <v>1014</v>
      </c>
      <c r="U18" s="36">
        <v>895</v>
      </c>
      <c r="V18" s="248">
        <v>0.91405825332388602</v>
      </c>
      <c r="W18" s="248">
        <v>1.0193483508344399E-2</v>
      </c>
      <c r="X18" s="248">
        <v>0.89407939261293801</v>
      </c>
      <c r="Y18" s="323">
        <v>0.93403711403483503</v>
      </c>
      <c r="Z18" s="41">
        <v>11431</v>
      </c>
      <c r="AA18" s="41">
        <v>11096</v>
      </c>
      <c r="AB18" s="323">
        <v>0.98137917239297401</v>
      </c>
      <c r="AC18" s="323">
        <v>1.4502582787963899E-3</v>
      </c>
      <c r="AD18" s="323">
        <v>0.97853671837583101</v>
      </c>
      <c r="AE18" s="323">
        <v>0.98422162641011701</v>
      </c>
      <c r="AF18" s="41">
        <v>681</v>
      </c>
      <c r="AG18" s="41">
        <v>622</v>
      </c>
      <c r="AH18" s="323">
        <v>0.95051858844997095</v>
      </c>
      <c r="AI18" s="323">
        <v>9.7325243848568402E-3</v>
      </c>
      <c r="AJ18" s="323">
        <v>0.93144319102652995</v>
      </c>
      <c r="AK18" s="323">
        <v>0.96959398587341294</v>
      </c>
    </row>
    <row r="19" spans="2:37" x14ac:dyDescent="0.3">
      <c r="B19" s="35" t="s">
        <v>43</v>
      </c>
      <c r="C19" s="47" t="s">
        <v>50</v>
      </c>
      <c r="D19" s="37" t="s">
        <v>52</v>
      </c>
      <c r="E19" s="36">
        <v>13</v>
      </c>
      <c r="F19" s="36">
        <v>5096</v>
      </c>
      <c r="G19" s="248">
        <f t="shared" ref="G19:G20" si="1">$G$5*$G$8</f>
        <v>0.14084776043548572</v>
      </c>
      <c r="H19" s="36">
        <v>1335</v>
      </c>
      <c r="I19" s="36">
        <v>1151</v>
      </c>
      <c r="J19" s="248">
        <v>0.89016738807917295</v>
      </c>
      <c r="K19" s="248">
        <v>9.97567504511555E-3</v>
      </c>
      <c r="L19" s="248">
        <v>0.870615424115048</v>
      </c>
      <c r="M19" s="248">
        <v>0.90971935204329801</v>
      </c>
      <c r="N19" s="36">
        <v>1524</v>
      </c>
      <c r="O19" s="36">
        <v>1298</v>
      </c>
      <c r="P19" s="248">
        <v>0.87936317641783501</v>
      </c>
      <c r="Q19" s="248">
        <v>9.7293972314254403E-3</v>
      </c>
      <c r="R19" s="248">
        <v>0.86029390810254103</v>
      </c>
      <c r="S19" s="248">
        <v>0.898432444733128</v>
      </c>
      <c r="T19" s="36">
        <v>0</v>
      </c>
      <c r="U19" s="36">
        <v>0</v>
      </c>
      <c r="V19" s="248"/>
      <c r="W19" s="248"/>
      <c r="X19" s="248"/>
      <c r="Y19" s="323"/>
      <c r="Z19" s="41">
        <v>1524</v>
      </c>
      <c r="AA19" s="41">
        <v>1298</v>
      </c>
      <c r="AB19" s="323">
        <v>0.87936317641783501</v>
      </c>
      <c r="AC19" s="323">
        <v>9.7293972314254403E-3</v>
      </c>
      <c r="AD19" s="323">
        <v>0.86029390810254103</v>
      </c>
      <c r="AE19" s="323">
        <v>0.898432444733128</v>
      </c>
      <c r="AF19" s="41">
        <v>5</v>
      </c>
      <c r="AG19" s="41">
        <v>5</v>
      </c>
      <c r="AH19" s="323"/>
      <c r="AI19" s="323"/>
      <c r="AJ19" s="323"/>
      <c r="AK19" s="323"/>
    </row>
    <row r="20" spans="2:37" x14ac:dyDescent="0.3">
      <c r="B20" s="43" t="s">
        <v>43</v>
      </c>
      <c r="C20" s="23" t="s">
        <v>55</v>
      </c>
      <c r="D20" s="15" t="s">
        <v>54</v>
      </c>
      <c r="E20" s="16">
        <v>13</v>
      </c>
      <c r="F20" s="16">
        <v>32300</v>
      </c>
      <c r="G20" s="244">
        <f t="shared" si="1"/>
        <v>0.14084776043548572</v>
      </c>
      <c r="H20" s="16">
        <v>8290</v>
      </c>
      <c r="I20" s="16">
        <v>8038</v>
      </c>
      <c r="J20" s="244">
        <v>0.97881874048512496</v>
      </c>
      <c r="K20" s="244">
        <v>1.8129742445329E-3</v>
      </c>
      <c r="L20" s="244">
        <v>0.97526537623291298</v>
      </c>
      <c r="M20" s="244">
        <v>0.98237210473733605</v>
      </c>
      <c r="N20" s="16">
        <v>11941</v>
      </c>
      <c r="O20" s="16">
        <v>11499</v>
      </c>
      <c r="P20" s="244">
        <v>0.97487747707479799</v>
      </c>
      <c r="Q20" s="244">
        <v>1.6450187987662899E-3</v>
      </c>
      <c r="R20" s="244">
        <v>0.97165329944989298</v>
      </c>
      <c r="S20" s="244">
        <v>0.978101654699703</v>
      </c>
      <c r="T20" s="16">
        <v>1014</v>
      </c>
      <c r="U20" s="16">
        <v>895</v>
      </c>
      <c r="V20" s="244">
        <v>0.91405825332388602</v>
      </c>
      <c r="W20" s="244">
        <v>1.0193483508344399E-2</v>
      </c>
      <c r="X20" s="244">
        <v>0.89407939261293801</v>
      </c>
      <c r="Y20" s="319">
        <v>0.93403711403483503</v>
      </c>
      <c r="Z20" s="45">
        <v>12955</v>
      </c>
      <c r="AA20" s="45">
        <v>12394</v>
      </c>
      <c r="AB20" s="319">
        <v>0.97033133595613397</v>
      </c>
      <c r="AC20" s="319">
        <v>1.7134397493806599E-3</v>
      </c>
      <c r="AD20" s="319">
        <v>0.96697305573117898</v>
      </c>
      <c r="AE20" s="319">
        <v>0.97368961618108896</v>
      </c>
      <c r="AF20" s="45">
        <v>686</v>
      </c>
      <c r="AG20" s="45">
        <v>627</v>
      </c>
      <c r="AH20" s="319">
        <v>0.95084690799594596</v>
      </c>
      <c r="AI20" s="319">
        <v>9.6632768652186903E-3</v>
      </c>
      <c r="AJ20" s="319">
        <v>0.931907233218084</v>
      </c>
      <c r="AK20" s="319">
        <v>0.96978658277380703</v>
      </c>
    </row>
    <row r="21" spans="2:37" x14ac:dyDescent="0.3">
      <c r="B21" s="43" t="s">
        <v>43</v>
      </c>
      <c r="C21" s="15" t="s">
        <v>44</v>
      </c>
      <c r="D21" s="44" t="s">
        <v>45</v>
      </c>
      <c r="E21" s="16">
        <v>28</v>
      </c>
      <c r="F21" s="16">
        <v>64386</v>
      </c>
      <c r="G21" s="244">
        <f>$G$5</f>
        <v>0.164396718</v>
      </c>
      <c r="H21" s="16">
        <v>18620</v>
      </c>
      <c r="I21" s="16">
        <v>18451</v>
      </c>
      <c r="J21" s="244">
        <v>0.99353742724997796</v>
      </c>
      <c r="K21" s="244">
        <v>6.6852111299479098E-4</v>
      </c>
      <c r="L21" s="244">
        <v>0.99222714993526895</v>
      </c>
      <c r="M21" s="244">
        <v>0.99484770456468796</v>
      </c>
      <c r="N21" s="16">
        <v>25602</v>
      </c>
      <c r="O21" s="16">
        <v>25180</v>
      </c>
      <c r="P21" s="244">
        <v>0.98798230536966003</v>
      </c>
      <c r="Q21" s="244">
        <v>7.75652995962456E-4</v>
      </c>
      <c r="R21" s="244">
        <v>0.98646205342108095</v>
      </c>
      <c r="S21" s="244">
        <v>0.989502557318238</v>
      </c>
      <c r="T21" s="16">
        <v>1668</v>
      </c>
      <c r="U21" s="16">
        <v>1490</v>
      </c>
      <c r="V21" s="244">
        <v>0.91914808145164395</v>
      </c>
      <c r="W21" s="244">
        <v>7.5339518378596199E-3</v>
      </c>
      <c r="X21" s="244">
        <v>0.90438180707170501</v>
      </c>
      <c r="Y21" s="319">
        <v>0.933914355831583</v>
      </c>
      <c r="Z21" s="45">
        <v>27270</v>
      </c>
      <c r="AA21" s="45">
        <v>26670</v>
      </c>
      <c r="AB21" s="319">
        <v>0.98356112304478804</v>
      </c>
      <c r="AC21" s="319">
        <v>8.7656818590684199E-4</v>
      </c>
      <c r="AD21" s="319">
        <v>0.98184308095686601</v>
      </c>
      <c r="AE21" s="319">
        <v>0.98527916513271097</v>
      </c>
      <c r="AF21" s="45">
        <v>1258</v>
      </c>
      <c r="AG21" s="45">
        <v>1166</v>
      </c>
      <c r="AH21" s="319">
        <v>0.95063389160328204</v>
      </c>
      <c r="AI21" s="319">
        <v>6.9109452320656696E-3</v>
      </c>
      <c r="AJ21" s="319">
        <v>0.93708868774246101</v>
      </c>
      <c r="AK21" s="319">
        <v>0.96417909546410197</v>
      </c>
    </row>
    <row r="22" spans="2:37" x14ac:dyDescent="0.3">
      <c r="B22" s="43" t="s">
        <v>43</v>
      </c>
      <c r="C22" s="15" t="s">
        <v>44</v>
      </c>
      <c r="D22" s="44" t="s">
        <v>52</v>
      </c>
      <c r="E22" s="16">
        <v>28</v>
      </c>
      <c r="F22" s="16">
        <v>22428</v>
      </c>
      <c r="G22" s="244">
        <f t="shared" ref="G22:G23" si="2">$G$5</f>
        <v>0.164396718</v>
      </c>
      <c r="H22" s="16">
        <v>7494</v>
      </c>
      <c r="I22" s="16">
        <v>6605</v>
      </c>
      <c r="J22" s="244">
        <v>0.89186569601564802</v>
      </c>
      <c r="K22" s="244">
        <v>4.1181518373658299E-3</v>
      </c>
      <c r="L22" s="244">
        <v>0.88379426666787697</v>
      </c>
      <c r="M22" s="244">
        <v>0.89993712536341797</v>
      </c>
      <c r="N22" s="16">
        <v>8152</v>
      </c>
      <c r="O22" s="16">
        <v>7125</v>
      </c>
      <c r="P22" s="244">
        <v>0.88435434102571997</v>
      </c>
      <c r="Q22" s="244">
        <v>4.0627304834340303E-3</v>
      </c>
      <c r="R22" s="244">
        <v>0.87639153553648697</v>
      </c>
      <c r="S22" s="244">
        <v>0.89231714651495397</v>
      </c>
      <c r="T22" s="16">
        <v>0</v>
      </c>
      <c r="U22" s="16">
        <v>0</v>
      </c>
      <c r="V22" s="244"/>
      <c r="W22" s="244"/>
      <c r="X22" s="244"/>
      <c r="Y22" s="319"/>
      <c r="Z22" s="45">
        <v>8152</v>
      </c>
      <c r="AA22" s="45">
        <v>7125</v>
      </c>
      <c r="AB22" s="319">
        <v>0.88435434102571997</v>
      </c>
      <c r="AC22" s="319">
        <v>4.0627304834340303E-3</v>
      </c>
      <c r="AD22" s="319">
        <v>0.87639153553648697</v>
      </c>
      <c r="AE22" s="319">
        <v>0.89231714651495397</v>
      </c>
      <c r="AF22" s="45">
        <v>16</v>
      </c>
      <c r="AG22" s="45">
        <v>12</v>
      </c>
      <c r="AH22" s="319">
        <v>0.78670537474807001</v>
      </c>
      <c r="AI22" s="319">
        <v>0.113898070129926</v>
      </c>
      <c r="AJ22" s="319">
        <v>0.56346925762393996</v>
      </c>
      <c r="AK22" s="319">
        <v>1.0099414918722001</v>
      </c>
    </row>
    <row r="23" spans="2:37" x14ac:dyDescent="0.3">
      <c r="B23" s="48" t="s">
        <v>56</v>
      </c>
      <c r="C23" s="49" t="s">
        <v>44</v>
      </c>
      <c r="D23" s="50" t="s">
        <v>54</v>
      </c>
      <c r="E23" s="80">
        <v>28</v>
      </c>
      <c r="F23" s="80">
        <v>86814</v>
      </c>
      <c r="G23" s="240">
        <f t="shared" si="2"/>
        <v>0.164396718</v>
      </c>
      <c r="H23" s="80">
        <v>26114</v>
      </c>
      <c r="I23" s="80">
        <v>25056</v>
      </c>
      <c r="J23" s="240">
        <v>0.96705510421160501</v>
      </c>
      <c r="K23" s="240">
        <v>1.2621037116977601E-3</v>
      </c>
      <c r="L23" s="240">
        <v>0.96458142637241095</v>
      </c>
      <c r="M23" s="240">
        <v>0.96952878205079895</v>
      </c>
      <c r="N23" s="80">
        <v>33754</v>
      </c>
      <c r="O23" s="80">
        <v>32305</v>
      </c>
      <c r="P23" s="240">
        <v>0.965442164371211</v>
      </c>
      <c r="Q23" s="240">
        <v>1.13572826726662E-3</v>
      </c>
      <c r="R23" s="240">
        <v>0.96321617785358604</v>
      </c>
      <c r="S23" s="240">
        <v>0.96766815088883595</v>
      </c>
      <c r="T23" s="80">
        <v>1668</v>
      </c>
      <c r="U23" s="80">
        <v>1490</v>
      </c>
      <c r="V23" s="240">
        <v>0.91914808145164395</v>
      </c>
      <c r="W23" s="240">
        <v>7.5339518378596199E-3</v>
      </c>
      <c r="X23" s="240">
        <v>0.90438180707170501</v>
      </c>
      <c r="Y23" s="324">
        <v>0.933914355831583</v>
      </c>
      <c r="Z23" s="54">
        <v>35422</v>
      </c>
      <c r="AA23" s="54">
        <v>33795</v>
      </c>
      <c r="AB23" s="324">
        <v>0.96308251061329198</v>
      </c>
      <c r="AC23" s="324">
        <v>1.1439322754000501E-3</v>
      </c>
      <c r="AD23" s="324">
        <v>0.960840444535069</v>
      </c>
      <c r="AE23" s="324">
        <v>0.96532457669151395</v>
      </c>
      <c r="AF23" s="54">
        <v>1274</v>
      </c>
      <c r="AG23" s="54">
        <v>1178</v>
      </c>
      <c r="AH23" s="324">
        <v>0.94886489397126605</v>
      </c>
      <c r="AI23" s="324">
        <v>6.98265040350748E-3</v>
      </c>
      <c r="AJ23" s="324">
        <v>0.93517915055580603</v>
      </c>
      <c r="AK23" s="324">
        <v>0.96255063738672597</v>
      </c>
    </row>
    <row r="24" spans="2:37" x14ac:dyDescent="0.3">
      <c r="B24" s="35" t="s">
        <v>46</v>
      </c>
      <c r="C24" s="36" t="s">
        <v>49</v>
      </c>
      <c r="D24" s="37" t="s">
        <v>45</v>
      </c>
      <c r="E24" s="36">
        <v>23</v>
      </c>
      <c r="F24" s="36">
        <v>12930</v>
      </c>
      <c r="G24" s="248">
        <f>$G$6*$G$9</f>
        <v>2.6936587322120062</v>
      </c>
      <c r="H24" s="36">
        <v>8017</v>
      </c>
      <c r="I24" s="36">
        <v>7645</v>
      </c>
      <c r="J24" s="248">
        <v>0.95996559984021201</v>
      </c>
      <c r="K24" s="248">
        <v>2.3998794495390398E-3</v>
      </c>
      <c r="L24" s="248">
        <v>0.95526192251477504</v>
      </c>
      <c r="M24" s="248">
        <v>0.96466927716564799</v>
      </c>
      <c r="N24" s="36">
        <v>10224</v>
      </c>
      <c r="O24" s="36">
        <v>9704</v>
      </c>
      <c r="P24" s="248">
        <v>0.95497275607983401</v>
      </c>
      <c r="Q24" s="248">
        <v>2.2500595816998298E-3</v>
      </c>
      <c r="R24" s="248">
        <v>0.95056272030184696</v>
      </c>
      <c r="S24" s="248">
        <v>0.95938279185782105</v>
      </c>
      <c r="T24" s="36">
        <v>660</v>
      </c>
      <c r="U24" s="36">
        <v>580</v>
      </c>
      <c r="V24" s="248">
        <v>0.88232602970846197</v>
      </c>
      <c r="W24" s="248">
        <v>1.3755696606700301E-2</v>
      </c>
      <c r="X24" s="248">
        <v>0.85536535956440696</v>
      </c>
      <c r="Y24" s="323">
        <v>0.90928669985251598</v>
      </c>
      <c r="Z24" s="41">
        <v>10884</v>
      </c>
      <c r="AA24" s="41">
        <v>10284</v>
      </c>
      <c r="AB24" s="323">
        <v>0.949950909875526</v>
      </c>
      <c r="AC24" s="323">
        <v>2.2944924090452E-3</v>
      </c>
      <c r="AD24" s="323">
        <v>0.94545378735552399</v>
      </c>
      <c r="AE24" s="323">
        <v>0.954448032395527</v>
      </c>
      <c r="AF24" s="41">
        <v>584</v>
      </c>
      <c r="AG24" s="41">
        <v>552</v>
      </c>
      <c r="AH24" s="323">
        <v>0.94370588492303598</v>
      </c>
      <c r="AI24" s="323">
        <v>1.04437170163417E-2</v>
      </c>
      <c r="AJ24" s="323">
        <v>0.92323657554481897</v>
      </c>
      <c r="AK24" s="323">
        <v>0.96417519430125298</v>
      </c>
    </row>
    <row r="25" spans="2:37" x14ac:dyDescent="0.3">
      <c r="B25" s="35" t="s">
        <v>46</v>
      </c>
      <c r="C25" s="36" t="s">
        <v>49</v>
      </c>
      <c r="D25" s="37" t="s">
        <v>52</v>
      </c>
      <c r="E25" s="36">
        <v>23</v>
      </c>
      <c r="F25" s="36">
        <v>3153</v>
      </c>
      <c r="G25" s="248">
        <f>$G$6*$G$9</f>
        <v>2.6936587322120062</v>
      </c>
      <c r="H25" s="36">
        <v>2018</v>
      </c>
      <c r="I25" s="36">
        <v>1550</v>
      </c>
      <c r="J25" s="248">
        <v>0.77321473351028103</v>
      </c>
      <c r="K25" s="248">
        <v>1.0342492103377199E-2</v>
      </c>
      <c r="L25" s="248">
        <v>0.75294382131737703</v>
      </c>
      <c r="M25" s="248">
        <v>0.79348564570318503</v>
      </c>
      <c r="N25" s="36">
        <v>2308</v>
      </c>
      <c r="O25" s="36">
        <v>1721</v>
      </c>
      <c r="P25" s="248">
        <v>0.74860441927895904</v>
      </c>
      <c r="Q25" s="248">
        <v>1.00287519228424E-2</v>
      </c>
      <c r="R25" s="248">
        <v>0.72894842654525704</v>
      </c>
      <c r="S25" s="248">
        <v>0.76826041201266104</v>
      </c>
      <c r="T25" s="36">
        <v>0</v>
      </c>
      <c r="U25" s="36">
        <v>0</v>
      </c>
      <c r="V25" s="248"/>
      <c r="W25" s="248"/>
      <c r="X25" s="248"/>
      <c r="Y25" s="323"/>
      <c r="Z25" s="41">
        <v>2308</v>
      </c>
      <c r="AA25" s="41">
        <v>1721</v>
      </c>
      <c r="AB25" s="323">
        <v>0.74860441927895904</v>
      </c>
      <c r="AC25" s="323">
        <v>1.00287519228424E-2</v>
      </c>
      <c r="AD25" s="323">
        <v>0.72894842654525704</v>
      </c>
      <c r="AE25" s="323">
        <v>0.76826041201266104</v>
      </c>
      <c r="AF25" s="41">
        <v>4</v>
      </c>
      <c r="AG25" s="41">
        <v>3</v>
      </c>
      <c r="AH25" s="323">
        <v>0.88438079641729195</v>
      </c>
      <c r="AI25" s="323">
        <v>0.168765764538303</v>
      </c>
      <c r="AJ25" s="323">
        <v>0.55360597348974105</v>
      </c>
      <c r="AK25" s="323">
        <v>1.2151556193448401</v>
      </c>
    </row>
    <row r="26" spans="2:37" x14ac:dyDescent="0.3">
      <c r="B26" s="43" t="s">
        <v>46</v>
      </c>
      <c r="C26" s="44" t="s">
        <v>53</v>
      </c>
      <c r="D26" s="15" t="s">
        <v>54</v>
      </c>
      <c r="E26" s="16">
        <v>23</v>
      </c>
      <c r="F26" s="16">
        <v>16083</v>
      </c>
      <c r="G26" s="244">
        <f>$G$6*$G$9</f>
        <v>2.6936587322120062</v>
      </c>
      <c r="H26" s="16">
        <v>10035</v>
      </c>
      <c r="I26" s="16">
        <v>9195</v>
      </c>
      <c r="J26" s="244">
        <v>0.92399331531464302</v>
      </c>
      <c r="K26" s="244">
        <v>2.9069161632007501E-3</v>
      </c>
      <c r="L26" s="244">
        <v>0.91829586428375198</v>
      </c>
      <c r="M26" s="244">
        <v>0.92969076634553505</v>
      </c>
      <c r="N26" s="16">
        <v>12532</v>
      </c>
      <c r="O26" s="16">
        <v>11425</v>
      </c>
      <c r="P26" s="244">
        <v>0.91888080379675996</v>
      </c>
      <c r="Q26" s="244">
        <v>2.6820299459866899E-3</v>
      </c>
      <c r="R26" s="244">
        <v>0.91362412165570395</v>
      </c>
      <c r="S26" s="244">
        <v>0.92413748593781597</v>
      </c>
      <c r="T26" s="16">
        <v>660</v>
      </c>
      <c r="U26" s="16">
        <v>580</v>
      </c>
      <c r="V26" s="244">
        <v>0.88232602970846197</v>
      </c>
      <c r="W26" s="244">
        <v>1.3755696606700301E-2</v>
      </c>
      <c r="X26" s="244">
        <v>0.85536535956440696</v>
      </c>
      <c r="Y26" s="319">
        <v>0.90928669985251598</v>
      </c>
      <c r="Z26" s="45">
        <v>13192</v>
      </c>
      <c r="AA26" s="45">
        <v>12005</v>
      </c>
      <c r="AB26" s="319">
        <v>0.916770304090892</v>
      </c>
      <c r="AC26" s="319">
        <v>2.6459953836833199E-3</v>
      </c>
      <c r="AD26" s="319">
        <v>0.91158424839470598</v>
      </c>
      <c r="AE26" s="319">
        <v>0.92195635978707702</v>
      </c>
      <c r="AF26" s="45">
        <v>588</v>
      </c>
      <c r="AG26" s="45">
        <v>555</v>
      </c>
      <c r="AH26" s="319">
        <v>0.94333356580176198</v>
      </c>
      <c r="AI26" s="319">
        <v>1.0438511535336099E-2</v>
      </c>
      <c r="AJ26" s="319">
        <v>0.92287445897891796</v>
      </c>
      <c r="AK26" s="319">
        <v>0.963792672624605</v>
      </c>
    </row>
    <row r="27" spans="2:37" x14ac:dyDescent="0.3">
      <c r="B27" s="35" t="s">
        <v>46</v>
      </c>
      <c r="C27" s="47" t="s">
        <v>50</v>
      </c>
      <c r="D27" s="37" t="s">
        <v>45</v>
      </c>
      <c r="E27" s="36">
        <v>12</v>
      </c>
      <c r="F27" s="36">
        <v>10660</v>
      </c>
      <c r="G27" s="248">
        <f>$G$6*$G$8</f>
        <v>1.900947236935044</v>
      </c>
      <c r="H27" s="36">
        <v>4642</v>
      </c>
      <c r="I27" s="36">
        <v>4438</v>
      </c>
      <c r="J27" s="248">
        <v>0.96256773456101996</v>
      </c>
      <c r="K27" s="248">
        <v>3.0789192854018201E-3</v>
      </c>
      <c r="L27" s="248">
        <v>0.956533163602727</v>
      </c>
      <c r="M27" s="248">
        <v>0.96860230551931303</v>
      </c>
      <c r="N27" s="36">
        <v>6874</v>
      </c>
      <c r="O27" s="36">
        <v>6518</v>
      </c>
      <c r="P27" s="248">
        <v>0.95587618685757103</v>
      </c>
      <c r="Q27" s="248">
        <v>2.7400295703917002E-3</v>
      </c>
      <c r="R27" s="248">
        <v>0.95050582754066804</v>
      </c>
      <c r="S27" s="248">
        <v>0.96124654617447403</v>
      </c>
      <c r="T27" s="36">
        <v>812</v>
      </c>
      <c r="U27" s="36">
        <v>700</v>
      </c>
      <c r="V27" s="248">
        <v>0.87552321303973701</v>
      </c>
      <c r="W27" s="248">
        <v>1.29973277128338E-2</v>
      </c>
      <c r="X27" s="248">
        <v>0.85004891862637999</v>
      </c>
      <c r="Y27" s="323">
        <v>0.90099750745309304</v>
      </c>
      <c r="Z27" s="41">
        <v>7686</v>
      </c>
      <c r="AA27" s="41">
        <v>7218</v>
      </c>
      <c r="AB27" s="323">
        <v>0.94647410492666195</v>
      </c>
      <c r="AC27" s="323">
        <v>2.8471391957795101E-3</v>
      </c>
      <c r="AD27" s="323">
        <v>0.94089381459994503</v>
      </c>
      <c r="AE27" s="323">
        <v>0.95205439525337798</v>
      </c>
      <c r="AF27" s="41">
        <v>641</v>
      </c>
      <c r="AG27" s="41">
        <v>579</v>
      </c>
      <c r="AH27" s="323">
        <v>0.92082577861763903</v>
      </c>
      <c r="AI27" s="323">
        <v>1.1917974803437099E-2</v>
      </c>
      <c r="AJ27" s="323">
        <v>0.89746697704999501</v>
      </c>
      <c r="AK27" s="323">
        <v>0.94418458018528195</v>
      </c>
    </row>
    <row r="28" spans="2:37" x14ac:dyDescent="0.3">
      <c r="B28" s="35" t="s">
        <v>46</v>
      </c>
      <c r="C28" s="47" t="s">
        <v>50</v>
      </c>
      <c r="D28" s="37" t="s">
        <v>52</v>
      </c>
      <c r="E28" s="36">
        <v>12</v>
      </c>
      <c r="F28" s="36">
        <v>932</v>
      </c>
      <c r="G28" s="248">
        <f>$G$6*$G$8</f>
        <v>1.900947236935044</v>
      </c>
      <c r="H28" s="36">
        <v>400</v>
      </c>
      <c r="I28" s="36">
        <v>305</v>
      </c>
      <c r="J28" s="248">
        <v>0.76514538888999895</v>
      </c>
      <c r="K28" s="248">
        <v>2.4050799489028201E-2</v>
      </c>
      <c r="L28" s="248">
        <v>0.71800668772028597</v>
      </c>
      <c r="M28" s="248">
        <v>0.81228409005971303</v>
      </c>
      <c r="N28" s="36">
        <v>504</v>
      </c>
      <c r="O28" s="36">
        <v>364</v>
      </c>
      <c r="P28" s="248">
        <v>0.72668434966291695</v>
      </c>
      <c r="Q28" s="248">
        <v>2.2527143657114401E-2</v>
      </c>
      <c r="R28" s="248">
        <v>0.68253195907214403</v>
      </c>
      <c r="S28" s="248">
        <v>0.77083674025368898</v>
      </c>
      <c r="T28" s="36">
        <v>0</v>
      </c>
      <c r="U28" s="36">
        <v>0</v>
      </c>
      <c r="V28" s="248"/>
      <c r="W28" s="248"/>
      <c r="X28" s="248"/>
      <c r="Y28" s="323"/>
      <c r="Z28" s="41">
        <v>504</v>
      </c>
      <c r="AA28" s="41">
        <v>364</v>
      </c>
      <c r="AB28" s="323">
        <v>0.72668434966291695</v>
      </c>
      <c r="AC28" s="323">
        <v>2.2527143657114401E-2</v>
      </c>
      <c r="AD28" s="323">
        <v>0.68253195907214403</v>
      </c>
      <c r="AE28" s="323">
        <v>0.77083674025368898</v>
      </c>
      <c r="AF28" s="41">
        <v>10</v>
      </c>
      <c r="AG28" s="41">
        <v>4</v>
      </c>
      <c r="AH28" s="323">
        <v>0.489311002947521</v>
      </c>
      <c r="AI28" s="323">
        <v>0.17578829421255501</v>
      </c>
      <c r="AJ28" s="323">
        <v>0.14477227466950501</v>
      </c>
      <c r="AK28" s="323">
        <v>0.83384973122553696</v>
      </c>
    </row>
    <row r="29" spans="2:37" x14ac:dyDescent="0.3">
      <c r="B29" s="43" t="s">
        <v>46</v>
      </c>
      <c r="C29" s="23" t="s">
        <v>55</v>
      </c>
      <c r="D29" s="15" t="s">
        <v>54</v>
      </c>
      <c r="E29" s="16">
        <v>12</v>
      </c>
      <c r="F29" s="16">
        <v>11592</v>
      </c>
      <c r="G29" s="244">
        <f>$G$6*$G$8</f>
        <v>1.900947236935044</v>
      </c>
      <c r="H29" s="16">
        <v>5042</v>
      </c>
      <c r="I29" s="16">
        <v>4743</v>
      </c>
      <c r="J29" s="244">
        <v>0.94850632464414997</v>
      </c>
      <c r="K29" s="244">
        <v>3.4471070509854698E-3</v>
      </c>
      <c r="L29" s="244">
        <v>0.94175011892007199</v>
      </c>
      <c r="M29" s="244">
        <v>0.95526253036822795</v>
      </c>
      <c r="N29" s="16">
        <v>7378</v>
      </c>
      <c r="O29" s="16">
        <v>6882</v>
      </c>
      <c r="P29" s="244">
        <v>0.94204517538379096</v>
      </c>
      <c r="Q29" s="244">
        <v>3.0147801609714401E-3</v>
      </c>
      <c r="R29" s="244">
        <v>0.93613631480037296</v>
      </c>
      <c r="S29" s="244">
        <v>0.94795403596720895</v>
      </c>
      <c r="T29" s="16">
        <v>812</v>
      </c>
      <c r="U29" s="16">
        <v>700</v>
      </c>
      <c r="V29" s="244">
        <v>0.87552321303973701</v>
      </c>
      <c r="W29" s="244">
        <v>1.29973277128338E-2</v>
      </c>
      <c r="X29" s="244">
        <v>0.85004891862637999</v>
      </c>
      <c r="Y29" s="319">
        <v>0.90099750745309304</v>
      </c>
      <c r="Z29" s="45">
        <v>8190</v>
      </c>
      <c r="AA29" s="45">
        <v>7582</v>
      </c>
      <c r="AB29" s="319">
        <v>0.93467916718899902</v>
      </c>
      <c r="AC29" s="319">
        <v>3.0328316493571498E-3</v>
      </c>
      <c r="AD29" s="319">
        <v>0.92873492633819899</v>
      </c>
      <c r="AE29" s="319">
        <v>0.94062340803980005</v>
      </c>
      <c r="AF29" s="45">
        <v>651</v>
      </c>
      <c r="AG29" s="45">
        <v>583</v>
      </c>
      <c r="AH29" s="319">
        <v>0.91458575947294696</v>
      </c>
      <c r="AI29" s="319">
        <v>1.22411005716767E-2</v>
      </c>
      <c r="AJ29" s="319">
        <v>0.89059364303208199</v>
      </c>
      <c r="AK29" s="319">
        <v>0.93857787591381303</v>
      </c>
    </row>
    <row r="30" spans="2:37" x14ac:dyDescent="0.3">
      <c r="B30" s="43" t="s">
        <v>46</v>
      </c>
      <c r="C30" s="15" t="s">
        <v>44</v>
      </c>
      <c r="D30" s="44" t="s">
        <v>45</v>
      </c>
      <c r="E30" s="16">
        <v>27</v>
      </c>
      <c r="F30" s="16">
        <v>23590</v>
      </c>
      <c r="G30" s="244">
        <f>$G$6</f>
        <v>2.2187749800000001</v>
      </c>
      <c r="H30" s="16">
        <v>12659</v>
      </c>
      <c r="I30" s="16">
        <v>12083</v>
      </c>
      <c r="J30" s="244">
        <v>0.96103158213429596</v>
      </c>
      <c r="K30" s="244">
        <v>1.8998511819343501E-3</v>
      </c>
      <c r="L30" s="244">
        <v>0.95730794221234705</v>
      </c>
      <c r="M30" s="244">
        <v>0.96475522205624498</v>
      </c>
      <c r="N30" s="16">
        <v>17098</v>
      </c>
      <c r="O30" s="16">
        <v>16222</v>
      </c>
      <c r="P30" s="244">
        <v>0.95537669936069303</v>
      </c>
      <c r="Q30" s="244">
        <v>1.74684195304996E-3</v>
      </c>
      <c r="R30" s="244">
        <v>0.95195295201902497</v>
      </c>
      <c r="S30" s="244">
        <v>0.95880044670235998</v>
      </c>
      <c r="T30" s="16">
        <v>1472</v>
      </c>
      <c r="U30" s="16">
        <v>1280</v>
      </c>
      <c r="V30" s="244">
        <v>0.87830768235219803</v>
      </c>
      <c r="W30" s="244">
        <v>9.5100499289115705E-3</v>
      </c>
      <c r="X30" s="244">
        <v>0.85966832685332895</v>
      </c>
      <c r="Y30" s="319">
        <v>0.896947037851067</v>
      </c>
      <c r="Z30" s="45">
        <v>18570</v>
      </c>
      <c r="AA30" s="45">
        <v>17502</v>
      </c>
      <c r="AB30" s="319">
        <v>0.94835085124903595</v>
      </c>
      <c r="AC30" s="319">
        <v>1.80008134250701E-3</v>
      </c>
      <c r="AD30" s="319">
        <v>0.94482275662064996</v>
      </c>
      <c r="AE30" s="319">
        <v>0.95187894587742095</v>
      </c>
      <c r="AF30" s="45">
        <v>1225</v>
      </c>
      <c r="AG30" s="45">
        <v>1131</v>
      </c>
      <c r="AH30" s="319">
        <v>0.93088835549926496</v>
      </c>
      <c r="AI30" s="319">
        <v>8.0550491109912005E-3</v>
      </c>
      <c r="AJ30" s="319">
        <v>0.91510074922349005</v>
      </c>
      <c r="AK30" s="319">
        <v>0.94667596177503899</v>
      </c>
    </row>
    <row r="31" spans="2:37" x14ac:dyDescent="0.3">
      <c r="B31" s="43" t="s">
        <v>46</v>
      </c>
      <c r="C31" s="15" t="s">
        <v>44</v>
      </c>
      <c r="D31" s="44" t="s">
        <v>52</v>
      </c>
      <c r="E31" s="16">
        <v>27</v>
      </c>
      <c r="F31" s="16">
        <v>4085</v>
      </c>
      <c r="G31" s="244">
        <f t="shared" ref="G31:G32" si="3">$G$6</f>
        <v>2.2187749800000001</v>
      </c>
      <c r="H31" s="16">
        <v>2418</v>
      </c>
      <c r="I31" s="16">
        <v>1855</v>
      </c>
      <c r="J31" s="244">
        <v>0.77174309170668098</v>
      </c>
      <c r="K31" s="244">
        <v>9.5234326195546993E-3</v>
      </c>
      <c r="L31" s="244">
        <v>0.75307750661592798</v>
      </c>
      <c r="M31" s="244">
        <v>0.79040867679743398</v>
      </c>
      <c r="N31" s="16">
        <v>2812</v>
      </c>
      <c r="O31" s="16">
        <v>2085</v>
      </c>
      <c r="P31" s="244">
        <v>0.744290344914459</v>
      </c>
      <c r="Q31" s="244">
        <v>9.1897698735408893E-3</v>
      </c>
      <c r="R31" s="244">
        <v>0.72627872679403405</v>
      </c>
      <c r="S31" s="244">
        <v>0.76230196303488396</v>
      </c>
      <c r="T31" s="16">
        <v>0</v>
      </c>
      <c r="U31" s="16">
        <v>0</v>
      </c>
      <c r="V31" s="244"/>
      <c r="W31" s="244"/>
      <c r="X31" s="244"/>
      <c r="Y31" s="319"/>
      <c r="Z31" s="45">
        <v>2812</v>
      </c>
      <c r="AA31" s="45">
        <v>2085</v>
      </c>
      <c r="AB31" s="319">
        <v>0.744290344914459</v>
      </c>
      <c r="AC31" s="319">
        <v>9.1897698735408893E-3</v>
      </c>
      <c r="AD31" s="319">
        <v>0.72627872679403405</v>
      </c>
      <c r="AE31" s="319">
        <v>0.76230196303488396</v>
      </c>
      <c r="AF31" s="45">
        <v>14</v>
      </c>
      <c r="AG31" s="45">
        <v>7</v>
      </c>
      <c r="AH31" s="319">
        <v>0.58909179922427901</v>
      </c>
      <c r="AI31" s="319">
        <v>0.14499654341110299</v>
      </c>
      <c r="AJ31" s="319">
        <v>0.30490379401408002</v>
      </c>
      <c r="AK31" s="319">
        <v>0.87327980443447895</v>
      </c>
    </row>
    <row r="32" spans="2:37" x14ac:dyDescent="0.3">
      <c r="B32" s="48" t="s">
        <v>57</v>
      </c>
      <c r="C32" s="56" t="s">
        <v>44</v>
      </c>
      <c r="D32" s="50" t="s">
        <v>54</v>
      </c>
      <c r="E32" s="80">
        <v>27</v>
      </c>
      <c r="F32" s="80">
        <v>27675</v>
      </c>
      <c r="G32" s="240">
        <f t="shared" si="3"/>
        <v>2.2187749800000001</v>
      </c>
      <c r="H32" s="80">
        <v>15077</v>
      </c>
      <c r="I32" s="80">
        <v>13938</v>
      </c>
      <c r="J32" s="240">
        <v>0.933216550328682</v>
      </c>
      <c r="K32" s="240">
        <v>2.2503338945794801E-3</v>
      </c>
      <c r="L32" s="240">
        <v>0.92880597690732702</v>
      </c>
      <c r="M32" s="240">
        <v>0.93762712375003798</v>
      </c>
      <c r="N32" s="80">
        <v>19910</v>
      </c>
      <c r="O32" s="80">
        <v>18307</v>
      </c>
      <c r="P32" s="240">
        <v>0.92849981105138402</v>
      </c>
      <c r="Q32" s="240">
        <v>2.0239493709203098E-3</v>
      </c>
      <c r="R32" s="240">
        <v>0.92453294314655698</v>
      </c>
      <c r="S32" s="240">
        <v>0.93246667895621005</v>
      </c>
      <c r="T32" s="80">
        <v>1472</v>
      </c>
      <c r="U32" s="80">
        <v>1280</v>
      </c>
      <c r="V32" s="240">
        <v>0.87830768235219803</v>
      </c>
      <c r="W32" s="240">
        <v>9.5100499289115705E-3</v>
      </c>
      <c r="X32" s="240">
        <v>0.85966832685332895</v>
      </c>
      <c r="Y32" s="324">
        <v>0.896947037851067</v>
      </c>
      <c r="Z32" s="54">
        <v>21382</v>
      </c>
      <c r="AA32" s="54">
        <v>19587</v>
      </c>
      <c r="AB32" s="324">
        <v>0.92445985273457698</v>
      </c>
      <c r="AC32" s="324">
        <v>2.0065094675993998E-3</v>
      </c>
      <c r="AD32" s="324">
        <v>0.92052716641242205</v>
      </c>
      <c r="AE32" s="324">
        <v>0.92839253905673103</v>
      </c>
      <c r="AF32" s="54">
        <v>1239</v>
      </c>
      <c r="AG32" s="54">
        <v>1138</v>
      </c>
      <c r="AH32" s="324">
        <v>0.927170377492744</v>
      </c>
      <c r="AI32" s="324">
        <v>8.20498033585613E-3</v>
      </c>
      <c r="AJ32" s="324">
        <v>0.91108891141375803</v>
      </c>
      <c r="AK32" s="324">
        <v>0.94325184357172998</v>
      </c>
    </row>
    <row r="33" spans="2:37" x14ac:dyDescent="0.3">
      <c r="B33" s="35" t="s">
        <v>47</v>
      </c>
      <c r="C33" s="36" t="s">
        <v>49</v>
      </c>
      <c r="D33" s="37" t="s">
        <v>45</v>
      </c>
      <c r="E33" s="36">
        <v>15</v>
      </c>
      <c r="F33" s="36">
        <v>14048</v>
      </c>
      <c r="G33" s="248">
        <f>$G$7*$G$9</f>
        <v>1.4243758982964192</v>
      </c>
      <c r="H33" s="36">
        <v>6969</v>
      </c>
      <c r="I33" s="36">
        <v>6545</v>
      </c>
      <c r="J33" s="248">
        <v>0.94724399542840898</v>
      </c>
      <c r="K33" s="248">
        <v>3.03688402511586E-3</v>
      </c>
      <c r="L33" s="248">
        <v>0.94129181206700696</v>
      </c>
      <c r="M33" s="248">
        <v>0.953196178789811</v>
      </c>
      <c r="N33" s="36">
        <v>8918</v>
      </c>
      <c r="O33" s="36">
        <v>8393</v>
      </c>
      <c r="P33" s="248">
        <v>0.94872400996372896</v>
      </c>
      <c r="Q33" s="248">
        <v>2.6456324933217101E-3</v>
      </c>
      <c r="R33" s="248">
        <v>0.94353866551958798</v>
      </c>
      <c r="S33" s="248">
        <v>0.95390935440786995</v>
      </c>
      <c r="T33" s="36">
        <v>634</v>
      </c>
      <c r="U33" s="36">
        <v>538</v>
      </c>
      <c r="V33" s="248">
        <v>0.86163146433785098</v>
      </c>
      <c r="W33" s="248">
        <v>1.54556760754299E-2</v>
      </c>
      <c r="X33" s="248">
        <v>0.83133889563434704</v>
      </c>
      <c r="Y33" s="323">
        <v>0.89192403304135504</v>
      </c>
      <c r="Z33" s="41">
        <v>9552</v>
      </c>
      <c r="AA33" s="41">
        <v>8931</v>
      </c>
      <c r="AB33" s="323">
        <v>0.94275466592395596</v>
      </c>
      <c r="AC33" s="323">
        <v>2.6916660688846598E-3</v>
      </c>
      <c r="AD33" s="323">
        <v>0.93747909732892098</v>
      </c>
      <c r="AE33" s="323">
        <v>0.94803023451899204</v>
      </c>
      <c r="AF33" s="41">
        <v>615</v>
      </c>
      <c r="AG33" s="41">
        <v>575</v>
      </c>
      <c r="AH33" s="323">
        <v>0.947907572811584</v>
      </c>
      <c r="AI33" s="323">
        <v>1.0129580274011099E-2</v>
      </c>
      <c r="AJ33" s="323">
        <v>0.92805396013941199</v>
      </c>
      <c r="AK33" s="323">
        <v>0.967761185483756</v>
      </c>
    </row>
    <row r="34" spans="2:37" x14ac:dyDescent="0.3">
      <c r="B34" s="35" t="s">
        <v>47</v>
      </c>
      <c r="C34" s="36" t="s">
        <v>49</v>
      </c>
      <c r="D34" s="37" t="s">
        <v>52</v>
      </c>
      <c r="E34" s="36">
        <v>15</v>
      </c>
      <c r="F34" s="36">
        <v>1953</v>
      </c>
      <c r="G34" s="248">
        <f>$G$7*$G$9</f>
        <v>1.4243758982964192</v>
      </c>
      <c r="H34" s="36">
        <v>866</v>
      </c>
      <c r="I34" s="36">
        <v>616</v>
      </c>
      <c r="J34" s="248">
        <v>0.71883068155816598</v>
      </c>
      <c r="K34" s="248">
        <v>1.7367179504874899E-2</v>
      </c>
      <c r="L34" s="248">
        <v>0.68479163494707396</v>
      </c>
      <c r="M34" s="248">
        <v>0.75286972816925901</v>
      </c>
      <c r="N34" s="36">
        <v>1054</v>
      </c>
      <c r="O34" s="36">
        <v>715</v>
      </c>
      <c r="P34" s="248">
        <v>0.67865825516395595</v>
      </c>
      <c r="Q34" s="248">
        <v>1.6323117311696701E-2</v>
      </c>
      <c r="R34" s="248">
        <v>0.64666553286525397</v>
      </c>
      <c r="S34" s="248">
        <v>0.71065097746265804</v>
      </c>
      <c r="T34" s="36">
        <v>0</v>
      </c>
      <c r="U34" s="36">
        <v>0</v>
      </c>
      <c r="V34" s="248"/>
      <c r="W34" s="248"/>
      <c r="X34" s="248"/>
      <c r="Y34" s="323"/>
      <c r="Z34" s="41">
        <v>1054</v>
      </c>
      <c r="AA34" s="41">
        <v>715</v>
      </c>
      <c r="AB34" s="323">
        <v>0.67865825516395595</v>
      </c>
      <c r="AC34" s="323">
        <v>1.6323117311696701E-2</v>
      </c>
      <c r="AD34" s="323">
        <v>0.64666553286525397</v>
      </c>
      <c r="AE34" s="323">
        <v>0.71065097746265804</v>
      </c>
      <c r="AF34" s="41">
        <v>5</v>
      </c>
      <c r="AG34" s="41">
        <v>3</v>
      </c>
      <c r="AH34" s="323">
        <v>0.685315727824513</v>
      </c>
      <c r="AI34" s="323">
        <v>0.22413317194400201</v>
      </c>
      <c r="AJ34" s="323">
        <v>0.246022779608459</v>
      </c>
      <c r="AK34" s="323">
        <v>1.12460867604057</v>
      </c>
    </row>
    <row r="35" spans="2:37" x14ac:dyDescent="0.3">
      <c r="B35" s="43" t="s">
        <v>47</v>
      </c>
      <c r="C35" s="44" t="s">
        <v>53</v>
      </c>
      <c r="D35" s="15" t="s">
        <v>54</v>
      </c>
      <c r="E35" s="16">
        <v>15</v>
      </c>
      <c r="F35" s="16">
        <v>16001</v>
      </c>
      <c r="G35" s="244">
        <f>$G$7*$G$9</f>
        <v>1.4243758982964192</v>
      </c>
      <c r="H35" s="16">
        <v>7835</v>
      </c>
      <c r="I35" s="16">
        <v>7161</v>
      </c>
      <c r="J35" s="244">
        <v>0.92383896564916901</v>
      </c>
      <c r="K35" s="244">
        <v>3.4004350328171299E-3</v>
      </c>
      <c r="L35" s="244">
        <v>0.91717423540050902</v>
      </c>
      <c r="M35" s="244">
        <v>0.93050369589783</v>
      </c>
      <c r="N35" s="16">
        <v>9972</v>
      </c>
      <c r="O35" s="16">
        <v>9108</v>
      </c>
      <c r="P35" s="244">
        <v>0.922176399945834</v>
      </c>
      <c r="Q35" s="244">
        <v>3.0402171766635102E-3</v>
      </c>
      <c r="R35" s="244">
        <v>0.91621768372739198</v>
      </c>
      <c r="S35" s="244">
        <v>0.92813511616427602</v>
      </c>
      <c r="T35" s="16">
        <v>634</v>
      </c>
      <c r="U35" s="16">
        <v>538</v>
      </c>
      <c r="V35" s="244">
        <v>0.86163146433785098</v>
      </c>
      <c r="W35" s="244">
        <v>1.54556760754299E-2</v>
      </c>
      <c r="X35" s="244">
        <v>0.83133889563434704</v>
      </c>
      <c r="Y35" s="319">
        <v>0.89192403304135504</v>
      </c>
      <c r="Z35" s="45">
        <v>10606</v>
      </c>
      <c r="AA35" s="45">
        <v>9646</v>
      </c>
      <c r="AB35" s="319">
        <v>0.91840917776050701</v>
      </c>
      <c r="AC35" s="319">
        <v>3.01138154964762E-3</v>
      </c>
      <c r="AD35" s="319">
        <v>0.91250697833293404</v>
      </c>
      <c r="AE35" s="319">
        <v>0.92431137718808098</v>
      </c>
      <c r="AF35" s="45">
        <v>620</v>
      </c>
      <c r="AG35" s="45">
        <v>578</v>
      </c>
      <c r="AH35" s="319">
        <v>0.94617726772057598</v>
      </c>
      <c r="AI35" s="319">
        <v>1.0244421883971899E-2</v>
      </c>
      <c r="AJ35" s="319">
        <v>0.92609856962717896</v>
      </c>
      <c r="AK35" s="319">
        <v>0.96625596581397399</v>
      </c>
    </row>
    <row r="36" spans="2:37" x14ac:dyDescent="0.3">
      <c r="B36" s="35" t="s">
        <v>47</v>
      </c>
      <c r="C36" s="47" t="s">
        <v>50</v>
      </c>
      <c r="D36" s="37" t="s">
        <v>45</v>
      </c>
      <c r="E36" s="36">
        <v>12</v>
      </c>
      <c r="F36" s="36">
        <v>13003</v>
      </c>
      <c r="G36" s="248">
        <f>$G$7*$G$8</f>
        <v>1.0051991352297041</v>
      </c>
      <c r="H36" s="36">
        <v>5962</v>
      </c>
      <c r="I36" s="36">
        <v>5658</v>
      </c>
      <c r="J36" s="248">
        <v>0.960779188233021</v>
      </c>
      <c r="K36" s="248">
        <v>2.8021205234021701E-3</v>
      </c>
      <c r="L36" s="248">
        <v>0.95528713288349099</v>
      </c>
      <c r="M36" s="248">
        <v>0.96627124358255001</v>
      </c>
      <c r="N36" s="36">
        <v>8470</v>
      </c>
      <c r="O36" s="36">
        <v>7994</v>
      </c>
      <c r="P36" s="248">
        <v>0.95670434246812397</v>
      </c>
      <c r="Q36" s="248">
        <v>2.4617303342092602E-3</v>
      </c>
      <c r="R36" s="248">
        <v>0.95187943963536503</v>
      </c>
      <c r="S36" s="248">
        <v>0.96152924530088202</v>
      </c>
      <c r="T36" s="36">
        <v>743</v>
      </c>
      <c r="U36" s="36">
        <v>658</v>
      </c>
      <c r="V36" s="248">
        <v>0.911984179878643</v>
      </c>
      <c r="W36" s="248">
        <v>1.1481602642052601E-2</v>
      </c>
      <c r="X36" s="248">
        <v>0.88948065203791504</v>
      </c>
      <c r="Y36" s="323">
        <v>0.93448770771937095</v>
      </c>
      <c r="Z36" s="41">
        <v>9213</v>
      </c>
      <c r="AA36" s="41">
        <v>8652</v>
      </c>
      <c r="AB36" s="323">
        <v>0.95294227807505005</v>
      </c>
      <c r="AC36" s="323">
        <v>2.4545001275141998E-3</v>
      </c>
      <c r="AD36" s="323">
        <v>0.94813154618712703</v>
      </c>
      <c r="AE36" s="323">
        <v>0.95775300996297397</v>
      </c>
      <c r="AF36" s="41">
        <v>663</v>
      </c>
      <c r="AG36" s="41">
        <v>591</v>
      </c>
      <c r="AH36" s="323">
        <v>0.912480227939929</v>
      </c>
      <c r="AI36" s="323">
        <v>1.20882647024739E-2</v>
      </c>
      <c r="AJ36" s="323">
        <v>0.88878766430060996</v>
      </c>
      <c r="AK36" s="323">
        <v>0.93617279157924904</v>
      </c>
    </row>
    <row r="37" spans="2:37" x14ac:dyDescent="0.3">
      <c r="B37" s="35" t="s">
        <v>47</v>
      </c>
      <c r="C37" s="47" t="s">
        <v>50</v>
      </c>
      <c r="D37" s="37" t="s">
        <v>52</v>
      </c>
      <c r="E37" s="36">
        <v>12</v>
      </c>
      <c r="F37" s="36">
        <v>914</v>
      </c>
      <c r="G37" s="248">
        <f>$G$7*$G$8</f>
        <v>1.0051991352297041</v>
      </c>
      <c r="H37" s="36">
        <v>492</v>
      </c>
      <c r="I37" s="36">
        <v>404</v>
      </c>
      <c r="J37" s="248">
        <v>0.83049574993156505</v>
      </c>
      <c r="K37" s="248">
        <v>1.89920327259906E-2</v>
      </c>
      <c r="L37" s="248">
        <v>0.79327204950180097</v>
      </c>
      <c r="M37" s="248">
        <v>0.86771945036132803</v>
      </c>
      <c r="N37" s="36">
        <v>606</v>
      </c>
      <c r="O37" s="36">
        <v>479</v>
      </c>
      <c r="P37" s="248">
        <v>0.80012955735067104</v>
      </c>
      <c r="Q37" s="248">
        <v>1.8163229858724102E-2</v>
      </c>
      <c r="R37" s="248">
        <v>0.76453028070384699</v>
      </c>
      <c r="S37" s="248">
        <v>0.83572883399749498</v>
      </c>
      <c r="T37" s="36">
        <v>0</v>
      </c>
      <c r="U37" s="36">
        <v>0</v>
      </c>
      <c r="V37" s="248"/>
      <c r="W37" s="248"/>
      <c r="X37" s="248"/>
      <c r="Y37" s="323"/>
      <c r="Z37" s="41">
        <v>606</v>
      </c>
      <c r="AA37" s="41">
        <v>479</v>
      </c>
      <c r="AB37" s="323">
        <v>0.80012955735067104</v>
      </c>
      <c r="AC37" s="323">
        <v>1.8163229858724102E-2</v>
      </c>
      <c r="AD37" s="323">
        <v>0.76453028070384699</v>
      </c>
      <c r="AE37" s="323">
        <v>0.83572883399749498</v>
      </c>
      <c r="AF37" s="41">
        <v>14</v>
      </c>
      <c r="AG37" s="41">
        <v>10</v>
      </c>
      <c r="AH37" s="323">
        <v>0.70151221505886696</v>
      </c>
      <c r="AI37" s="323">
        <v>0.131387467745499</v>
      </c>
      <c r="AJ37" s="323">
        <v>0.443997508226528</v>
      </c>
      <c r="AK37" s="323">
        <v>0.95902692189120597</v>
      </c>
    </row>
    <row r="38" spans="2:37" x14ac:dyDescent="0.3">
      <c r="B38" s="43" t="s">
        <v>47</v>
      </c>
      <c r="C38" s="23" t="s">
        <v>55</v>
      </c>
      <c r="D38" s="15" t="s">
        <v>54</v>
      </c>
      <c r="E38" s="16">
        <v>12</v>
      </c>
      <c r="F38" s="16">
        <v>13917</v>
      </c>
      <c r="G38" s="244">
        <f>$G$7*$G$8</f>
        <v>1.0051991352297041</v>
      </c>
      <c r="H38" s="16">
        <v>6454</v>
      </c>
      <c r="I38" s="16">
        <v>6062</v>
      </c>
      <c r="J38" s="244">
        <v>0.95220562354363802</v>
      </c>
      <c r="K38" s="244">
        <v>2.9632521654225398E-3</v>
      </c>
      <c r="L38" s="244">
        <v>0.94639775597648801</v>
      </c>
      <c r="M38" s="244">
        <v>0.95801349111078804</v>
      </c>
      <c r="N38" s="16">
        <v>9076</v>
      </c>
      <c r="O38" s="16">
        <v>8473</v>
      </c>
      <c r="P38" s="244">
        <v>0.94749677859818604</v>
      </c>
      <c r="Q38" s="244">
        <v>2.6081077873303798E-3</v>
      </c>
      <c r="R38" s="244">
        <v>0.94238498122689895</v>
      </c>
      <c r="S38" s="244">
        <v>0.95260857596947301</v>
      </c>
      <c r="T38" s="16">
        <v>743</v>
      </c>
      <c r="U38" s="16">
        <v>658</v>
      </c>
      <c r="V38" s="244">
        <v>0.911984179878643</v>
      </c>
      <c r="W38" s="244">
        <v>1.1481602642052601E-2</v>
      </c>
      <c r="X38" s="244">
        <v>0.88948065203791504</v>
      </c>
      <c r="Y38" s="319">
        <v>0.93448770771937095</v>
      </c>
      <c r="Z38" s="45">
        <v>9819</v>
      </c>
      <c r="AA38" s="45">
        <v>9131</v>
      </c>
      <c r="AB38" s="319">
        <v>0.944670999678485</v>
      </c>
      <c r="AC38" s="319">
        <v>2.56872002482626E-3</v>
      </c>
      <c r="AD38" s="319">
        <v>0.93963640090374601</v>
      </c>
      <c r="AE38" s="319">
        <v>0.949705598453223</v>
      </c>
      <c r="AF38" s="45">
        <v>677</v>
      </c>
      <c r="AG38" s="45">
        <v>601</v>
      </c>
      <c r="AH38" s="319">
        <v>0.90836427576448497</v>
      </c>
      <c r="AI38" s="319">
        <v>1.22079949267117E-2</v>
      </c>
      <c r="AJ38" s="319">
        <v>0.88443704519594801</v>
      </c>
      <c r="AK38" s="319">
        <v>0.93229150633302305</v>
      </c>
    </row>
    <row r="39" spans="2:37" x14ac:dyDescent="0.3">
      <c r="B39" s="43" t="s">
        <v>47</v>
      </c>
      <c r="C39" s="15" t="s">
        <v>44</v>
      </c>
      <c r="D39" s="44" t="s">
        <v>45</v>
      </c>
      <c r="E39" s="16">
        <v>21</v>
      </c>
      <c r="F39" s="16">
        <v>27051</v>
      </c>
      <c r="G39" s="244">
        <f>$G$7</f>
        <v>1.173262807</v>
      </c>
      <c r="H39" s="16">
        <v>12931</v>
      </c>
      <c r="I39" s="16">
        <v>12203</v>
      </c>
      <c r="J39" s="244">
        <v>0.95356179671299501</v>
      </c>
      <c r="K39" s="244">
        <v>2.0818240278440698E-3</v>
      </c>
      <c r="L39" s="244">
        <v>0.94948149656408598</v>
      </c>
      <c r="M39" s="244">
        <v>0.95764209686190505</v>
      </c>
      <c r="N39" s="16">
        <v>17388</v>
      </c>
      <c r="O39" s="16">
        <v>16387</v>
      </c>
      <c r="P39" s="244">
        <v>0.95264389244493197</v>
      </c>
      <c r="Q39" s="244">
        <v>1.80911154417926E-3</v>
      </c>
      <c r="R39" s="244">
        <v>0.94909809894635599</v>
      </c>
      <c r="S39" s="244">
        <v>0.95618968594350795</v>
      </c>
      <c r="T39" s="16">
        <v>1377</v>
      </c>
      <c r="U39" s="16">
        <v>1196</v>
      </c>
      <c r="V39" s="244">
        <v>0.889148962375929</v>
      </c>
      <c r="W39" s="244">
        <v>9.4318594074748897E-3</v>
      </c>
      <c r="X39" s="244">
        <v>0.87066285748421701</v>
      </c>
      <c r="Y39" s="319">
        <v>0.90763506726764098</v>
      </c>
      <c r="Z39" s="45">
        <v>18765</v>
      </c>
      <c r="AA39" s="45">
        <v>17583</v>
      </c>
      <c r="AB39" s="319">
        <v>0.94780171341945996</v>
      </c>
      <c r="AC39" s="319">
        <v>1.82272747700537E-3</v>
      </c>
      <c r="AD39" s="319">
        <v>0.94422923318271901</v>
      </c>
      <c r="AE39" s="319">
        <v>0.95137419365620202</v>
      </c>
      <c r="AF39" s="45">
        <v>1278</v>
      </c>
      <c r="AG39" s="45">
        <v>1166</v>
      </c>
      <c r="AH39" s="319">
        <v>0.92953752295748804</v>
      </c>
      <c r="AI39" s="319">
        <v>7.9858522536127106E-3</v>
      </c>
      <c r="AJ39" s="319">
        <v>0.91388554003108902</v>
      </c>
      <c r="AK39" s="319">
        <v>0.94518950588388795</v>
      </c>
    </row>
    <row r="40" spans="2:37" x14ac:dyDescent="0.3">
      <c r="B40" s="43" t="s">
        <v>47</v>
      </c>
      <c r="C40" s="15" t="s">
        <v>44</v>
      </c>
      <c r="D40" s="44" t="s">
        <v>52</v>
      </c>
      <c r="E40" s="16">
        <v>21</v>
      </c>
      <c r="F40" s="16">
        <v>2867</v>
      </c>
      <c r="G40" s="244">
        <f>$G$7</f>
        <v>1.173262807</v>
      </c>
      <c r="H40" s="16">
        <v>1358</v>
      </c>
      <c r="I40" s="16">
        <v>1020</v>
      </c>
      <c r="J40" s="244">
        <v>0.75799122080165704</v>
      </c>
      <c r="K40" s="244">
        <v>1.3161321343251899E-2</v>
      </c>
      <c r="L40" s="244">
        <v>0.73219550477645101</v>
      </c>
      <c r="M40" s="244">
        <v>0.78378693682686196</v>
      </c>
      <c r="N40" s="16">
        <v>1660</v>
      </c>
      <c r="O40" s="16">
        <v>1194</v>
      </c>
      <c r="P40" s="244">
        <v>0.72192669716198299</v>
      </c>
      <c r="Q40" s="244">
        <v>1.24177864496569E-2</v>
      </c>
      <c r="R40" s="244">
        <v>0.69758828276096796</v>
      </c>
      <c r="S40" s="244">
        <v>0.74626511156299902</v>
      </c>
      <c r="T40" s="16">
        <v>0</v>
      </c>
      <c r="U40" s="16">
        <v>0</v>
      </c>
      <c r="V40" s="244"/>
      <c r="W40" s="244"/>
      <c r="X40" s="244"/>
      <c r="Y40" s="319"/>
      <c r="Z40" s="45">
        <v>1660</v>
      </c>
      <c r="AA40" s="45">
        <v>1194</v>
      </c>
      <c r="AB40" s="319">
        <v>0.72192669716198299</v>
      </c>
      <c r="AC40" s="319">
        <v>1.24177864496569E-2</v>
      </c>
      <c r="AD40" s="319">
        <v>0.69758828276096796</v>
      </c>
      <c r="AE40" s="319">
        <v>0.74626511156299902</v>
      </c>
      <c r="AF40" s="45">
        <v>19</v>
      </c>
      <c r="AG40" s="45">
        <v>13</v>
      </c>
      <c r="AH40" s="319">
        <v>0.69768390107373202</v>
      </c>
      <c r="AI40" s="319">
        <v>0.11351179612187499</v>
      </c>
      <c r="AJ40" s="319">
        <v>0.47520486709951798</v>
      </c>
      <c r="AK40" s="319">
        <v>0.920162935047946</v>
      </c>
    </row>
    <row r="41" spans="2:37" x14ac:dyDescent="0.3">
      <c r="B41" s="48" t="s">
        <v>58</v>
      </c>
      <c r="C41" s="49" t="s">
        <v>44</v>
      </c>
      <c r="D41" s="50" t="s">
        <v>54</v>
      </c>
      <c r="E41" s="80">
        <v>21</v>
      </c>
      <c r="F41" s="80">
        <v>29918</v>
      </c>
      <c r="G41" s="240">
        <f>$G$7</f>
        <v>1.173262807</v>
      </c>
      <c r="H41" s="80">
        <v>14289</v>
      </c>
      <c r="I41" s="80">
        <v>13223</v>
      </c>
      <c r="J41" s="240">
        <v>0.93679738590807105</v>
      </c>
      <c r="K41" s="240">
        <v>2.2923357898332899E-3</v>
      </c>
      <c r="L41" s="240">
        <v>0.93230449028408602</v>
      </c>
      <c r="M41" s="240">
        <v>0.94129028153205496</v>
      </c>
      <c r="N41" s="80">
        <v>19048</v>
      </c>
      <c r="O41" s="80">
        <v>17581</v>
      </c>
      <c r="P41" s="240">
        <v>0.934342460238891</v>
      </c>
      <c r="Q41" s="240">
        <v>2.0171763773913498E-3</v>
      </c>
      <c r="R41" s="240">
        <v>0.93038886715755398</v>
      </c>
      <c r="S41" s="240">
        <v>0.93829605332022903</v>
      </c>
      <c r="T41" s="80">
        <v>1377</v>
      </c>
      <c r="U41" s="80">
        <v>1196</v>
      </c>
      <c r="V41" s="240">
        <v>0.889148962375929</v>
      </c>
      <c r="W41" s="240">
        <v>9.4318594074748897E-3</v>
      </c>
      <c r="X41" s="240">
        <v>0.87066285748421701</v>
      </c>
      <c r="Y41" s="324">
        <v>0.90763506726764098</v>
      </c>
      <c r="Z41" s="54">
        <v>20425</v>
      </c>
      <c r="AA41" s="54">
        <v>18777</v>
      </c>
      <c r="AB41" s="324">
        <v>0.93115004265477896</v>
      </c>
      <c r="AC41" s="324">
        <v>1.9903424190493E-3</v>
      </c>
      <c r="AD41" s="324">
        <v>0.92724904316576995</v>
      </c>
      <c r="AE41" s="324">
        <v>0.93505104214378898</v>
      </c>
      <c r="AF41" s="54">
        <v>1297</v>
      </c>
      <c r="AG41" s="54">
        <v>1179</v>
      </c>
      <c r="AH41" s="324">
        <v>0.92644663860482102</v>
      </c>
      <c r="AI41" s="324">
        <v>8.0828531642010305E-3</v>
      </c>
      <c r="AJ41" s="324">
        <v>0.91060453738570102</v>
      </c>
      <c r="AK41" s="324">
        <v>0.94228873982394101</v>
      </c>
    </row>
    <row r="42" spans="2:37" x14ac:dyDescent="0.3">
      <c r="B42" s="22" t="s">
        <v>48</v>
      </c>
      <c r="C42" s="57" t="s">
        <v>49</v>
      </c>
      <c r="D42" s="44" t="s">
        <v>45</v>
      </c>
      <c r="E42" s="16">
        <v>61</v>
      </c>
      <c r="F42" s="16">
        <v>64160</v>
      </c>
      <c r="G42" s="244">
        <f>G8</f>
        <v>0.85675530600000005</v>
      </c>
      <c r="H42" s="16">
        <v>26651</v>
      </c>
      <c r="I42" s="16">
        <v>25754</v>
      </c>
      <c r="J42" s="244">
        <v>0.95836056695629201</v>
      </c>
      <c r="K42" s="244">
        <v>1.8354121285317599E-3</v>
      </c>
      <c r="L42" s="244">
        <v>0.95476322525920598</v>
      </c>
      <c r="M42" s="244">
        <v>0.96195790865337805</v>
      </c>
      <c r="N42" s="16">
        <v>34327</v>
      </c>
      <c r="O42" s="16">
        <v>33076</v>
      </c>
      <c r="P42" s="244">
        <v>0.955064529514005</v>
      </c>
      <c r="Q42" s="244">
        <v>1.6854497256693899E-3</v>
      </c>
      <c r="R42" s="244">
        <v>0.951761108727883</v>
      </c>
      <c r="S42" s="244">
        <v>0.958367950300127</v>
      </c>
      <c r="T42" s="16">
        <v>1948</v>
      </c>
      <c r="U42" s="16">
        <v>1713</v>
      </c>
      <c r="V42" s="244">
        <v>0.87853260734842897</v>
      </c>
      <c r="W42" s="244">
        <v>1.0554172168643801E-2</v>
      </c>
      <c r="X42" s="244">
        <v>0.85784680984808503</v>
      </c>
      <c r="Y42" s="319">
        <v>0.89921840484877302</v>
      </c>
      <c r="Z42" s="45">
        <v>36275</v>
      </c>
      <c r="AA42" s="45">
        <v>34789</v>
      </c>
      <c r="AB42" s="319">
        <v>0.94986343624435199</v>
      </c>
      <c r="AC42" s="319">
        <v>1.7227810343236601E-3</v>
      </c>
      <c r="AD42" s="319">
        <v>0.94648684743719502</v>
      </c>
      <c r="AE42" s="319">
        <v>0.95324002505150995</v>
      </c>
      <c r="AF42" s="45">
        <v>1776</v>
      </c>
      <c r="AG42" s="45">
        <v>1671</v>
      </c>
      <c r="AH42" s="319">
        <v>0.94509132985779598</v>
      </c>
      <c r="AI42" s="319">
        <v>7.7038265720995999E-3</v>
      </c>
      <c r="AJ42" s="319">
        <v>0.92999210711423796</v>
      </c>
      <c r="AK42" s="319">
        <v>0.960190552601355</v>
      </c>
    </row>
    <row r="43" spans="2:37" x14ac:dyDescent="0.3">
      <c r="B43" s="22" t="s">
        <v>48</v>
      </c>
      <c r="C43" s="57" t="s">
        <v>49</v>
      </c>
      <c r="D43" s="44" t="s">
        <v>52</v>
      </c>
      <c r="E43" s="16">
        <v>61</v>
      </c>
      <c r="F43" s="16">
        <v>22438</v>
      </c>
      <c r="G43" s="244">
        <f>G42</f>
        <v>0.85675530600000005</v>
      </c>
      <c r="H43" s="16">
        <v>9043</v>
      </c>
      <c r="I43" s="16">
        <v>7620</v>
      </c>
      <c r="J43" s="244">
        <v>0.77887405960879297</v>
      </c>
      <c r="K43" s="244">
        <v>8.0776081139094097E-3</v>
      </c>
      <c r="L43" s="244">
        <v>0.76304223849942199</v>
      </c>
      <c r="M43" s="244">
        <v>0.79470588071816295</v>
      </c>
      <c r="N43" s="16">
        <v>9990</v>
      </c>
      <c r="O43" s="16">
        <v>8263</v>
      </c>
      <c r="P43" s="244">
        <v>0.75247282532860504</v>
      </c>
      <c r="Q43" s="244">
        <v>7.8602840485726896E-3</v>
      </c>
      <c r="R43" s="244">
        <v>0.737066951563629</v>
      </c>
      <c r="S43" s="244">
        <v>0.76787869909358197</v>
      </c>
      <c r="T43" s="16">
        <v>0</v>
      </c>
      <c r="U43" s="16">
        <v>0</v>
      </c>
      <c r="V43" s="244"/>
      <c r="W43" s="244"/>
      <c r="X43" s="244"/>
      <c r="Y43" s="319"/>
      <c r="Z43" s="45">
        <v>9990</v>
      </c>
      <c r="AA43" s="45">
        <v>8263</v>
      </c>
      <c r="AB43" s="319">
        <v>0.75247282532860504</v>
      </c>
      <c r="AC43" s="319">
        <v>7.8602840485726896E-3</v>
      </c>
      <c r="AD43" s="319">
        <v>0.737066951563629</v>
      </c>
      <c r="AE43" s="319">
        <v>0.76787869909358197</v>
      </c>
      <c r="AF43" s="45">
        <v>20</v>
      </c>
      <c r="AG43" s="45">
        <v>13</v>
      </c>
      <c r="AH43" s="319">
        <v>0.81559554026933001</v>
      </c>
      <c r="AI43" s="319">
        <v>0.143257985824464</v>
      </c>
      <c r="AJ43" s="319">
        <v>0.53481504534086999</v>
      </c>
      <c r="AK43" s="319">
        <v>1.09637603519779</v>
      </c>
    </row>
    <row r="44" spans="2:37" x14ac:dyDescent="0.3">
      <c r="B44" s="22" t="s">
        <v>48</v>
      </c>
      <c r="C44" s="57" t="s">
        <v>50</v>
      </c>
      <c r="D44" s="44" t="s">
        <v>45</v>
      </c>
      <c r="E44" s="16">
        <v>37</v>
      </c>
      <c r="F44" s="16">
        <v>50867</v>
      </c>
      <c r="G44" s="244">
        <f>G9</f>
        <v>1.2140297040000001</v>
      </c>
      <c r="H44" s="16">
        <v>17559</v>
      </c>
      <c r="I44" s="16">
        <v>16983</v>
      </c>
      <c r="J44" s="244">
        <v>0.96347628225350301</v>
      </c>
      <c r="K44" s="244">
        <v>2.1454098353473798E-3</v>
      </c>
      <c r="L44" s="244">
        <v>0.95927135621097603</v>
      </c>
      <c r="M44" s="244">
        <v>0.96768120829602999</v>
      </c>
      <c r="N44" s="16">
        <v>25761</v>
      </c>
      <c r="O44" s="16">
        <v>24713</v>
      </c>
      <c r="P44" s="244">
        <v>0.95756834810514102</v>
      </c>
      <c r="Q44" s="244">
        <v>1.9201874758133499E-3</v>
      </c>
      <c r="R44" s="244">
        <v>0.95380484977929603</v>
      </c>
      <c r="S44" s="244">
        <v>0.96133184643098601</v>
      </c>
      <c r="T44" s="16">
        <v>2569</v>
      </c>
      <c r="U44" s="16">
        <v>2253</v>
      </c>
      <c r="V44" s="244">
        <v>0.88512762338412998</v>
      </c>
      <c r="W44" s="244">
        <v>9.7304939721222505E-3</v>
      </c>
      <c r="X44" s="244">
        <v>0.86605620549655304</v>
      </c>
      <c r="Y44" s="319">
        <v>0.90419904127170603</v>
      </c>
      <c r="Z44" s="45">
        <v>28330</v>
      </c>
      <c r="AA44" s="45">
        <v>26966</v>
      </c>
      <c r="AB44" s="319">
        <v>0.94987915818804303</v>
      </c>
      <c r="AC44" s="319">
        <v>1.9877926861424601E-3</v>
      </c>
      <c r="AD44" s="319">
        <v>0.94598315608374095</v>
      </c>
      <c r="AE44" s="319">
        <v>0.95377516029234599</v>
      </c>
      <c r="AF44" s="45">
        <v>1985</v>
      </c>
      <c r="AG44" s="45">
        <v>1792</v>
      </c>
      <c r="AH44" s="319">
        <v>0.91965044704342602</v>
      </c>
      <c r="AI44" s="319">
        <v>9.1885236150092801E-3</v>
      </c>
      <c r="AJ44" s="319">
        <v>0.90164127154485796</v>
      </c>
      <c r="AK44" s="319">
        <v>0.93765962254199398</v>
      </c>
    </row>
    <row r="45" spans="2:37" x14ac:dyDescent="0.3">
      <c r="B45" s="22" t="s">
        <v>48</v>
      </c>
      <c r="C45" s="57" t="s">
        <v>50</v>
      </c>
      <c r="D45" s="44" t="s">
        <v>52</v>
      </c>
      <c r="E45" s="16">
        <v>37</v>
      </c>
      <c r="F45" s="16">
        <v>6942</v>
      </c>
      <c r="G45" s="244">
        <f>G44</f>
        <v>1.2140297040000001</v>
      </c>
      <c r="H45" s="16">
        <v>2227</v>
      </c>
      <c r="I45" s="16">
        <v>1860</v>
      </c>
      <c r="J45" s="244">
        <v>0.79535046262540998</v>
      </c>
      <c r="K45" s="244">
        <v>1.54816076814053E-2</v>
      </c>
      <c r="L45" s="244">
        <v>0.76500706890773196</v>
      </c>
      <c r="M45" s="244">
        <v>0.82569385634308701</v>
      </c>
      <c r="N45" s="16">
        <v>2634</v>
      </c>
      <c r="O45" s="16">
        <v>2141</v>
      </c>
      <c r="P45" s="244">
        <v>0.76062070000000004</v>
      </c>
      <c r="Q45" s="244">
        <v>1.474846E-2</v>
      </c>
      <c r="R45" s="244">
        <v>0.73171419999999998</v>
      </c>
      <c r="S45" s="244">
        <v>0.78952710000000004</v>
      </c>
      <c r="T45" s="16">
        <v>0</v>
      </c>
      <c r="U45" s="16">
        <v>0</v>
      </c>
      <c r="V45" s="244"/>
      <c r="W45" s="244"/>
      <c r="X45" s="244"/>
      <c r="Y45" s="319"/>
      <c r="Z45" s="45">
        <v>2634</v>
      </c>
      <c r="AA45" s="45">
        <v>2141</v>
      </c>
      <c r="AB45" s="319">
        <v>0.76062070000000004</v>
      </c>
      <c r="AC45" s="319">
        <v>1.474846E-2</v>
      </c>
      <c r="AD45" s="319">
        <v>0.73171419999999998</v>
      </c>
      <c r="AE45" s="319">
        <v>0.78952710000000004</v>
      </c>
      <c r="AF45" s="45">
        <v>29</v>
      </c>
      <c r="AG45" s="45">
        <v>19</v>
      </c>
      <c r="AH45" s="319">
        <v>0.56089895402480106</v>
      </c>
      <c r="AI45" s="319">
        <v>0.12653442739388199</v>
      </c>
      <c r="AJ45" s="319">
        <v>0.31289603157217899</v>
      </c>
      <c r="AK45" s="319">
        <v>0.80890187647742295</v>
      </c>
    </row>
    <row r="46" spans="2:37" x14ac:dyDescent="0.3">
      <c r="B46" s="58" t="s">
        <v>48</v>
      </c>
      <c r="C46" s="59" t="s">
        <v>53</v>
      </c>
      <c r="D46" s="50" t="s">
        <v>54</v>
      </c>
      <c r="E46" s="80">
        <v>61</v>
      </c>
      <c r="F46" s="80">
        <v>86598</v>
      </c>
      <c r="G46" s="240">
        <f>G42</f>
        <v>0.85675530600000005</v>
      </c>
      <c r="H46" s="80">
        <v>35694</v>
      </c>
      <c r="I46" s="80">
        <v>33374</v>
      </c>
      <c r="J46" s="240">
        <v>0.92618345002221303</v>
      </c>
      <c r="K46" s="240">
        <v>2.1725593796322498E-3</v>
      </c>
      <c r="L46" s="240">
        <v>0.92192531185027204</v>
      </c>
      <c r="M46" s="240">
        <v>0.93044158819415501</v>
      </c>
      <c r="N46" s="80">
        <v>44317</v>
      </c>
      <c r="O46" s="80">
        <v>41339</v>
      </c>
      <c r="P46" s="240">
        <v>0.92206801707338704</v>
      </c>
      <c r="Q46" s="240">
        <v>1.9913809075257798E-3</v>
      </c>
      <c r="R46" s="240">
        <v>0.91816498218434905</v>
      </c>
      <c r="S46" s="240">
        <v>0.92597105196242502</v>
      </c>
      <c r="T46" s="80">
        <v>1948</v>
      </c>
      <c r="U46" s="80">
        <v>1713</v>
      </c>
      <c r="V46" s="240">
        <v>0.87853260734842897</v>
      </c>
      <c r="W46" s="240">
        <v>1.0554172168643801E-2</v>
      </c>
      <c r="X46" s="240">
        <v>0.85784680984808503</v>
      </c>
      <c r="Y46" s="324">
        <v>0.89921840484877302</v>
      </c>
      <c r="Z46" s="54">
        <v>46265</v>
      </c>
      <c r="AA46" s="54">
        <v>43052</v>
      </c>
      <c r="AB46" s="324">
        <v>0.91956352055826995</v>
      </c>
      <c r="AC46" s="324">
        <v>1.9701018609378099E-3</v>
      </c>
      <c r="AD46" s="324">
        <v>0.91570219183449797</v>
      </c>
      <c r="AE46" s="324">
        <v>0.92342484928204105</v>
      </c>
      <c r="AF46" s="54">
        <v>1796</v>
      </c>
      <c r="AG46" s="54">
        <v>1684</v>
      </c>
      <c r="AH46" s="324">
        <v>0.94422905951651603</v>
      </c>
      <c r="AI46" s="324">
        <v>7.7294999721963199E-3</v>
      </c>
      <c r="AJ46" s="324">
        <v>0.92907951783301002</v>
      </c>
      <c r="AK46" s="324">
        <v>0.95937860120002105</v>
      </c>
    </row>
    <row r="47" spans="2:37" x14ac:dyDescent="0.3">
      <c r="B47" s="58" t="s">
        <v>48</v>
      </c>
      <c r="C47" s="59" t="s">
        <v>55</v>
      </c>
      <c r="D47" s="50" t="s">
        <v>54</v>
      </c>
      <c r="E47" s="80">
        <v>37</v>
      </c>
      <c r="F47" s="80">
        <v>57809</v>
      </c>
      <c r="G47" s="240">
        <f>G44</f>
        <v>1.2140297040000001</v>
      </c>
      <c r="H47" s="80">
        <v>19786</v>
      </c>
      <c r="I47" s="80">
        <v>18843</v>
      </c>
      <c r="J47" s="240">
        <v>0.95113815620683595</v>
      </c>
      <c r="K47" s="240">
        <v>2.3638731632200801E-3</v>
      </c>
      <c r="L47" s="240">
        <v>0.94650504990635798</v>
      </c>
      <c r="M47" s="240">
        <v>0.95577126250731304</v>
      </c>
      <c r="N47" s="80">
        <v>28395</v>
      </c>
      <c r="O47" s="80">
        <v>26854</v>
      </c>
      <c r="P47" s="240">
        <v>0.94522862660470097</v>
      </c>
      <c r="Q47" s="240">
        <v>2.0905931456263499E-3</v>
      </c>
      <c r="R47" s="240">
        <v>0.94113113930062597</v>
      </c>
      <c r="S47" s="240">
        <v>0.94932611390877497</v>
      </c>
      <c r="T47" s="80">
        <v>2569</v>
      </c>
      <c r="U47" s="80">
        <v>2253</v>
      </c>
      <c r="V47" s="240">
        <v>0.88512762338412998</v>
      </c>
      <c r="W47" s="240">
        <v>9.7304939721222505E-3</v>
      </c>
      <c r="X47" s="240">
        <v>0.86605620549655304</v>
      </c>
      <c r="Y47" s="324">
        <v>0.90419904127170603</v>
      </c>
      <c r="Z47" s="54">
        <v>30964</v>
      </c>
      <c r="AA47" s="54">
        <v>29107</v>
      </c>
      <c r="AB47" s="324">
        <v>0.93920889705955801</v>
      </c>
      <c r="AC47" s="324">
        <v>2.1062357087935301E-3</v>
      </c>
      <c r="AD47" s="324">
        <v>0.93508075089480902</v>
      </c>
      <c r="AE47" s="324">
        <v>0.943337043224308</v>
      </c>
      <c r="AF47" s="54">
        <v>2014</v>
      </c>
      <c r="AG47" s="54">
        <v>1811</v>
      </c>
      <c r="AH47" s="324">
        <v>0.91410037683615097</v>
      </c>
      <c r="AI47" s="324">
        <v>9.3905993179715392E-3</v>
      </c>
      <c r="AJ47" s="324">
        <v>0.89569514023450203</v>
      </c>
      <c r="AK47" s="324">
        <v>0.93250561343780003</v>
      </c>
    </row>
    <row r="48" spans="2:37" x14ac:dyDescent="0.3">
      <c r="B48" s="58" t="s">
        <v>48</v>
      </c>
      <c r="C48" s="49" t="s">
        <v>44</v>
      </c>
      <c r="D48" s="60" t="s">
        <v>45</v>
      </c>
      <c r="E48" s="80">
        <v>76</v>
      </c>
      <c r="F48" s="80">
        <v>115027</v>
      </c>
      <c r="G48" s="240">
        <v>1</v>
      </c>
      <c r="H48" s="80">
        <v>44210</v>
      </c>
      <c r="I48" s="80">
        <v>42737</v>
      </c>
      <c r="J48" s="240">
        <v>0.96053592004411603</v>
      </c>
      <c r="K48" s="240">
        <v>1.39774375393187E-3</v>
      </c>
      <c r="L48" s="240">
        <v>0.95779639260518401</v>
      </c>
      <c r="M48" s="240">
        <v>0.96327544748304705</v>
      </c>
      <c r="N48" s="80">
        <v>60088</v>
      </c>
      <c r="O48" s="80">
        <v>57789</v>
      </c>
      <c r="P48" s="240">
        <v>0.95621242286763197</v>
      </c>
      <c r="Q48" s="240">
        <v>1.26940772605713E-3</v>
      </c>
      <c r="R48" s="240">
        <v>0.95372442942323798</v>
      </c>
      <c r="S48" s="240">
        <v>0.95870041631202596</v>
      </c>
      <c r="T48" s="80">
        <v>4517</v>
      </c>
      <c r="U48" s="80">
        <v>3966</v>
      </c>
      <c r="V48" s="240">
        <v>0.88235512777093295</v>
      </c>
      <c r="W48" s="240">
        <v>7.1849322600831701E-3</v>
      </c>
      <c r="X48" s="240">
        <v>0.86827291919873195</v>
      </c>
      <c r="Y48" s="324">
        <v>0.89643733634313505</v>
      </c>
      <c r="Z48" s="54">
        <v>64605</v>
      </c>
      <c r="AA48" s="54">
        <v>61755</v>
      </c>
      <c r="AB48" s="324">
        <v>0.94987080762578602</v>
      </c>
      <c r="AC48" s="324">
        <v>1.30611331191719E-3</v>
      </c>
      <c r="AD48" s="324">
        <v>0.94731087255450797</v>
      </c>
      <c r="AE48" s="324">
        <v>0.95243074269706496</v>
      </c>
      <c r="AF48" s="54">
        <v>3761</v>
      </c>
      <c r="AG48" s="54">
        <v>3463</v>
      </c>
      <c r="AH48" s="324">
        <v>0.93115047015401797</v>
      </c>
      <c r="AI48" s="324">
        <v>6.0808086838686102E-3</v>
      </c>
      <c r="AJ48" s="324">
        <v>0.91923230404274803</v>
      </c>
      <c r="AK48" s="324">
        <v>0.94306863626528803</v>
      </c>
    </row>
    <row r="49" spans="2:37" x14ac:dyDescent="0.3">
      <c r="B49" s="24" t="s">
        <v>48</v>
      </c>
      <c r="C49" s="25" t="s">
        <v>44</v>
      </c>
      <c r="D49" s="26" t="s">
        <v>52</v>
      </c>
      <c r="E49" s="29">
        <v>76</v>
      </c>
      <c r="F49" s="29">
        <v>29380</v>
      </c>
      <c r="G49" s="274">
        <v>1</v>
      </c>
      <c r="H49" s="29">
        <v>11270</v>
      </c>
      <c r="I49" s="29">
        <v>9480</v>
      </c>
      <c r="J49" s="274">
        <v>0.78235894292338704</v>
      </c>
      <c r="K49" s="274">
        <v>7.1639231992227104E-3</v>
      </c>
      <c r="L49" s="274">
        <v>0.76831791135414595</v>
      </c>
      <c r="M49" s="274">
        <v>0.796399974492628</v>
      </c>
      <c r="N49" s="29">
        <v>12624</v>
      </c>
      <c r="O49" s="29">
        <v>10404</v>
      </c>
      <c r="P49" s="274">
        <v>0.75430866495609705</v>
      </c>
      <c r="Q49" s="274">
        <v>6.9378282424202896E-3</v>
      </c>
      <c r="R49" s="274">
        <v>0.74071077136276997</v>
      </c>
      <c r="S49" s="274">
        <v>0.76790655854942402</v>
      </c>
      <c r="T49" s="29">
        <v>0</v>
      </c>
      <c r="U49" s="29">
        <v>0</v>
      </c>
      <c r="V49" s="274"/>
      <c r="W49" s="274"/>
      <c r="X49" s="274"/>
      <c r="Y49" s="321"/>
      <c r="Z49" s="61">
        <v>12624</v>
      </c>
      <c r="AA49" s="61">
        <v>10404</v>
      </c>
      <c r="AB49" s="321">
        <v>0.75430866495609705</v>
      </c>
      <c r="AC49" s="321">
        <v>6.9378282424202896E-3</v>
      </c>
      <c r="AD49" s="321">
        <v>0.74071077136276997</v>
      </c>
      <c r="AE49" s="321">
        <v>0.76790655854942402</v>
      </c>
      <c r="AF49" s="61">
        <v>49</v>
      </c>
      <c r="AG49" s="61">
        <v>32</v>
      </c>
      <c r="AH49" s="321">
        <v>0.62719691257842902</v>
      </c>
      <c r="AI49" s="321">
        <v>0.102365796493656</v>
      </c>
      <c r="AJ49" s="321">
        <v>0.426563636619537</v>
      </c>
      <c r="AK49" s="321">
        <v>0.82783018853732204</v>
      </c>
    </row>
    <row r="50" spans="2:37" x14ac:dyDescent="0.3">
      <c r="B50" s="62" t="s">
        <v>48</v>
      </c>
      <c r="C50" s="62" t="s">
        <v>44</v>
      </c>
      <c r="D50" s="63" t="s">
        <v>54</v>
      </c>
      <c r="E50" s="66">
        <v>76</v>
      </c>
      <c r="F50" s="66">
        <v>144407</v>
      </c>
      <c r="G50" s="325">
        <v>1</v>
      </c>
      <c r="H50" s="66">
        <v>55480</v>
      </c>
      <c r="I50" s="66">
        <v>52217</v>
      </c>
      <c r="J50" s="325">
        <v>0.93606236067256898</v>
      </c>
      <c r="K50" s="325">
        <v>1.6235053159939701E-3</v>
      </c>
      <c r="L50" s="325">
        <v>0.93288034869941205</v>
      </c>
      <c r="M50" s="325">
        <v>0.93924437264572602</v>
      </c>
      <c r="N50" s="66">
        <v>72712</v>
      </c>
      <c r="O50" s="66">
        <v>68193</v>
      </c>
      <c r="P50" s="325">
        <v>0.93203968846491103</v>
      </c>
      <c r="Q50" s="325">
        <v>1.45766127467903E-3</v>
      </c>
      <c r="R50" s="325">
        <v>0.92918272484234599</v>
      </c>
      <c r="S50" s="325">
        <v>0.93489665208747597</v>
      </c>
      <c r="T50" s="66">
        <v>4517</v>
      </c>
      <c r="U50" s="66">
        <v>3966</v>
      </c>
      <c r="V50" s="325">
        <v>0.88235512777093295</v>
      </c>
      <c r="W50" s="325">
        <v>7.1849322600831701E-3</v>
      </c>
      <c r="X50" s="325">
        <v>0.86827291919873195</v>
      </c>
      <c r="Y50" s="325">
        <v>0.89643733634313505</v>
      </c>
      <c r="Z50" s="66">
        <v>77229</v>
      </c>
      <c r="AA50" s="66">
        <v>72159</v>
      </c>
      <c r="AB50" s="325">
        <v>0.92824536472073405</v>
      </c>
      <c r="AC50" s="325">
        <v>1.44887222440736E-3</v>
      </c>
      <c r="AD50" s="325">
        <v>0.92540562732029596</v>
      </c>
      <c r="AE50" s="325">
        <v>0.93108510212117201</v>
      </c>
      <c r="AF50" s="66">
        <v>3810</v>
      </c>
      <c r="AG50" s="66">
        <v>3495</v>
      </c>
      <c r="AH50" s="325">
        <v>0.92765295389976798</v>
      </c>
      <c r="AI50" s="325">
        <v>6.1823296581065097E-3</v>
      </c>
      <c r="AJ50" s="325">
        <v>0.91553581033374698</v>
      </c>
      <c r="AK50" s="325">
        <v>0.93977009746578899</v>
      </c>
    </row>
    <row r="52" spans="2:37" x14ac:dyDescent="0.3">
      <c r="B52" s="67" t="s">
        <v>59</v>
      </c>
      <c r="C52" s="68"/>
      <c r="D52" s="69"/>
      <c r="E52" s="70"/>
      <c r="F52" s="70"/>
    </row>
    <row r="53" spans="2:37" x14ac:dyDescent="0.3">
      <c r="B53" s="71"/>
      <c r="C53" s="68" t="s">
        <v>60</v>
      </c>
      <c r="D53" s="72" t="s">
        <v>61</v>
      </c>
    </row>
    <row r="54" spans="2:37" x14ac:dyDescent="0.3">
      <c r="B54" s="73"/>
      <c r="C54" s="68" t="s">
        <v>62</v>
      </c>
      <c r="D54" s="72" t="s">
        <v>63</v>
      </c>
    </row>
    <row r="55" spans="2:37" x14ac:dyDescent="0.3">
      <c r="B55" s="74"/>
      <c r="C55" s="68" t="s">
        <v>64</v>
      </c>
      <c r="D55" s="72" t="s">
        <v>65</v>
      </c>
    </row>
    <row r="56" spans="2:37" x14ac:dyDescent="0.3">
      <c r="B56" s="75"/>
      <c r="C56" s="68" t="s">
        <v>66</v>
      </c>
      <c r="D56" s="72" t="s">
        <v>67</v>
      </c>
    </row>
    <row r="57" spans="2:37" x14ac:dyDescent="0.3">
      <c r="D57" s="76"/>
      <c r="E57" s="70"/>
      <c r="F57" s="70"/>
    </row>
    <row r="58" spans="2:37" x14ac:dyDescent="0.3">
      <c r="B58" s="68" t="s">
        <v>68</v>
      </c>
      <c r="C58" s="68" t="s">
        <v>69</v>
      </c>
    </row>
    <row r="59" spans="2:37" x14ac:dyDescent="0.3">
      <c r="B59" s="68" t="s">
        <v>70</v>
      </c>
      <c r="C59" s="68" t="s">
        <v>71</v>
      </c>
      <c r="D59" s="76"/>
      <c r="E59" s="70"/>
      <c r="F59" s="70"/>
    </row>
    <row r="60" spans="2:37" x14ac:dyDescent="0.3">
      <c r="B60" s="68" t="s">
        <v>72</v>
      </c>
      <c r="C60" s="68" t="s">
        <v>73</v>
      </c>
      <c r="D60" s="76"/>
      <c r="E60" s="70"/>
      <c r="F60" s="70"/>
    </row>
    <row r="61" spans="2:37" x14ac:dyDescent="0.3">
      <c r="B61" s="68" t="s">
        <v>74</v>
      </c>
      <c r="C61" s="68" t="s">
        <v>75</v>
      </c>
      <c r="E61" s="77"/>
      <c r="F61" s="77"/>
    </row>
    <row r="62" spans="2:37" x14ac:dyDescent="0.3">
      <c r="B62" s="68" t="s">
        <v>76</v>
      </c>
      <c r="C62" s="68" t="s">
        <v>77</v>
      </c>
    </row>
  </sheetData>
  <pageMargins left="0.7" right="0.7" top="0.75" bottom="0.75" header="0.3" footer="0.3"/>
  <pageSetup orientation="portrait" r:id="rId1"/>
  <tableParts count="2">
    <tablePart r:id="rId2"/>
    <tablePart r:id="rId3"/>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504D4-FC8A-4167-A0B0-C8039B237310}">
  <sheetPr>
    <tabColor theme="9"/>
  </sheetPr>
  <dimension ref="A1"/>
  <sheetViews>
    <sheetView workbookViewId="0">
      <selection activeCell="L18" sqref="L18"/>
    </sheetView>
  </sheetViews>
  <sheetFormatPr defaultRowHeight="14.4" x14ac:dyDescent="0.3"/>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610BC-7837-4BF1-8464-5C09C3EB14C4}">
  <dimension ref="A2:S185"/>
  <sheetViews>
    <sheetView zoomScale="80" zoomScaleNormal="80" workbookViewId="0">
      <pane ySplit="2" topLeftCell="A3" activePane="bottomLeft" state="frozen"/>
      <selection pane="bottomLeft" activeCell="A3" sqref="A3"/>
    </sheetView>
  </sheetViews>
  <sheetFormatPr defaultColWidth="9.109375" defaultRowHeight="15.6" x14ac:dyDescent="0.3"/>
  <cols>
    <col min="1" max="1" width="60.5546875" style="113" customWidth="1"/>
    <col min="2" max="2" width="45.6640625" style="326" customWidth="1"/>
    <col min="3" max="3" width="10.6640625" style="326" customWidth="1"/>
    <col min="4" max="4" width="45.6640625" style="326" customWidth="1"/>
    <col min="5" max="5" width="24.109375" style="326" customWidth="1"/>
    <col min="6" max="6" width="45.6640625" style="326" hidden="1" customWidth="1"/>
    <col min="7" max="7" width="10.6640625" style="326" hidden="1" customWidth="1"/>
    <col min="8" max="8" width="45.6640625" style="326" hidden="1" customWidth="1"/>
    <col min="9" max="9" width="10.6640625" style="326" hidden="1" customWidth="1"/>
    <col min="10" max="10" width="45.6640625" style="326" hidden="1" customWidth="1"/>
    <col min="11" max="11" width="10.6640625" style="326" hidden="1" customWidth="1"/>
    <col min="12" max="12" width="45.6640625" style="326" hidden="1" customWidth="1"/>
    <col min="13" max="13" width="10.6640625" style="326" hidden="1" customWidth="1"/>
    <col min="14" max="14" width="45.6640625" style="326" hidden="1" customWidth="1"/>
    <col min="15" max="15" width="10.6640625" style="326" hidden="1" customWidth="1"/>
    <col min="16" max="16" width="0" style="113" hidden="1" customWidth="1"/>
    <col min="17" max="17" width="80.88671875" style="113" hidden="1" customWidth="1"/>
    <col min="18" max="18" width="47.33203125" style="113" hidden="1" customWidth="1"/>
    <col min="19" max="19" width="19.44140625" style="113" hidden="1" customWidth="1"/>
    <col min="20" max="21" width="0" style="113" hidden="1" customWidth="1"/>
    <col min="22" max="16384" width="9.109375" style="113"/>
  </cols>
  <sheetData>
    <row r="2" spans="1:19" ht="20.399999999999999" x14ac:dyDescent="0.3">
      <c r="A2" s="84"/>
      <c r="B2" s="343" t="s">
        <v>87</v>
      </c>
      <c r="C2" s="342"/>
      <c r="D2" s="343" t="s">
        <v>88</v>
      </c>
      <c r="E2" s="342"/>
      <c r="F2" s="343" t="s">
        <v>89</v>
      </c>
      <c r="G2" s="342"/>
      <c r="H2" s="343" t="s">
        <v>90</v>
      </c>
      <c r="I2" s="342"/>
      <c r="J2" s="343" t="s">
        <v>91</v>
      </c>
      <c r="K2" s="342"/>
      <c r="L2" s="343" t="s">
        <v>92</v>
      </c>
      <c r="M2" s="343"/>
      <c r="N2" s="343" t="s">
        <v>93</v>
      </c>
      <c r="O2" s="342"/>
      <c r="Q2" s="84"/>
      <c r="R2" s="341" t="s">
        <v>94</v>
      </c>
      <c r="S2" s="340"/>
    </row>
    <row r="3" spans="1:19" x14ac:dyDescent="0.3">
      <c r="A3" s="88" t="s">
        <v>95</v>
      </c>
      <c r="B3" s="330"/>
      <c r="C3" s="329" t="s">
        <v>96</v>
      </c>
      <c r="D3" s="330"/>
      <c r="E3" s="329" t="s">
        <v>96</v>
      </c>
      <c r="F3" s="330"/>
      <c r="G3" s="329" t="s">
        <v>96</v>
      </c>
      <c r="H3" s="330"/>
      <c r="I3" s="329" t="s">
        <v>96</v>
      </c>
      <c r="J3" s="330"/>
      <c r="K3" s="329" t="s">
        <v>96</v>
      </c>
      <c r="L3" s="329"/>
      <c r="M3" s="329" t="s">
        <v>96</v>
      </c>
      <c r="N3" s="330"/>
      <c r="O3" s="329" t="s">
        <v>96</v>
      </c>
      <c r="Q3" s="88" t="s">
        <v>95</v>
      </c>
      <c r="R3" s="328"/>
      <c r="S3" s="327" t="s">
        <v>96</v>
      </c>
    </row>
    <row r="4" spans="1:19" ht="138" customHeight="1" x14ac:dyDescent="0.3">
      <c r="A4" s="91" t="s">
        <v>674</v>
      </c>
      <c r="B4" s="339" t="s">
        <v>673</v>
      </c>
      <c r="C4" s="96"/>
      <c r="D4" s="96" t="s">
        <v>672</v>
      </c>
      <c r="E4" s="336" t="s">
        <v>640</v>
      </c>
      <c r="F4" s="96" t="s">
        <v>671</v>
      </c>
      <c r="G4" s="96"/>
      <c r="H4" s="96" t="s">
        <v>670</v>
      </c>
      <c r="I4" s="96"/>
      <c r="J4" s="96" t="s">
        <v>669</v>
      </c>
      <c r="K4" s="96"/>
      <c r="L4" s="96"/>
      <c r="M4" s="96"/>
      <c r="N4" s="96"/>
      <c r="O4" s="96"/>
      <c r="Q4" s="91" t="s">
        <v>97</v>
      </c>
      <c r="R4" s="91" t="s">
        <v>98</v>
      </c>
      <c r="S4" s="96"/>
    </row>
    <row r="5" spans="1:19" ht="20.25" customHeight="1" x14ac:dyDescent="0.3">
      <c r="A5" s="94" t="s">
        <v>102</v>
      </c>
      <c r="B5" s="96" t="s">
        <v>105</v>
      </c>
      <c r="C5" s="96"/>
      <c r="D5" s="96" t="s">
        <v>105</v>
      </c>
      <c r="E5" s="96"/>
      <c r="F5" s="96" t="s">
        <v>105</v>
      </c>
      <c r="G5" s="96"/>
      <c r="H5" s="96" t="s">
        <v>105</v>
      </c>
      <c r="I5" s="96"/>
      <c r="J5" s="96" t="s">
        <v>668</v>
      </c>
      <c r="K5" s="96"/>
      <c r="L5" s="96" t="s">
        <v>106</v>
      </c>
      <c r="M5" s="96"/>
      <c r="N5" s="96" t="s">
        <v>106</v>
      </c>
      <c r="O5" s="96"/>
      <c r="Q5" s="94" t="s">
        <v>102</v>
      </c>
      <c r="R5" s="91" t="s">
        <v>105</v>
      </c>
      <c r="S5" s="91"/>
    </row>
    <row r="6" spans="1:19" ht="20.25" customHeight="1" x14ac:dyDescent="0.3">
      <c r="A6" s="94" t="s">
        <v>107</v>
      </c>
      <c r="B6" s="334"/>
      <c r="C6" s="334"/>
      <c r="D6" s="334"/>
      <c r="E6" s="334"/>
      <c r="F6" s="334"/>
      <c r="G6" s="334"/>
      <c r="H6" s="334"/>
      <c r="I6" s="334"/>
      <c r="J6" s="334"/>
      <c r="K6" s="334"/>
      <c r="L6" s="96" t="s">
        <v>106</v>
      </c>
      <c r="M6" s="96"/>
      <c r="N6" s="334"/>
      <c r="O6" s="334"/>
      <c r="Q6" s="94" t="s">
        <v>107</v>
      </c>
      <c r="R6" s="177"/>
      <c r="S6" s="177"/>
    </row>
    <row r="7" spans="1:19" x14ac:dyDescent="0.3">
      <c r="A7" s="98" t="s">
        <v>108</v>
      </c>
      <c r="B7" s="334"/>
      <c r="C7" s="334"/>
      <c r="D7" s="334"/>
      <c r="E7" s="334"/>
      <c r="F7" s="334"/>
      <c r="G7" s="334"/>
      <c r="H7" s="334"/>
      <c r="I7" s="334"/>
      <c r="J7" s="334"/>
      <c r="K7" s="334"/>
      <c r="L7" s="334"/>
      <c r="M7" s="334"/>
      <c r="N7" s="334"/>
      <c r="O7" s="334"/>
      <c r="Q7" s="98" t="s">
        <v>108</v>
      </c>
      <c r="R7" s="338"/>
      <c r="S7" s="177"/>
    </row>
    <row r="8" spans="1:19" ht="31.2" x14ac:dyDescent="0.3">
      <c r="A8" s="101" t="s">
        <v>47</v>
      </c>
      <c r="B8" s="96" t="s">
        <v>109</v>
      </c>
      <c r="C8" s="96"/>
      <c r="D8" s="96" t="s">
        <v>109</v>
      </c>
      <c r="E8" s="96"/>
      <c r="F8" s="96" t="s">
        <v>109</v>
      </c>
      <c r="G8" s="96"/>
      <c r="H8" s="96" t="s">
        <v>109</v>
      </c>
      <c r="I8" s="96"/>
      <c r="J8" s="96" t="s">
        <v>109</v>
      </c>
      <c r="K8" s="96"/>
      <c r="L8" s="96"/>
      <c r="M8" s="96"/>
      <c r="N8" s="96"/>
      <c r="O8" s="96"/>
      <c r="Q8" s="101" t="s">
        <v>47</v>
      </c>
      <c r="R8" s="91" t="s">
        <v>109</v>
      </c>
      <c r="S8" s="91"/>
    </row>
    <row r="9" spans="1:19" ht="31.2" x14ac:dyDescent="0.3">
      <c r="A9" s="101" t="s">
        <v>46</v>
      </c>
      <c r="B9" s="96" t="s">
        <v>111</v>
      </c>
      <c r="C9" s="96"/>
      <c r="D9" s="96"/>
      <c r="E9" s="96"/>
      <c r="F9" s="96"/>
      <c r="G9" s="96"/>
      <c r="H9" s="96" t="s">
        <v>111</v>
      </c>
      <c r="I9" s="96"/>
      <c r="J9" s="96" t="s">
        <v>111</v>
      </c>
      <c r="K9" s="96"/>
      <c r="L9" s="96"/>
      <c r="M9" s="96"/>
      <c r="N9" s="96"/>
      <c r="O9" s="96"/>
      <c r="Q9" s="101" t="s">
        <v>46</v>
      </c>
      <c r="R9" s="91" t="s">
        <v>111</v>
      </c>
      <c r="S9" s="91"/>
    </row>
    <row r="10" spans="1:19" ht="135" customHeight="1" x14ac:dyDescent="0.3">
      <c r="A10" s="101" t="s">
        <v>43</v>
      </c>
      <c r="B10" s="96" t="s">
        <v>113</v>
      </c>
      <c r="C10" s="96"/>
      <c r="D10" s="96"/>
      <c r="E10" s="96"/>
      <c r="F10" s="96"/>
      <c r="G10" s="96"/>
      <c r="H10" s="96" t="s">
        <v>113</v>
      </c>
      <c r="I10" s="96"/>
      <c r="J10" s="96" t="s">
        <v>113</v>
      </c>
      <c r="K10" s="96"/>
      <c r="L10" s="96"/>
      <c r="M10" s="96"/>
      <c r="N10" s="96"/>
      <c r="O10" s="96"/>
      <c r="Q10" s="101" t="s">
        <v>43</v>
      </c>
      <c r="R10" s="91" t="s">
        <v>113</v>
      </c>
      <c r="S10" s="91"/>
    </row>
    <row r="11" spans="1:19" ht="15.75" customHeight="1" x14ac:dyDescent="0.3">
      <c r="A11" s="98" t="s">
        <v>115</v>
      </c>
      <c r="B11" s="334"/>
      <c r="C11" s="334"/>
      <c r="D11" s="334"/>
      <c r="E11" s="334"/>
      <c r="F11" s="334"/>
      <c r="G11" s="334"/>
      <c r="H11" s="334"/>
      <c r="I11" s="334"/>
      <c r="J11" s="334"/>
      <c r="K11" s="334"/>
      <c r="L11" s="334"/>
      <c r="M11" s="334"/>
      <c r="N11" s="334"/>
      <c r="O11" s="334"/>
      <c r="Q11" s="98" t="s">
        <v>115</v>
      </c>
      <c r="R11" s="177"/>
      <c r="S11" s="177"/>
    </row>
    <row r="12" spans="1:19" ht="15.75" customHeight="1" x14ac:dyDescent="0.3">
      <c r="A12" s="101" t="s">
        <v>49</v>
      </c>
      <c r="B12" s="96" t="s">
        <v>667</v>
      </c>
      <c r="C12" s="96"/>
      <c r="D12" s="96" t="s">
        <v>667</v>
      </c>
      <c r="E12" s="96"/>
      <c r="F12" s="96" t="s">
        <v>667</v>
      </c>
      <c r="G12" s="96"/>
      <c r="H12" s="96" t="s">
        <v>667</v>
      </c>
      <c r="I12" s="96"/>
      <c r="J12" s="96" t="s">
        <v>667</v>
      </c>
      <c r="K12" s="96"/>
      <c r="L12" s="96"/>
      <c r="M12" s="96"/>
      <c r="N12" s="96"/>
      <c r="O12" s="96"/>
      <c r="Q12" s="101" t="s">
        <v>49</v>
      </c>
      <c r="R12" s="96" t="s">
        <v>118</v>
      </c>
      <c r="S12" s="91"/>
    </row>
    <row r="13" spans="1:19" ht="15.75" customHeight="1" x14ac:dyDescent="0.3">
      <c r="A13" s="101" t="s">
        <v>119</v>
      </c>
      <c r="B13" s="96"/>
      <c r="C13" s="96"/>
      <c r="D13" s="96"/>
      <c r="E13" s="96"/>
      <c r="F13" s="96"/>
      <c r="G13" s="96"/>
      <c r="H13" s="96"/>
      <c r="I13" s="96"/>
      <c r="J13" s="96" t="s">
        <v>667</v>
      </c>
      <c r="K13" s="96"/>
      <c r="L13" s="96"/>
      <c r="M13" s="96"/>
      <c r="N13" s="96"/>
      <c r="O13" s="96"/>
      <c r="Q13" s="101" t="s">
        <v>119</v>
      </c>
      <c r="R13" s="96" t="s">
        <v>118</v>
      </c>
      <c r="S13" s="91"/>
    </row>
    <row r="14" spans="1:19" ht="15.75" customHeight="1" x14ac:dyDescent="0.3">
      <c r="A14" s="101" t="s">
        <v>50</v>
      </c>
      <c r="B14" s="96" t="s">
        <v>667</v>
      </c>
      <c r="C14" s="96"/>
      <c r="D14" s="96" t="s">
        <v>667</v>
      </c>
      <c r="E14" s="96"/>
      <c r="F14" s="96" t="s">
        <v>667</v>
      </c>
      <c r="G14" s="96"/>
      <c r="H14" s="96" t="s">
        <v>667</v>
      </c>
      <c r="I14" s="96"/>
      <c r="J14" s="96" t="s">
        <v>667</v>
      </c>
      <c r="K14" s="96"/>
      <c r="L14" s="96"/>
      <c r="M14" s="96"/>
      <c r="N14" s="96"/>
      <c r="O14" s="96"/>
      <c r="Q14" s="101" t="s">
        <v>50</v>
      </c>
      <c r="R14" s="96" t="s">
        <v>118</v>
      </c>
      <c r="S14" s="91"/>
    </row>
    <row r="15" spans="1:19" ht="15.75" customHeight="1" x14ac:dyDescent="0.3">
      <c r="A15" s="101" t="s">
        <v>123</v>
      </c>
      <c r="B15" s="96"/>
      <c r="C15" s="96"/>
      <c r="D15" s="96"/>
      <c r="E15" s="96"/>
      <c r="F15" s="96"/>
      <c r="G15" s="96"/>
      <c r="H15" s="96"/>
      <c r="I15" s="96"/>
      <c r="J15" s="96" t="s">
        <v>667</v>
      </c>
      <c r="K15" s="96"/>
      <c r="L15" s="96"/>
      <c r="M15" s="96"/>
      <c r="N15" s="96"/>
      <c r="O15" s="96"/>
      <c r="Q15" s="101" t="s">
        <v>123</v>
      </c>
      <c r="R15" s="96" t="s">
        <v>118</v>
      </c>
      <c r="S15" s="91"/>
    </row>
    <row r="16" spans="1:19" ht="15.75" customHeight="1" x14ac:dyDescent="0.3">
      <c r="A16" s="101" t="s">
        <v>125</v>
      </c>
      <c r="B16" s="96"/>
      <c r="C16" s="96"/>
      <c r="D16" s="96"/>
      <c r="E16" s="96"/>
      <c r="F16" s="96"/>
      <c r="G16" s="96"/>
      <c r="H16" s="96"/>
      <c r="I16" s="96"/>
      <c r="J16" s="96"/>
      <c r="K16" s="96"/>
      <c r="L16" s="96"/>
      <c r="M16" s="96"/>
      <c r="N16" s="96"/>
      <c r="O16" s="96"/>
      <c r="Q16" s="101" t="s">
        <v>125</v>
      </c>
      <c r="R16" s="96" t="s">
        <v>118</v>
      </c>
      <c r="S16" s="91"/>
    </row>
    <row r="17" spans="1:19" ht="15.75" customHeight="1" x14ac:dyDescent="0.3">
      <c r="A17" s="101" t="s">
        <v>127</v>
      </c>
      <c r="B17" s="96"/>
      <c r="C17" s="96"/>
      <c r="D17" s="96"/>
      <c r="E17" s="96"/>
      <c r="F17" s="96"/>
      <c r="G17" s="96"/>
      <c r="H17" s="96"/>
      <c r="I17" s="96"/>
      <c r="J17" s="96"/>
      <c r="K17" s="96"/>
      <c r="L17" s="96"/>
      <c r="M17" s="96"/>
      <c r="N17" s="96"/>
      <c r="O17" s="96"/>
      <c r="Q17" s="101" t="s">
        <v>127</v>
      </c>
      <c r="R17" s="96" t="s">
        <v>118</v>
      </c>
      <c r="S17" s="91"/>
    </row>
    <row r="18" spans="1:19" x14ac:dyDescent="0.3">
      <c r="A18" s="102" t="s">
        <v>129</v>
      </c>
      <c r="B18" s="334"/>
      <c r="C18" s="334"/>
      <c r="D18" s="334"/>
      <c r="E18" s="334"/>
      <c r="F18" s="96" t="s">
        <v>666</v>
      </c>
      <c r="G18" s="96"/>
      <c r="H18" s="334"/>
      <c r="I18" s="334"/>
      <c r="J18" s="334"/>
      <c r="K18" s="334"/>
      <c r="L18" s="334"/>
      <c r="M18" s="334"/>
      <c r="N18" s="334"/>
      <c r="O18" s="334"/>
      <c r="Q18" s="102" t="s">
        <v>129</v>
      </c>
      <c r="R18" s="177"/>
      <c r="S18" s="177"/>
    </row>
    <row r="19" spans="1:19" ht="78" x14ac:dyDescent="0.3">
      <c r="A19" s="96" t="s">
        <v>131</v>
      </c>
      <c r="B19" s="334"/>
      <c r="C19" s="334"/>
      <c r="D19" s="334"/>
      <c r="E19" s="334"/>
      <c r="F19" s="334"/>
      <c r="G19" s="334"/>
      <c r="H19" s="334"/>
      <c r="I19" s="334"/>
      <c r="J19" s="334"/>
      <c r="K19" s="334"/>
      <c r="L19" s="334"/>
      <c r="M19" s="334"/>
      <c r="N19" s="334"/>
      <c r="O19" s="334"/>
      <c r="Q19" s="96" t="s">
        <v>131</v>
      </c>
      <c r="R19" s="177"/>
      <c r="S19" s="91" t="s">
        <v>132</v>
      </c>
    </row>
    <row r="20" spans="1:19" x14ac:dyDescent="0.3">
      <c r="A20" s="102" t="s">
        <v>43</v>
      </c>
      <c r="B20" s="334"/>
      <c r="C20" s="334"/>
      <c r="D20" s="334"/>
      <c r="E20" s="334"/>
      <c r="F20" s="334"/>
      <c r="G20" s="334"/>
      <c r="H20" s="334"/>
      <c r="I20" s="334"/>
      <c r="J20" s="334"/>
      <c r="K20" s="334"/>
      <c r="L20" s="334"/>
      <c r="M20" s="334"/>
      <c r="N20" s="334"/>
      <c r="O20" s="334"/>
      <c r="Q20" s="102" t="s">
        <v>43</v>
      </c>
      <c r="R20" s="91"/>
      <c r="S20" s="91"/>
    </row>
    <row r="21" spans="1:19" x14ac:dyDescent="0.3">
      <c r="A21" s="104" t="s">
        <v>133</v>
      </c>
      <c r="B21" s="334"/>
      <c r="C21" s="334"/>
      <c r="D21" s="334"/>
      <c r="E21" s="334"/>
      <c r="F21" s="334"/>
      <c r="G21" s="334"/>
      <c r="H21" s="334"/>
      <c r="I21" s="334"/>
      <c r="J21" s="334"/>
      <c r="K21" s="334"/>
      <c r="L21" s="334"/>
      <c r="M21" s="334"/>
      <c r="N21" s="334"/>
      <c r="O21" s="334"/>
      <c r="Q21" s="104" t="s">
        <v>133</v>
      </c>
      <c r="R21" s="91">
        <v>100</v>
      </c>
      <c r="S21" s="91"/>
    </row>
    <row r="22" spans="1:19" x14ac:dyDescent="0.3">
      <c r="A22" s="104" t="s">
        <v>134</v>
      </c>
      <c r="B22" s="334"/>
      <c r="C22" s="334"/>
      <c r="D22" s="334"/>
      <c r="E22" s="334"/>
      <c r="F22" s="334"/>
      <c r="G22" s="334"/>
      <c r="H22" s="334"/>
      <c r="I22" s="334"/>
      <c r="J22" s="334"/>
      <c r="K22" s="334"/>
      <c r="L22" s="334"/>
      <c r="M22" s="334"/>
      <c r="N22" s="334"/>
      <c r="O22" s="334"/>
      <c r="Q22" s="104" t="s">
        <v>134</v>
      </c>
      <c r="R22" s="91">
        <v>100</v>
      </c>
      <c r="S22" s="91"/>
    </row>
    <row r="23" spans="1:19" x14ac:dyDescent="0.3">
      <c r="A23" s="104" t="s">
        <v>135</v>
      </c>
      <c r="B23" s="334"/>
      <c r="C23" s="334"/>
      <c r="D23" s="334"/>
      <c r="E23" s="334"/>
      <c r="F23" s="334"/>
      <c r="G23" s="334"/>
      <c r="H23" s="334"/>
      <c r="I23" s="334"/>
      <c r="J23" s="334"/>
      <c r="K23" s="334"/>
      <c r="L23" s="334"/>
      <c r="M23" s="334"/>
      <c r="N23" s="334"/>
      <c r="O23" s="334"/>
      <c r="Q23" s="104" t="s">
        <v>135</v>
      </c>
      <c r="R23" s="91">
        <v>100</v>
      </c>
      <c r="S23" s="91"/>
    </row>
    <row r="24" spans="1:19" x14ac:dyDescent="0.3">
      <c r="A24" s="104" t="s">
        <v>136</v>
      </c>
      <c r="B24" s="334"/>
      <c r="C24" s="334"/>
      <c r="D24" s="334"/>
      <c r="E24" s="334"/>
      <c r="F24" s="334"/>
      <c r="G24" s="334"/>
      <c r="H24" s="334"/>
      <c r="I24" s="334"/>
      <c r="J24" s="334"/>
      <c r="K24" s="334"/>
      <c r="L24" s="334"/>
      <c r="M24" s="334"/>
      <c r="N24" s="334"/>
      <c r="O24" s="334"/>
      <c r="Q24" s="104" t="s">
        <v>136</v>
      </c>
      <c r="R24" s="337" t="s">
        <v>118</v>
      </c>
      <c r="S24" s="91"/>
    </row>
    <row r="25" spans="1:19" x14ac:dyDescent="0.3">
      <c r="A25" s="102" t="s">
        <v>46</v>
      </c>
      <c r="B25" s="334"/>
      <c r="C25" s="334"/>
      <c r="D25" s="334"/>
      <c r="E25" s="334"/>
      <c r="F25" s="334"/>
      <c r="G25" s="334"/>
      <c r="H25" s="334"/>
      <c r="I25" s="334"/>
      <c r="J25" s="334"/>
      <c r="K25" s="334"/>
      <c r="L25" s="334"/>
      <c r="M25" s="334"/>
      <c r="N25" s="334"/>
      <c r="O25" s="334"/>
      <c r="Q25" s="102" t="s">
        <v>46</v>
      </c>
      <c r="R25" s="91"/>
      <c r="S25" s="91"/>
    </row>
    <row r="26" spans="1:19" x14ac:dyDescent="0.3">
      <c r="A26" s="104" t="s">
        <v>133</v>
      </c>
      <c r="B26" s="334"/>
      <c r="C26" s="334"/>
      <c r="D26" s="334"/>
      <c r="E26" s="334"/>
      <c r="F26" s="334"/>
      <c r="G26" s="334"/>
      <c r="H26" s="334"/>
      <c r="I26" s="334"/>
      <c r="J26" s="334"/>
      <c r="K26" s="334"/>
      <c r="L26" s="334"/>
      <c r="M26" s="334"/>
      <c r="N26" s="334"/>
      <c r="O26" s="334"/>
      <c r="Q26" s="104" t="s">
        <v>133</v>
      </c>
      <c r="R26" s="91">
        <v>70</v>
      </c>
      <c r="S26" s="91"/>
    </row>
    <row r="27" spans="1:19" x14ac:dyDescent="0.3">
      <c r="A27" s="104" t="s">
        <v>134</v>
      </c>
      <c r="B27" s="334"/>
      <c r="C27" s="334"/>
      <c r="D27" s="334"/>
      <c r="E27" s="334"/>
      <c r="F27" s="334"/>
      <c r="G27" s="334"/>
      <c r="H27" s="334"/>
      <c r="I27" s="334"/>
      <c r="J27" s="334"/>
      <c r="K27" s="334"/>
      <c r="L27" s="334"/>
      <c r="M27" s="334"/>
      <c r="N27" s="334"/>
      <c r="O27" s="334"/>
      <c r="Q27" s="104" t="s">
        <v>134</v>
      </c>
      <c r="R27" s="91">
        <v>70</v>
      </c>
      <c r="S27" s="91"/>
    </row>
    <row r="28" spans="1:19" x14ac:dyDescent="0.3">
      <c r="A28" s="104" t="s">
        <v>135</v>
      </c>
      <c r="B28" s="334"/>
      <c r="C28" s="334"/>
      <c r="D28" s="334"/>
      <c r="E28" s="334"/>
      <c r="F28" s="334"/>
      <c r="G28" s="334"/>
      <c r="H28" s="334"/>
      <c r="I28" s="334"/>
      <c r="J28" s="334"/>
      <c r="K28" s="334"/>
      <c r="L28" s="334"/>
      <c r="M28" s="334"/>
      <c r="N28" s="334"/>
      <c r="O28" s="334"/>
      <c r="Q28" s="104" t="s">
        <v>135</v>
      </c>
      <c r="R28" s="91">
        <v>70</v>
      </c>
      <c r="S28" s="91"/>
    </row>
    <row r="29" spans="1:19" x14ac:dyDescent="0.3">
      <c r="A29" s="104" t="s">
        <v>136</v>
      </c>
      <c r="B29" s="334"/>
      <c r="C29" s="334"/>
      <c r="D29" s="334"/>
      <c r="E29" s="334"/>
      <c r="F29" s="334"/>
      <c r="G29" s="334"/>
      <c r="H29" s="334"/>
      <c r="I29" s="334"/>
      <c r="J29" s="334"/>
      <c r="K29" s="334"/>
      <c r="L29" s="334"/>
      <c r="M29" s="334"/>
      <c r="N29" s="334"/>
      <c r="O29" s="334"/>
      <c r="Q29" s="104" t="s">
        <v>136</v>
      </c>
      <c r="R29" s="337" t="s">
        <v>118</v>
      </c>
      <c r="S29" s="91"/>
    </row>
    <row r="30" spans="1:19" x14ac:dyDescent="0.3">
      <c r="A30" s="102" t="s">
        <v>47</v>
      </c>
      <c r="B30" s="334"/>
      <c r="C30" s="334"/>
      <c r="D30" s="334"/>
      <c r="E30" s="334"/>
      <c r="F30" s="334"/>
      <c r="G30" s="334"/>
      <c r="H30" s="334"/>
      <c r="I30" s="334"/>
      <c r="J30" s="334"/>
      <c r="K30" s="334"/>
      <c r="L30" s="334"/>
      <c r="M30" s="334"/>
      <c r="N30" s="334"/>
      <c r="O30" s="334"/>
      <c r="Q30" s="102" t="s">
        <v>47</v>
      </c>
      <c r="R30" s="91"/>
      <c r="S30" s="91"/>
    </row>
    <row r="31" spans="1:19" x14ac:dyDescent="0.3">
      <c r="A31" s="104" t="s">
        <v>133</v>
      </c>
      <c r="B31" s="334"/>
      <c r="C31" s="334"/>
      <c r="D31" s="334"/>
      <c r="E31" s="334"/>
      <c r="F31" s="334"/>
      <c r="G31" s="334"/>
      <c r="H31" s="334"/>
      <c r="I31" s="334"/>
      <c r="J31" s="334"/>
      <c r="K31" s="334"/>
      <c r="L31" s="334"/>
      <c r="M31" s="334"/>
      <c r="N31" s="334"/>
      <c r="O31" s="334"/>
      <c r="Q31" s="104" t="s">
        <v>133</v>
      </c>
      <c r="R31" s="91">
        <v>50</v>
      </c>
      <c r="S31" s="91"/>
    </row>
    <row r="32" spans="1:19" x14ac:dyDescent="0.3">
      <c r="A32" s="104" t="s">
        <v>134</v>
      </c>
      <c r="B32" s="334"/>
      <c r="C32" s="334"/>
      <c r="D32" s="334"/>
      <c r="E32" s="334"/>
      <c r="F32" s="334"/>
      <c r="G32" s="334"/>
      <c r="H32" s="334"/>
      <c r="I32" s="334"/>
      <c r="J32" s="334"/>
      <c r="K32" s="334"/>
      <c r="L32" s="334"/>
      <c r="M32" s="334"/>
      <c r="N32" s="334"/>
      <c r="O32" s="334"/>
      <c r="Q32" s="104" t="s">
        <v>134</v>
      </c>
      <c r="R32" s="91">
        <v>50</v>
      </c>
      <c r="S32" s="91"/>
    </row>
    <row r="33" spans="1:19" x14ac:dyDescent="0.3">
      <c r="A33" s="104" t="s">
        <v>135</v>
      </c>
      <c r="B33" s="334"/>
      <c r="C33" s="334"/>
      <c r="D33" s="334"/>
      <c r="E33" s="334"/>
      <c r="F33" s="334"/>
      <c r="G33" s="334"/>
      <c r="H33" s="334"/>
      <c r="I33" s="334"/>
      <c r="J33" s="334"/>
      <c r="K33" s="334"/>
      <c r="L33" s="334"/>
      <c r="M33" s="334"/>
      <c r="N33" s="334"/>
      <c r="O33" s="334"/>
      <c r="Q33" s="104" t="s">
        <v>135</v>
      </c>
      <c r="R33" s="91">
        <v>50</v>
      </c>
      <c r="S33" s="91"/>
    </row>
    <row r="34" spans="1:19" x14ac:dyDescent="0.3">
      <c r="A34" s="104" t="s">
        <v>136</v>
      </c>
      <c r="B34" s="334"/>
      <c r="C34" s="334"/>
      <c r="D34" s="334"/>
      <c r="E34" s="334"/>
      <c r="F34" s="334"/>
      <c r="G34" s="334"/>
      <c r="H34" s="334"/>
      <c r="I34" s="334"/>
      <c r="J34" s="334"/>
      <c r="K34" s="334"/>
      <c r="L34" s="334"/>
      <c r="M34" s="334"/>
      <c r="N34" s="334"/>
      <c r="O34" s="334"/>
      <c r="Q34" s="104" t="s">
        <v>136</v>
      </c>
      <c r="R34" s="337" t="s">
        <v>118</v>
      </c>
      <c r="S34" s="91"/>
    </row>
    <row r="35" spans="1:19" ht="15.75" customHeight="1" x14ac:dyDescent="0.3">
      <c r="A35" s="102" t="s">
        <v>137</v>
      </c>
      <c r="B35" s="334"/>
      <c r="C35" s="334"/>
      <c r="D35" s="334"/>
      <c r="E35" s="334"/>
      <c r="F35" s="334"/>
      <c r="G35" s="334"/>
      <c r="H35" s="334"/>
      <c r="I35" s="334"/>
      <c r="J35" s="334"/>
      <c r="K35" s="334"/>
      <c r="L35" s="96"/>
      <c r="M35" s="96"/>
      <c r="N35" s="334"/>
      <c r="O35" s="334"/>
      <c r="Q35" s="102" t="s">
        <v>137</v>
      </c>
      <c r="R35" s="177"/>
      <c r="S35" s="177"/>
    </row>
    <row r="36" spans="1:19" ht="7.5" customHeight="1" x14ac:dyDescent="0.3">
      <c r="A36" s="94"/>
      <c r="B36" s="102"/>
      <c r="C36" s="102"/>
      <c r="D36" s="102"/>
      <c r="E36" s="102"/>
      <c r="F36" s="102"/>
      <c r="G36" s="102"/>
      <c r="H36" s="102"/>
      <c r="I36" s="102"/>
      <c r="J36" s="102"/>
      <c r="K36" s="102"/>
      <c r="L36" s="102"/>
      <c r="M36" s="102"/>
      <c r="N36" s="102"/>
      <c r="O36" s="102"/>
      <c r="Q36" s="94"/>
      <c r="R36" s="94"/>
      <c r="S36" s="94"/>
    </row>
    <row r="37" spans="1:19" x14ac:dyDescent="0.3">
      <c r="A37" s="88" t="s">
        <v>138</v>
      </c>
      <c r="B37" s="330"/>
      <c r="C37" s="329" t="s">
        <v>96</v>
      </c>
      <c r="D37" s="330"/>
      <c r="E37" s="329" t="s">
        <v>96</v>
      </c>
      <c r="F37" s="330"/>
      <c r="G37" s="329" t="s">
        <v>96</v>
      </c>
      <c r="H37" s="330"/>
      <c r="I37" s="329" t="s">
        <v>96</v>
      </c>
      <c r="J37" s="330"/>
      <c r="K37" s="329" t="s">
        <v>96</v>
      </c>
      <c r="L37" s="329"/>
      <c r="M37" s="329" t="s">
        <v>96</v>
      </c>
      <c r="N37" s="330"/>
      <c r="O37" s="329" t="s">
        <v>96</v>
      </c>
      <c r="Q37" s="88" t="s">
        <v>138</v>
      </c>
      <c r="R37" s="328"/>
      <c r="S37" s="327" t="s">
        <v>96</v>
      </c>
    </row>
    <row r="38" spans="1:19" x14ac:dyDescent="0.3">
      <c r="A38" s="94" t="s">
        <v>139</v>
      </c>
      <c r="B38" s="102" t="s">
        <v>140</v>
      </c>
      <c r="C38" s="102"/>
      <c r="D38" s="102" t="s">
        <v>140</v>
      </c>
      <c r="E38" s="102"/>
      <c r="F38" s="102" t="s">
        <v>140</v>
      </c>
      <c r="G38" s="102"/>
      <c r="H38" s="102" t="s">
        <v>140</v>
      </c>
      <c r="I38" s="102"/>
      <c r="J38" s="102" t="s">
        <v>140</v>
      </c>
      <c r="K38" s="102"/>
      <c r="L38" s="102" t="s">
        <v>106</v>
      </c>
      <c r="M38" s="102"/>
      <c r="N38" s="102" t="s">
        <v>106</v>
      </c>
      <c r="O38" s="102"/>
      <c r="Q38" s="94" t="s">
        <v>139</v>
      </c>
      <c r="R38" s="94" t="s">
        <v>140</v>
      </c>
      <c r="S38" s="94"/>
    </row>
    <row r="39" spans="1:19" x14ac:dyDescent="0.3">
      <c r="A39" s="94" t="s">
        <v>144</v>
      </c>
      <c r="B39" s="102" t="s">
        <v>145</v>
      </c>
      <c r="C39" s="102"/>
      <c r="D39" s="102" t="s">
        <v>205</v>
      </c>
      <c r="E39" s="102"/>
      <c r="F39" s="102" t="s">
        <v>145</v>
      </c>
      <c r="G39" s="102"/>
      <c r="H39" s="102" t="s">
        <v>145</v>
      </c>
      <c r="I39" s="102"/>
      <c r="J39" s="102" t="s">
        <v>145</v>
      </c>
      <c r="K39" s="102"/>
      <c r="L39" s="334"/>
      <c r="M39" s="102"/>
      <c r="N39" s="102" t="s">
        <v>106</v>
      </c>
      <c r="O39" s="102"/>
      <c r="Q39" s="94" t="s">
        <v>144</v>
      </c>
      <c r="R39" s="94" t="s">
        <v>145</v>
      </c>
      <c r="S39" s="94"/>
    </row>
    <row r="40" spans="1:19" ht="31.2" x14ac:dyDescent="0.3">
      <c r="A40" s="91" t="s">
        <v>146</v>
      </c>
      <c r="B40" s="334"/>
      <c r="C40" s="334"/>
      <c r="D40" s="96" t="s">
        <v>665</v>
      </c>
      <c r="E40" s="96"/>
      <c r="F40" s="334"/>
      <c r="G40" s="334"/>
      <c r="H40" s="334"/>
      <c r="I40" s="334"/>
      <c r="J40" s="334"/>
      <c r="K40" s="334"/>
      <c r="L40" s="334"/>
      <c r="M40" s="334"/>
      <c r="N40" s="334"/>
      <c r="O40" s="334"/>
      <c r="Q40" s="91" t="s">
        <v>146</v>
      </c>
      <c r="R40" s="177"/>
      <c r="S40" s="177"/>
    </row>
    <row r="41" spans="1:19" x14ac:dyDescent="0.3">
      <c r="A41" s="94" t="s">
        <v>147</v>
      </c>
      <c r="B41" s="96">
        <v>8393</v>
      </c>
      <c r="C41" s="96"/>
      <c r="D41" s="96">
        <v>660</v>
      </c>
      <c r="E41" s="96"/>
      <c r="F41" s="96">
        <v>2015</v>
      </c>
      <c r="G41" s="96"/>
      <c r="H41" s="96">
        <v>2420</v>
      </c>
      <c r="I41" s="96"/>
      <c r="J41" s="96">
        <v>5654</v>
      </c>
      <c r="K41" s="96"/>
      <c r="L41" s="96"/>
      <c r="M41" s="96"/>
      <c r="N41" s="96"/>
      <c r="O41" s="96"/>
      <c r="Q41" s="94" t="s">
        <v>147</v>
      </c>
      <c r="R41" s="91">
        <v>105600</v>
      </c>
      <c r="S41" s="91"/>
    </row>
    <row r="42" spans="1:19" ht="44.25" customHeight="1" x14ac:dyDescent="0.3">
      <c r="A42" s="94" t="s">
        <v>153</v>
      </c>
      <c r="B42" s="96" t="s">
        <v>663</v>
      </c>
      <c r="C42" s="96"/>
      <c r="D42" s="96" t="s">
        <v>662</v>
      </c>
      <c r="E42" s="96"/>
      <c r="F42" s="96" t="s">
        <v>664</v>
      </c>
      <c r="G42" s="96"/>
      <c r="H42" s="96" t="s">
        <v>663</v>
      </c>
      <c r="I42" s="96"/>
      <c r="J42" s="96" t="s">
        <v>662</v>
      </c>
      <c r="K42" s="96"/>
      <c r="L42" s="96"/>
      <c r="M42" s="96"/>
      <c r="N42" s="96"/>
      <c r="O42" s="96"/>
      <c r="Q42" s="94" t="s">
        <v>153</v>
      </c>
      <c r="R42" s="91" t="s">
        <v>156</v>
      </c>
      <c r="S42" s="91"/>
    </row>
    <row r="43" spans="1:19" x14ac:dyDescent="0.3">
      <c r="A43" s="98" t="s">
        <v>157</v>
      </c>
      <c r="B43" s="334"/>
      <c r="C43" s="334"/>
      <c r="D43" s="334"/>
      <c r="E43" s="334"/>
      <c r="F43" s="334"/>
      <c r="G43" s="334"/>
      <c r="H43" s="334"/>
      <c r="I43" s="334"/>
      <c r="J43" s="334"/>
      <c r="K43" s="334"/>
      <c r="L43" s="334"/>
      <c r="M43" s="334"/>
      <c r="N43" s="334"/>
      <c r="O43" s="334"/>
      <c r="Q43" s="98" t="s">
        <v>157</v>
      </c>
      <c r="R43" s="177"/>
      <c r="S43" s="177"/>
    </row>
    <row r="44" spans="1:19" ht="128.25" customHeight="1" x14ac:dyDescent="0.3">
      <c r="A44" s="101" t="s">
        <v>158</v>
      </c>
      <c r="B44" s="96" t="s">
        <v>661</v>
      </c>
      <c r="C44" s="96"/>
      <c r="D44" s="96" t="s">
        <v>660</v>
      </c>
      <c r="E44" s="336" t="s">
        <v>640</v>
      </c>
      <c r="F44" s="96" t="s">
        <v>659</v>
      </c>
      <c r="G44" s="96"/>
      <c r="H44" s="96" t="s">
        <v>658</v>
      </c>
      <c r="I44" s="96"/>
      <c r="J44" s="96" t="s">
        <v>657</v>
      </c>
      <c r="K44" s="96"/>
      <c r="L44" s="96"/>
      <c r="M44" s="96"/>
      <c r="N44" s="96"/>
      <c r="O44" s="96"/>
      <c r="Q44" s="101" t="s">
        <v>158</v>
      </c>
      <c r="R44" s="91" t="s">
        <v>164</v>
      </c>
      <c r="S44" s="91"/>
    </row>
    <row r="45" spans="1:19" ht="33" customHeight="1" x14ac:dyDescent="0.3">
      <c r="A45" s="101" t="s">
        <v>165</v>
      </c>
      <c r="B45" s="96" t="s">
        <v>656</v>
      </c>
      <c r="C45" s="96"/>
      <c r="D45" s="96" t="s">
        <v>655</v>
      </c>
      <c r="E45" s="96"/>
      <c r="F45" s="96" t="s">
        <v>654</v>
      </c>
      <c r="G45" s="96"/>
      <c r="H45" s="96" t="s">
        <v>653</v>
      </c>
      <c r="I45" s="96"/>
      <c r="J45" s="96" t="s">
        <v>652</v>
      </c>
      <c r="K45" s="96"/>
      <c r="L45" s="96"/>
      <c r="M45" s="96"/>
      <c r="N45" s="96"/>
      <c r="O45" s="96"/>
      <c r="Q45" s="101" t="s">
        <v>165</v>
      </c>
      <c r="R45" s="91" t="s">
        <v>118</v>
      </c>
      <c r="S45" s="91"/>
    </row>
    <row r="46" spans="1:19" ht="31.2" x14ac:dyDescent="0.3">
      <c r="A46" s="101" t="s">
        <v>169</v>
      </c>
      <c r="B46" s="96" t="s">
        <v>651</v>
      </c>
      <c r="C46" s="96"/>
      <c r="D46" s="181"/>
      <c r="E46" s="96"/>
      <c r="F46" s="96" t="s">
        <v>650</v>
      </c>
      <c r="G46" s="96"/>
      <c r="H46" s="96" t="s">
        <v>649</v>
      </c>
      <c r="I46" s="96"/>
      <c r="J46" s="96" t="s">
        <v>114</v>
      </c>
      <c r="K46" s="96"/>
      <c r="L46" s="96"/>
      <c r="M46" s="96"/>
      <c r="N46" s="96"/>
      <c r="O46" s="96"/>
      <c r="Q46" s="101" t="s">
        <v>169</v>
      </c>
      <c r="R46" s="91" t="s">
        <v>171</v>
      </c>
      <c r="S46" s="91"/>
    </row>
    <row r="47" spans="1:19" x14ac:dyDescent="0.3">
      <c r="A47" s="108" t="s">
        <v>172</v>
      </c>
      <c r="B47" s="334"/>
      <c r="C47" s="334"/>
      <c r="D47" s="334"/>
      <c r="E47" s="334"/>
      <c r="F47" s="334"/>
      <c r="G47" s="334"/>
      <c r="H47" s="334"/>
      <c r="I47" s="334"/>
      <c r="J47" s="334"/>
      <c r="K47" s="334"/>
      <c r="L47" s="334"/>
      <c r="M47" s="334"/>
      <c r="N47" s="334"/>
      <c r="O47" s="334"/>
      <c r="Q47" s="108" t="s">
        <v>172</v>
      </c>
      <c r="R47" s="177"/>
      <c r="S47" s="177"/>
    </row>
    <row r="48" spans="1:19" x14ac:dyDescent="0.3">
      <c r="A48" s="102" t="s">
        <v>173</v>
      </c>
      <c r="B48" s="181"/>
      <c r="C48" s="181"/>
      <c r="D48" s="181"/>
      <c r="E48" s="181"/>
      <c r="F48" s="181"/>
      <c r="G48" s="181"/>
      <c r="H48" s="181"/>
      <c r="I48" s="181"/>
      <c r="J48" s="181"/>
      <c r="K48" s="181"/>
      <c r="L48" s="96"/>
      <c r="M48" s="96"/>
      <c r="N48" s="181"/>
      <c r="O48" s="181"/>
      <c r="Q48" s="102" t="s">
        <v>173</v>
      </c>
      <c r="R48" s="177"/>
      <c r="S48" s="177"/>
    </row>
    <row r="49" spans="1:19" ht="15.75" customHeight="1" x14ac:dyDescent="0.3">
      <c r="A49" s="102" t="s">
        <v>174</v>
      </c>
      <c r="B49" s="334"/>
      <c r="C49" s="334"/>
      <c r="D49" s="334"/>
      <c r="E49" s="334"/>
      <c r="F49" s="334"/>
      <c r="G49" s="334"/>
      <c r="H49" s="334"/>
      <c r="I49" s="334"/>
      <c r="J49" s="334"/>
      <c r="K49" s="334"/>
      <c r="L49" s="334"/>
      <c r="M49" s="334"/>
      <c r="N49" s="334"/>
      <c r="O49" s="334"/>
      <c r="Q49" s="102" t="s">
        <v>174</v>
      </c>
      <c r="R49" s="177"/>
      <c r="S49" s="177"/>
    </row>
    <row r="50" spans="1:19" ht="15.75" customHeight="1" x14ac:dyDescent="0.3">
      <c r="A50" s="104" t="s">
        <v>175</v>
      </c>
      <c r="B50" s="334"/>
      <c r="C50" s="334"/>
      <c r="D50" s="334"/>
      <c r="E50" s="334"/>
      <c r="F50" s="334"/>
      <c r="G50" s="334"/>
      <c r="H50" s="334"/>
      <c r="I50" s="334"/>
      <c r="J50" s="334"/>
      <c r="K50" s="334"/>
      <c r="L50" s="96"/>
      <c r="M50" s="96"/>
      <c r="N50" s="334"/>
      <c r="O50" s="334"/>
      <c r="Q50" s="104" t="s">
        <v>175</v>
      </c>
      <c r="R50" s="177"/>
      <c r="S50" s="177"/>
    </row>
    <row r="51" spans="1:19" ht="15.75" customHeight="1" x14ac:dyDescent="0.3">
      <c r="A51" s="104" t="s">
        <v>176</v>
      </c>
      <c r="B51" s="334"/>
      <c r="C51" s="334"/>
      <c r="D51" s="334"/>
      <c r="E51" s="334"/>
      <c r="F51" s="334"/>
      <c r="G51" s="334"/>
      <c r="H51" s="334"/>
      <c r="I51" s="334"/>
      <c r="J51" s="334"/>
      <c r="K51" s="334"/>
      <c r="L51" s="96"/>
      <c r="M51" s="96"/>
      <c r="N51" s="334"/>
      <c r="O51" s="334"/>
      <c r="Q51" s="104" t="s">
        <v>176</v>
      </c>
      <c r="R51" s="177"/>
      <c r="S51" s="177"/>
    </row>
    <row r="52" spans="1:19" ht="31.2" x14ac:dyDescent="0.3">
      <c r="A52" s="96" t="s">
        <v>177</v>
      </c>
      <c r="B52" s="181"/>
      <c r="C52" s="181"/>
      <c r="D52" s="181"/>
      <c r="E52" s="181"/>
      <c r="F52" s="181"/>
      <c r="G52" s="181"/>
      <c r="H52" s="181"/>
      <c r="I52" s="181"/>
      <c r="J52" s="181"/>
      <c r="K52" s="181"/>
      <c r="L52" s="96"/>
      <c r="M52" s="96"/>
      <c r="N52" s="181"/>
      <c r="O52" s="181"/>
      <c r="Q52" s="96" t="s">
        <v>177</v>
      </c>
      <c r="R52" s="177"/>
      <c r="S52" s="177"/>
    </row>
    <row r="53" spans="1:19" ht="7.5" customHeight="1" x14ac:dyDescent="0.3">
      <c r="A53" s="94"/>
      <c r="B53" s="102"/>
      <c r="C53" s="102"/>
      <c r="D53" s="102"/>
      <c r="E53" s="102"/>
      <c r="F53" s="102"/>
      <c r="G53" s="102"/>
      <c r="H53" s="102"/>
      <c r="I53" s="102"/>
      <c r="J53" s="102"/>
      <c r="K53" s="102"/>
      <c r="L53" s="102"/>
      <c r="M53" s="102"/>
      <c r="N53" s="102"/>
      <c r="O53" s="102"/>
      <c r="Q53" s="94"/>
      <c r="R53" s="94"/>
      <c r="S53" s="94"/>
    </row>
    <row r="54" spans="1:19" x14ac:dyDescent="0.3">
      <c r="A54" s="88" t="s">
        <v>178</v>
      </c>
      <c r="B54" s="330"/>
      <c r="C54" s="329" t="s">
        <v>96</v>
      </c>
      <c r="D54" s="330"/>
      <c r="E54" s="329" t="s">
        <v>96</v>
      </c>
      <c r="F54" s="330"/>
      <c r="G54" s="329" t="s">
        <v>96</v>
      </c>
      <c r="H54" s="330"/>
      <c r="I54" s="329" t="s">
        <v>96</v>
      </c>
      <c r="J54" s="330"/>
      <c r="K54" s="329" t="s">
        <v>96</v>
      </c>
      <c r="L54" s="329"/>
      <c r="M54" s="329" t="s">
        <v>96</v>
      </c>
      <c r="N54" s="330"/>
      <c r="O54" s="329" t="s">
        <v>96</v>
      </c>
      <c r="Q54" s="88" t="s">
        <v>178</v>
      </c>
      <c r="R54" s="328"/>
      <c r="S54" s="327" t="s">
        <v>96</v>
      </c>
    </row>
    <row r="55" spans="1:19" x14ac:dyDescent="0.3">
      <c r="A55" s="98" t="s">
        <v>179</v>
      </c>
      <c r="B55" s="334"/>
      <c r="C55" s="334"/>
      <c r="D55" s="334"/>
      <c r="E55" s="334"/>
      <c r="F55" s="334"/>
      <c r="G55" s="334"/>
      <c r="H55" s="334"/>
      <c r="I55" s="334"/>
      <c r="J55" s="334"/>
      <c r="K55" s="334"/>
      <c r="L55" s="334"/>
      <c r="M55" s="334"/>
      <c r="N55" s="334"/>
      <c r="O55" s="334"/>
      <c r="Q55" s="98" t="s">
        <v>179</v>
      </c>
      <c r="R55" s="177"/>
      <c r="S55" s="177"/>
    </row>
    <row r="56" spans="1:19" ht="17.25" customHeight="1" x14ac:dyDescent="0.3">
      <c r="A56" s="101" t="s">
        <v>180</v>
      </c>
      <c r="B56" s="335" t="s">
        <v>648</v>
      </c>
      <c r="C56" s="96"/>
      <c r="D56" s="335" t="s">
        <v>647</v>
      </c>
      <c r="E56" s="96"/>
      <c r="F56" s="335" t="s">
        <v>646</v>
      </c>
      <c r="G56" s="96"/>
      <c r="H56" s="335" t="s">
        <v>645</v>
      </c>
      <c r="I56" s="96"/>
      <c r="J56" s="335" t="s">
        <v>644</v>
      </c>
      <c r="K56" s="96"/>
      <c r="L56" s="96"/>
      <c r="M56" s="96"/>
      <c r="N56" s="335"/>
      <c r="O56" s="96"/>
      <c r="Q56" s="101" t="s">
        <v>180</v>
      </c>
      <c r="R56" s="91" t="s">
        <v>185</v>
      </c>
      <c r="S56" s="91"/>
    </row>
    <row r="57" spans="1:19" x14ac:dyDescent="0.3">
      <c r="A57" s="101" t="s">
        <v>186</v>
      </c>
      <c r="B57" s="96" t="s">
        <v>642</v>
      </c>
      <c r="C57" s="96"/>
      <c r="D57" s="96" t="s">
        <v>643</v>
      </c>
      <c r="E57" s="96"/>
      <c r="F57" s="96" t="s">
        <v>642</v>
      </c>
      <c r="G57" s="96"/>
      <c r="H57" s="96" t="s">
        <v>642</v>
      </c>
      <c r="I57" s="96"/>
      <c r="J57" s="96" t="s">
        <v>641</v>
      </c>
      <c r="K57" s="96"/>
      <c r="L57" s="96"/>
      <c r="M57" s="96"/>
      <c r="N57" s="96"/>
      <c r="O57" s="96"/>
      <c r="Q57" s="101" t="s">
        <v>186</v>
      </c>
      <c r="R57" s="91" t="s">
        <v>189</v>
      </c>
      <c r="S57" s="91"/>
    </row>
    <row r="58" spans="1:19" x14ac:dyDescent="0.3">
      <c r="A58" s="98" t="s">
        <v>190</v>
      </c>
      <c r="B58" s="334"/>
      <c r="C58" s="334"/>
      <c r="D58" s="334"/>
      <c r="E58" s="334"/>
      <c r="F58" s="334"/>
      <c r="G58" s="334"/>
      <c r="H58" s="334"/>
      <c r="I58" s="334"/>
      <c r="J58" s="334"/>
      <c r="K58" s="334"/>
      <c r="L58" s="334"/>
      <c r="M58" s="334"/>
      <c r="N58" s="334"/>
      <c r="O58" s="334"/>
      <c r="Q58" s="98" t="s">
        <v>190</v>
      </c>
      <c r="R58" s="177"/>
      <c r="S58" s="177"/>
    </row>
    <row r="59" spans="1:19" x14ac:dyDescent="0.3">
      <c r="A59" s="101" t="s">
        <v>47</v>
      </c>
      <c r="B59" s="96">
        <v>23</v>
      </c>
      <c r="C59" s="96"/>
      <c r="D59" s="96">
        <v>19</v>
      </c>
      <c r="E59" s="555" t="s">
        <v>640</v>
      </c>
      <c r="F59" s="96">
        <v>44</v>
      </c>
      <c r="G59" s="96"/>
      <c r="H59" s="96">
        <v>31</v>
      </c>
      <c r="I59" s="96"/>
      <c r="J59" s="96">
        <v>201</v>
      </c>
      <c r="K59" s="96"/>
      <c r="L59" s="96"/>
      <c r="M59" s="96"/>
      <c r="N59" s="96"/>
      <c r="O59" s="96"/>
      <c r="Q59" s="101" t="s">
        <v>47</v>
      </c>
      <c r="R59" s="91">
        <v>17</v>
      </c>
      <c r="S59" s="91"/>
    </row>
    <row r="60" spans="1:19" x14ac:dyDescent="0.3">
      <c r="A60" s="101" t="s">
        <v>46</v>
      </c>
      <c r="B60" s="96">
        <v>19</v>
      </c>
      <c r="C60" s="96"/>
      <c r="D60" s="96" t="s">
        <v>118</v>
      </c>
      <c r="E60" s="556"/>
      <c r="F60" s="96" t="s">
        <v>118</v>
      </c>
      <c r="G60" s="96"/>
      <c r="H60" s="96">
        <v>22</v>
      </c>
      <c r="I60" s="96"/>
      <c r="J60" s="96">
        <v>100</v>
      </c>
      <c r="K60" s="96"/>
      <c r="L60" s="96"/>
      <c r="M60" s="96"/>
      <c r="N60" s="96"/>
      <c r="O60" s="96"/>
      <c r="Q60" s="101" t="s">
        <v>46</v>
      </c>
      <c r="R60" s="91">
        <v>17</v>
      </c>
      <c r="S60" s="91"/>
    </row>
    <row r="61" spans="1:19" x14ac:dyDescent="0.3">
      <c r="A61" s="101" t="s">
        <v>43</v>
      </c>
      <c r="B61" s="96">
        <v>24</v>
      </c>
      <c r="C61" s="96"/>
      <c r="D61" s="96" t="s">
        <v>118</v>
      </c>
      <c r="E61" s="557"/>
      <c r="F61" s="96" t="s">
        <v>118</v>
      </c>
      <c r="G61" s="96"/>
      <c r="H61" s="96">
        <v>16</v>
      </c>
      <c r="I61" s="96"/>
      <c r="J61" s="96">
        <v>48</v>
      </c>
      <c r="K61" s="96"/>
      <c r="L61" s="96"/>
      <c r="M61" s="96"/>
      <c r="N61" s="96"/>
      <c r="O61" s="96"/>
      <c r="Q61" s="101" t="s">
        <v>43</v>
      </c>
      <c r="R61" s="91">
        <v>10</v>
      </c>
      <c r="S61" s="91"/>
    </row>
    <row r="62" spans="1:19" x14ac:dyDescent="0.3">
      <c r="A62" s="98" t="s">
        <v>191</v>
      </c>
      <c r="B62" s="181"/>
      <c r="C62" s="181"/>
      <c r="D62" s="181"/>
      <c r="E62" s="181"/>
      <c r="F62" s="333"/>
      <c r="G62" s="181"/>
      <c r="H62" s="181"/>
      <c r="I62" s="181"/>
      <c r="J62" s="181"/>
      <c r="K62" s="181"/>
      <c r="L62" s="181"/>
      <c r="M62" s="181"/>
      <c r="N62" s="181"/>
      <c r="O62" s="181"/>
      <c r="Q62" s="98" t="s">
        <v>191</v>
      </c>
      <c r="R62" s="177"/>
      <c r="S62" s="177"/>
    </row>
    <row r="63" spans="1:19" x14ac:dyDescent="0.3">
      <c r="A63" s="101" t="s">
        <v>47</v>
      </c>
      <c r="B63" s="96">
        <v>38</v>
      </c>
      <c r="C63" s="96"/>
      <c r="D63" s="96">
        <v>22</v>
      </c>
      <c r="E63" s="96"/>
      <c r="F63" s="96">
        <v>66</v>
      </c>
      <c r="G63" s="96"/>
      <c r="H63" s="96">
        <v>45</v>
      </c>
      <c r="I63" s="96"/>
      <c r="J63" s="96">
        <v>312</v>
      </c>
      <c r="K63" s="96"/>
      <c r="L63" s="96"/>
      <c r="M63" s="96"/>
      <c r="N63" s="96"/>
      <c r="O63" s="96"/>
      <c r="Q63" s="101" t="s">
        <v>47</v>
      </c>
      <c r="R63" s="331" t="s">
        <v>118</v>
      </c>
      <c r="S63" s="91"/>
    </row>
    <row r="64" spans="1:19" x14ac:dyDescent="0.3">
      <c r="A64" s="101" t="s">
        <v>46</v>
      </c>
      <c r="B64" s="96">
        <v>26</v>
      </c>
      <c r="C64" s="96"/>
      <c r="D64" s="96" t="s">
        <v>118</v>
      </c>
      <c r="E64" s="96"/>
      <c r="F64" s="96" t="s">
        <v>118</v>
      </c>
      <c r="G64" s="96"/>
      <c r="H64" s="96">
        <v>29</v>
      </c>
      <c r="I64" s="96"/>
      <c r="J64" s="96">
        <v>165</v>
      </c>
      <c r="K64" s="96"/>
      <c r="L64" s="96"/>
      <c r="M64" s="96"/>
      <c r="N64" s="96"/>
      <c r="O64" s="96"/>
      <c r="Q64" s="101" t="s">
        <v>46</v>
      </c>
      <c r="R64" s="331" t="s">
        <v>118</v>
      </c>
      <c r="S64" s="91"/>
    </row>
    <row r="65" spans="1:19" x14ac:dyDescent="0.3">
      <c r="A65" s="101" t="s">
        <v>43</v>
      </c>
      <c r="B65" s="96">
        <v>29</v>
      </c>
      <c r="C65" s="96"/>
      <c r="D65" s="96" t="s">
        <v>118</v>
      </c>
      <c r="E65" s="96"/>
      <c r="F65" s="96" t="s">
        <v>118</v>
      </c>
      <c r="G65" s="96"/>
      <c r="H65" s="96">
        <v>24</v>
      </c>
      <c r="I65" s="96"/>
      <c r="J65" s="96">
        <v>91</v>
      </c>
      <c r="K65" s="96"/>
      <c r="L65" s="96"/>
      <c r="M65" s="96"/>
      <c r="N65" s="96"/>
      <c r="O65" s="96"/>
      <c r="Q65" s="101" t="s">
        <v>43</v>
      </c>
      <c r="R65" s="331" t="s">
        <v>118</v>
      </c>
      <c r="S65" s="91"/>
    </row>
    <row r="66" spans="1:19" x14ac:dyDescent="0.3">
      <c r="A66" s="101" t="s">
        <v>49</v>
      </c>
      <c r="B66" s="96">
        <v>60</v>
      </c>
      <c r="C66" s="96"/>
      <c r="D66" s="96">
        <v>16</v>
      </c>
      <c r="E66" s="96"/>
      <c r="F66" s="178">
        <v>45</v>
      </c>
      <c r="G66" s="96"/>
      <c r="H66" s="96">
        <v>64</v>
      </c>
      <c r="I66" s="96"/>
      <c r="J66" s="96">
        <v>340</v>
      </c>
      <c r="K66" s="96"/>
      <c r="L66" s="96"/>
      <c r="M66" s="96"/>
      <c r="N66" s="96"/>
      <c r="O66" s="96"/>
      <c r="Q66" s="101" t="s">
        <v>49</v>
      </c>
      <c r="R66" s="331" t="s">
        <v>118</v>
      </c>
      <c r="S66" s="91"/>
    </row>
    <row r="67" spans="1:19" x14ac:dyDescent="0.3">
      <c r="A67" s="101" t="s">
        <v>119</v>
      </c>
      <c r="B67" s="96"/>
      <c r="C67" s="96"/>
      <c r="D67" s="96"/>
      <c r="E67" s="96"/>
      <c r="F67" s="178"/>
      <c r="G67" s="96"/>
      <c r="H67" s="96"/>
      <c r="I67" s="96"/>
      <c r="J67" s="96">
        <v>55</v>
      </c>
      <c r="K67" s="96"/>
      <c r="L67" s="96"/>
      <c r="M67" s="96"/>
      <c r="N67" s="96"/>
      <c r="O67" s="96"/>
      <c r="Q67" s="101" t="s">
        <v>119</v>
      </c>
      <c r="R67" s="331" t="s">
        <v>118</v>
      </c>
      <c r="S67" s="91"/>
    </row>
    <row r="68" spans="1:19" x14ac:dyDescent="0.3">
      <c r="A68" s="101" t="s">
        <v>50</v>
      </c>
      <c r="B68" s="96">
        <v>33</v>
      </c>
      <c r="C68" s="96"/>
      <c r="D68" s="96">
        <v>6</v>
      </c>
      <c r="E68" s="96"/>
      <c r="F68" s="178">
        <v>21</v>
      </c>
      <c r="G68" s="96"/>
      <c r="H68" s="96">
        <v>34</v>
      </c>
      <c r="I68" s="96"/>
      <c r="J68" s="96">
        <v>113</v>
      </c>
      <c r="K68" s="96"/>
      <c r="L68" s="96"/>
      <c r="M68" s="96"/>
      <c r="N68" s="96"/>
      <c r="O68" s="96"/>
      <c r="Q68" s="101" t="s">
        <v>50</v>
      </c>
      <c r="R68" s="331" t="s">
        <v>118</v>
      </c>
      <c r="S68" s="91"/>
    </row>
    <row r="69" spans="1:19" x14ac:dyDescent="0.3">
      <c r="A69" s="101" t="s">
        <v>123</v>
      </c>
      <c r="B69" s="96"/>
      <c r="C69" s="96"/>
      <c r="D69" s="96"/>
      <c r="E69" s="96"/>
      <c r="F69" s="332"/>
      <c r="G69" s="96"/>
      <c r="H69" s="96"/>
      <c r="I69" s="96"/>
      <c r="J69" s="96">
        <v>60</v>
      </c>
      <c r="K69" s="96"/>
      <c r="L69" s="96"/>
      <c r="M69" s="96"/>
      <c r="N69" s="96"/>
      <c r="O69" s="96"/>
      <c r="Q69" s="101" t="s">
        <v>123</v>
      </c>
      <c r="R69" s="331" t="s">
        <v>118</v>
      </c>
      <c r="S69" s="91"/>
    </row>
    <row r="70" spans="1:19" x14ac:dyDescent="0.3">
      <c r="A70" s="101" t="s">
        <v>125</v>
      </c>
      <c r="B70" s="96"/>
      <c r="C70" s="96"/>
      <c r="D70" s="96"/>
      <c r="E70" s="96"/>
      <c r="F70" s="96"/>
      <c r="G70" s="96"/>
      <c r="H70" s="96"/>
      <c r="I70" s="96"/>
      <c r="J70" s="96"/>
      <c r="K70" s="96"/>
      <c r="L70" s="96"/>
      <c r="M70" s="96"/>
      <c r="N70" s="96"/>
      <c r="O70" s="96"/>
      <c r="Q70" s="101" t="s">
        <v>125</v>
      </c>
      <c r="R70" s="331" t="s">
        <v>118</v>
      </c>
      <c r="S70" s="91"/>
    </row>
    <row r="71" spans="1:19" x14ac:dyDescent="0.3">
      <c r="A71" s="101" t="s">
        <v>127</v>
      </c>
      <c r="B71" s="96"/>
      <c r="C71" s="96"/>
      <c r="D71" s="96"/>
      <c r="E71" s="96"/>
      <c r="F71" s="96"/>
      <c r="G71" s="96"/>
      <c r="H71" s="96"/>
      <c r="I71" s="96"/>
      <c r="J71" s="96"/>
      <c r="K71" s="96"/>
      <c r="L71" s="96"/>
      <c r="M71" s="96"/>
      <c r="N71" s="96"/>
      <c r="O71" s="96"/>
      <c r="Q71" s="101" t="s">
        <v>127</v>
      </c>
      <c r="R71" s="331" t="s">
        <v>118</v>
      </c>
      <c r="S71" s="91"/>
    </row>
    <row r="72" spans="1:19" x14ac:dyDescent="0.3">
      <c r="A72" s="94" t="s">
        <v>192</v>
      </c>
      <c r="B72" s="313">
        <v>6.25E-2</v>
      </c>
      <c r="C72" s="96"/>
      <c r="D72" s="313">
        <v>3.6805555555555557E-2</v>
      </c>
      <c r="E72" s="96"/>
      <c r="F72" s="313">
        <v>5.1388888888888894E-2</v>
      </c>
      <c r="G72" s="96"/>
      <c r="H72" s="313">
        <v>4.9999999999999996E-2</v>
      </c>
      <c r="I72" s="96"/>
      <c r="J72" s="313">
        <v>3.4027777777777775E-2</v>
      </c>
      <c r="K72" s="96"/>
      <c r="L72" s="96"/>
      <c r="M72" s="96"/>
      <c r="N72" s="96"/>
      <c r="O72" s="96"/>
      <c r="Q72" s="94" t="s">
        <v>192</v>
      </c>
      <c r="R72" s="91" t="s">
        <v>194</v>
      </c>
      <c r="S72" s="91"/>
    </row>
    <row r="73" spans="1:19" x14ac:dyDescent="0.3">
      <c r="A73" s="94" t="s">
        <v>195</v>
      </c>
      <c r="B73" s="181"/>
      <c r="C73" s="181"/>
      <c r="D73" s="96">
        <v>19</v>
      </c>
      <c r="E73" s="96"/>
      <c r="F73" s="181"/>
      <c r="G73" s="181"/>
      <c r="H73" s="181"/>
      <c r="I73" s="181"/>
      <c r="J73" s="181"/>
      <c r="K73" s="181"/>
      <c r="L73" s="181"/>
      <c r="M73" s="181"/>
      <c r="N73" s="181"/>
      <c r="O73" s="181"/>
      <c r="Q73" s="94" t="s">
        <v>195</v>
      </c>
      <c r="R73" s="177"/>
      <c r="S73" s="177"/>
    </row>
    <row r="74" spans="1:19" ht="31.2" x14ac:dyDescent="0.3">
      <c r="A74" s="94" t="s">
        <v>196</v>
      </c>
      <c r="B74" s="96" t="s">
        <v>639</v>
      </c>
      <c r="C74" s="96"/>
      <c r="D74" s="181"/>
      <c r="E74" s="96"/>
      <c r="F74" s="96" t="s">
        <v>638</v>
      </c>
      <c r="G74" s="96"/>
      <c r="H74" s="96" t="s">
        <v>637</v>
      </c>
      <c r="I74" s="96"/>
      <c r="J74" s="96" t="s">
        <v>133</v>
      </c>
      <c r="K74" s="96"/>
      <c r="L74" s="96"/>
      <c r="M74" s="96"/>
      <c r="N74" s="96"/>
      <c r="O74" s="96"/>
      <c r="Q74" s="94" t="s">
        <v>196</v>
      </c>
      <c r="R74" s="91" t="s">
        <v>197</v>
      </c>
      <c r="S74" s="91"/>
    </row>
    <row r="75" spans="1:19" ht="33.75" customHeight="1" x14ac:dyDescent="0.3">
      <c r="A75" s="102" t="s">
        <v>202</v>
      </c>
      <c r="B75" s="96" t="s">
        <v>207</v>
      </c>
      <c r="C75" s="96"/>
      <c r="D75" s="181"/>
      <c r="E75" s="96"/>
      <c r="F75" s="96" t="s">
        <v>207</v>
      </c>
      <c r="G75" s="96"/>
      <c r="H75" s="96" t="s">
        <v>207</v>
      </c>
      <c r="I75" s="96"/>
      <c r="J75" s="96" t="s">
        <v>207</v>
      </c>
      <c r="K75" s="96"/>
      <c r="L75" s="96"/>
      <c r="M75" s="96"/>
      <c r="N75" s="96"/>
      <c r="O75" s="96"/>
      <c r="Q75" s="102" t="s">
        <v>202</v>
      </c>
      <c r="R75" s="91" t="s">
        <v>207</v>
      </c>
      <c r="S75" s="94"/>
    </row>
    <row r="76" spans="1:19" ht="52.5" customHeight="1" x14ac:dyDescent="0.3">
      <c r="A76" s="96" t="s">
        <v>208</v>
      </c>
      <c r="B76" s="96" t="s">
        <v>114</v>
      </c>
      <c r="C76" s="96"/>
      <c r="D76" s="181"/>
      <c r="E76" s="96"/>
      <c r="F76" s="96" t="s">
        <v>114</v>
      </c>
      <c r="G76" s="96"/>
      <c r="H76" s="96" t="s">
        <v>114</v>
      </c>
      <c r="I76" s="96"/>
      <c r="J76" s="96" t="s">
        <v>114</v>
      </c>
      <c r="K76" s="96"/>
      <c r="L76" s="96"/>
      <c r="M76" s="96"/>
      <c r="N76" s="96"/>
      <c r="O76" s="96"/>
      <c r="Q76" s="96" t="s">
        <v>208</v>
      </c>
      <c r="R76" s="94" t="s">
        <v>114</v>
      </c>
      <c r="S76" s="94"/>
    </row>
    <row r="77" spans="1:19" ht="52.5" customHeight="1" x14ac:dyDescent="0.3">
      <c r="A77" s="94" t="s">
        <v>210</v>
      </c>
      <c r="B77" s="96" t="s">
        <v>635</v>
      </c>
      <c r="C77" s="96"/>
      <c r="D77" s="181"/>
      <c r="E77" s="96"/>
      <c r="F77" s="96" t="s">
        <v>636</v>
      </c>
      <c r="G77" s="96"/>
      <c r="H77" s="96" t="s">
        <v>636</v>
      </c>
      <c r="I77" s="96"/>
      <c r="J77" s="96" t="s">
        <v>635</v>
      </c>
      <c r="K77" s="96"/>
      <c r="L77" s="96"/>
      <c r="M77" s="96"/>
      <c r="N77" s="96"/>
      <c r="O77" s="96"/>
      <c r="Q77" s="94" t="s">
        <v>210</v>
      </c>
      <c r="R77" s="91" t="s">
        <v>211</v>
      </c>
      <c r="S77" s="91" t="s">
        <v>212</v>
      </c>
    </row>
    <row r="78" spans="1:19" ht="46.8" x14ac:dyDescent="0.3">
      <c r="A78" s="94" t="s">
        <v>213</v>
      </c>
      <c r="B78" s="96" t="s">
        <v>634</v>
      </c>
      <c r="C78" s="96"/>
      <c r="D78" s="181"/>
      <c r="E78" s="96"/>
      <c r="F78" s="96" t="s">
        <v>633</v>
      </c>
      <c r="G78" s="96"/>
      <c r="H78" s="96" t="s">
        <v>632</v>
      </c>
      <c r="I78" s="96"/>
      <c r="J78" s="96" t="s">
        <v>632</v>
      </c>
      <c r="K78" s="96"/>
      <c r="L78" s="96"/>
      <c r="M78" s="96"/>
      <c r="N78" s="96"/>
      <c r="O78" s="96"/>
      <c r="Q78" s="94" t="s">
        <v>213</v>
      </c>
      <c r="R78" s="91" t="s">
        <v>215</v>
      </c>
      <c r="S78" s="91"/>
    </row>
    <row r="79" spans="1:19" ht="29.25" customHeight="1" x14ac:dyDescent="0.3">
      <c r="A79" s="94" t="s">
        <v>216</v>
      </c>
      <c r="B79" s="96" t="s">
        <v>631</v>
      </c>
      <c r="C79" s="96"/>
      <c r="D79" s="181"/>
      <c r="E79" s="96"/>
      <c r="F79" s="96" t="s">
        <v>631</v>
      </c>
      <c r="G79" s="96"/>
      <c r="H79" s="96" t="s">
        <v>631</v>
      </c>
      <c r="I79" s="96"/>
      <c r="J79" s="96" t="s">
        <v>630</v>
      </c>
      <c r="K79" s="96"/>
      <c r="L79" s="96"/>
      <c r="M79" s="96"/>
      <c r="N79" s="96"/>
      <c r="O79" s="96"/>
      <c r="Q79" s="94" t="s">
        <v>216</v>
      </c>
      <c r="R79" s="91" t="s">
        <v>220</v>
      </c>
      <c r="S79" s="91"/>
    </row>
    <row r="80" spans="1:19" ht="15.75" customHeight="1" x14ac:dyDescent="0.3">
      <c r="A80" s="108" t="s">
        <v>172</v>
      </c>
      <c r="B80" s="181"/>
      <c r="C80" s="181"/>
      <c r="D80" s="181"/>
      <c r="E80" s="181"/>
      <c r="F80" s="181"/>
      <c r="G80" s="181"/>
      <c r="H80" s="181"/>
      <c r="I80" s="181"/>
      <c r="J80" s="181"/>
      <c r="K80" s="181"/>
      <c r="L80" s="181"/>
      <c r="M80" s="181"/>
      <c r="N80" s="181"/>
      <c r="O80" s="181"/>
      <c r="Q80" s="108" t="s">
        <v>172</v>
      </c>
      <c r="R80" s="177"/>
      <c r="S80" s="177"/>
    </row>
    <row r="81" spans="1:19" ht="29.25" customHeight="1" x14ac:dyDescent="0.3">
      <c r="A81" s="94" t="s">
        <v>221</v>
      </c>
      <c r="B81" s="181"/>
      <c r="C81" s="181"/>
      <c r="D81" s="181"/>
      <c r="E81" s="181"/>
      <c r="F81" s="181"/>
      <c r="G81" s="181"/>
      <c r="H81" s="181"/>
      <c r="I81" s="181"/>
      <c r="J81" s="181"/>
      <c r="K81" s="181"/>
      <c r="L81" s="96"/>
      <c r="M81" s="96"/>
      <c r="N81" s="181"/>
      <c r="O81" s="181"/>
      <c r="Q81" s="94" t="s">
        <v>221</v>
      </c>
      <c r="R81" s="177"/>
      <c r="S81" s="177"/>
    </row>
    <row r="82" spans="1:19" ht="7.5" customHeight="1" x14ac:dyDescent="0.3">
      <c r="A82" s="94"/>
      <c r="B82" s="102"/>
      <c r="C82" s="102"/>
      <c r="D82" s="102"/>
      <c r="E82" s="102"/>
      <c r="F82" s="102"/>
      <c r="G82" s="102"/>
      <c r="H82" s="102"/>
      <c r="I82" s="102"/>
      <c r="J82" s="102"/>
      <c r="K82" s="102"/>
      <c r="L82" s="102"/>
      <c r="M82" s="102"/>
      <c r="N82" s="102"/>
      <c r="O82" s="102"/>
      <c r="Q82" s="94"/>
      <c r="R82" s="94"/>
      <c r="S82" s="94"/>
    </row>
    <row r="83" spans="1:19" x14ac:dyDescent="0.3">
      <c r="A83" s="88" t="s">
        <v>222</v>
      </c>
      <c r="B83" s="330"/>
      <c r="C83" s="329" t="s">
        <v>96</v>
      </c>
      <c r="D83" s="330"/>
      <c r="E83" s="329" t="s">
        <v>96</v>
      </c>
      <c r="F83" s="330"/>
      <c r="G83" s="329" t="s">
        <v>96</v>
      </c>
      <c r="H83" s="330"/>
      <c r="I83" s="329" t="s">
        <v>96</v>
      </c>
      <c r="J83" s="330"/>
      <c r="K83" s="329" t="s">
        <v>96</v>
      </c>
      <c r="L83" s="329"/>
      <c r="M83" s="329" t="s">
        <v>96</v>
      </c>
      <c r="N83" s="330"/>
      <c r="O83" s="329" t="s">
        <v>96</v>
      </c>
      <c r="Q83" s="88" t="s">
        <v>222</v>
      </c>
      <c r="R83" s="328"/>
      <c r="S83" s="327" t="s">
        <v>96</v>
      </c>
    </row>
    <row r="84" spans="1:19" ht="31.2" x14ac:dyDescent="0.3">
      <c r="A84" s="94" t="s">
        <v>223</v>
      </c>
      <c r="B84" s="96" t="s">
        <v>629</v>
      </c>
      <c r="C84" s="96"/>
      <c r="D84" s="181"/>
      <c r="E84" s="181"/>
      <c r="F84" s="96" t="s">
        <v>628</v>
      </c>
      <c r="G84" s="96"/>
      <c r="H84" s="96" t="s">
        <v>627</v>
      </c>
      <c r="I84" s="96"/>
      <c r="J84" s="96" t="s">
        <v>626</v>
      </c>
      <c r="K84" s="96"/>
      <c r="L84" s="96"/>
      <c r="M84" s="96"/>
      <c r="N84" s="96"/>
      <c r="O84" s="96"/>
      <c r="Q84" s="94" t="s">
        <v>223</v>
      </c>
      <c r="R84" s="91" t="s">
        <v>227</v>
      </c>
      <c r="S84" s="91"/>
    </row>
    <row r="85" spans="1:19" ht="31.2" x14ac:dyDescent="0.3">
      <c r="A85" s="94" t="s">
        <v>228</v>
      </c>
      <c r="B85" s="96" t="s">
        <v>625</v>
      </c>
      <c r="C85" s="96"/>
      <c r="D85" s="181"/>
      <c r="E85" s="181"/>
      <c r="F85" s="96" t="s">
        <v>624</v>
      </c>
      <c r="G85" s="96"/>
      <c r="H85" s="96" t="s">
        <v>623</v>
      </c>
      <c r="I85" s="96"/>
      <c r="J85" s="96" t="s">
        <v>622</v>
      </c>
      <c r="K85" s="96"/>
      <c r="L85" s="96"/>
      <c r="M85" s="96"/>
      <c r="N85" s="96"/>
      <c r="O85" s="96"/>
      <c r="Q85" s="94" t="s">
        <v>228</v>
      </c>
      <c r="R85" s="91" t="s">
        <v>229</v>
      </c>
      <c r="S85" s="91"/>
    </row>
    <row r="86" spans="1:19" x14ac:dyDescent="0.3">
      <c r="A86" s="94" t="s">
        <v>230</v>
      </c>
      <c r="B86" s="96" t="s">
        <v>114</v>
      </c>
      <c r="C86" s="96"/>
      <c r="D86" s="181"/>
      <c r="E86" s="181"/>
      <c r="F86" s="96" t="s">
        <v>114</v>
      </c>
      <c r="G86" s="96"/>
      <c r="H86" s="96" t="s">
        <v>114</v>
      </c>
      <c r="I86" s="96"/>
      <c r="J86" s="96" t="s">
        <v>114</v>
      </c>
      <c r="K86" s="96"/>
      <c r="L86" s="96"/>
      <c r="M86" s="96"/>
      <c r="N86" s="96"/>
      <c r="O86" s="96"/>
      <c r="Q86" s="94" t="s">
        <v>230</v>
      </c>
      <c r="R86" s="91" t="s">
        <v>114</v>
      </c>
      <c r="S86" s="91"/>
    </row>
    <row r="87" spans="1:19" ht="31.2" x14ac:dyDescent="0.3">
      <c r="A87" s="94" t="s">
        <v>234</v>
      </c>
      <c r="B87" s="96" t="s">
        <v>621</v>
      </c>
      <c r="C87" s="96"/>
      <c r="D87" s="181"/>
      <c r="E87" s="181"/>
      <c r="F87" s="96" t="s">
        <v>114</v>
      </c>
      <c r="G87" s="96"/>
      <c r="H87" s="96" t="s">
        <v>621</v>
      </c>
      <c r="I87" s="96"/>
      <c r="J87" s="96" t="s">
        <v>621</v>
      </c>
      <c r="K87" s="96"/>
      <c r="L87" s="96"/>
      <c r="M87" s="96"/>
      <c r="N87" s="96"/>
      <c r="O87" s="96"/>
      <c r="Q87" s="94" t="s">
        <v>234</v>
      </c>
      <c r="R87" s="91" t="s">
        <v>114</v>
      </c>
      <c r="S87" s="91"/>
    </row>
    <row r="88" spans="1:19" ht="120" customHeight="1" x14ac:dyDescent="0.3">
      <c r="A88" s="102" t="s">
        <v>235</v>
      </c>
      <c r="B88" s="96" t="s">
        <v>619</v>
      </c>
      <c r="C88" s="96"/>
      <c r="D88" s="96" t="s">
        <v>620</v>
      </c>
      <c r="E88" s="96"/>
      <c r="F88" s="96" t="s">
        <v>619</v>
      </c>
      <c r="G88" s="96"/>
      <c r="H88" s="96" t="s">
        <v>619</v>
      </c>
      <c r="I88" s="96"/>
      <c r="J88" s="96" t="s">
        <v>619</v>
      </c>
      <c r="K88" s="96"/>
      <c r="L88" s="96"/>
      <c r="M88" s="96"/>
      <c r="N88" s="96"/>
      <c r="O88" s="96"/>
      <c r="Q88" s="102" t="s">
        <v>235</v>
      </c>
      <c r="R88" s="91" t="s">
        <v>240</v>
      </c>
      <c r="S88" s="91"/>
    </row>
    <row r="89" spans="1:19" ht="15.75" customHeight="1" x14ac:dyDescent="0.3">
      <c r="A89" s="102" t="s">
        <v>241</v>
      </c>
      <c r="B89" s="96" t="s">
        <v>618</v>
      </c>
      <c r="C89" s="96"/>
      <c r="D89" s="181"/>
      <c r="E89" s="181"/>
      <c r="F89" s="96" t="s">
        <v>618</v>
      </c>
      <c r="G89" s="96"/>
      <c r="H89" s="96" t="s">
        <v>618</v>
      </c>
      <c r="I89" s="96"/>
      <c r="J89" s="96" t="s">
        <v>618</v>
      </c>
      <c r="K89" s="96"/>
      <c r="L89" s="96"/>
      <c r="M89" s="96"/>
      <c r="N89" s="96"/>
      <c r="O89" s="96"/>
      <c r="Q89" s="102" t="s">
        <v>241</v>
      </c>
      <c r="R89" s="91"/>
      <c r="S89" s="91"/>
    </row>
    <row r="90" spans="1:19" ht="7.5" customHeight="1" x14ac:dyDescent="0.3">
      <c r="A90" s="94"/>
      <c r="B90" s="102"/>
      <c r="C90" s="102"/>
      <c r="D90" s="102"/>
      <c r="E90" s="102"/>
      <c r="F90" s="102"/>
      <c r="G90" s="102"/>
      <c r="H90" s="102"/>
      <c r="I90" s="102"/>
      <c r="J90" s="102"/>
      <c r="K90" s="102"/>
      <c r="L90" s="102"/>
      <c r="M90" s="102"/>
      <c r="N90" s="102"/>
      <c r="O90" s="102"/>
      <c r="Q90" s="94"/>
      <c r="R90" s="94"/>
      <c r="S90" s="94"/>
    </row>
    <row r="91" spans="1:19" x14ac:dyDescent="0.3">
      <c r="A91" s="88" t="s">
        <v>242</v>
      </c>
      <c r="B91" s="330"/>
      <c r="C91" s="329" t="s">
        <v>96</v>
      </c>
      <c r="D91" s="330"/>
      <c r="E91" s="329" t="s">
        <v>96</v>
      </c>
      <c r="F91" s="330"/>
      <c r="G91" s="329" t="s">
        <v>96</v>
      </c>
      <c r="H91" s="330"/>
      <c r="I91" s="329" t="s">
        <v>96</v>
      </c>
      <c r="J91" s="330"/>
      <c r="K91" s="329" t="s">
        <v>96</v>
      </c>
      <c r="L91" s="329"/>
      <c r="M91" s="329" t="s">
        <v>96</v>
      </c>
      <c r="N91" s="330"/>
      <c r="O91" s="329" t="s">
        <v>96</v>
      </c>
      <c r="Q91" s="88" t="s">
        <v>242</v>
      </c>
      <c r="R91" s="328"/>
      <c r="S91" s="327" t="s">
        <v>96</v>
      </c>
    </row>
    <row r="92" spans="1:19" ht="132" customHeight="1" x14ac:dyDescent="0.3">
      <c r="A92" s="94" t="s">
        <v>243</v>
      </c>
      <c r="B92" s="96" t="s">
        <v>617</v>
      </c>
      <c r="C92" s="96"/>
      <c r="D92" s="96" t="s">
        <v>616</v>
      </c>
      <c r="E92" s="96"/>
      <c r="F92" s="96" t="s">
        <v>615</v>
      </c>
      <c r="G92" s="96"/>
      <c r="H92" s="96" t="s">
        <v>614</v>
      </c>
      <c r="I92" s="96"/>
      <c r="J92" s="96" t="s">
        <v>613</v>
      </c>
      <c r="K92" s="96"/>
      <c r="L92" s="96"/>
      <c r="M92" s="96"/>
      <c r="N92" s="96"/>
      <c r="O92" s="96"/>
      <c r="Q92" s="94" t="s">
        <v>243</v>
      </c>
      <c r="R92" s="91" t="s">
        <v>249</v>
      </c>
      <c r="S92" s="91"/>
    </row>
    <row r="94" spans="1:19" ht="20.399999999999999" x14ac:dyDescent="0.3">
      <c r="A94" s="168" t="s">
        <v>268</v>
      </c>
    </row>
    <row r="95" spans="1:19" x14ac:dyDescent="0.3">
      <c r="A95" s="167" t="s">
        <v>267</v>
      </c>
    </row>
    <row r="96" spans="1:19" x14ac:dyDescent="0.3">
      <c r="A96" s="94" t="s">
        <v>266</v>
      </c>
    </row>
    <row r="97" spans="1:1" x14ac:dyDescent="0.3">
      <c r="A97" s="94" t="s">
        <v>265</v>
      </c>
    </row>
    <row r="98" spans="1:1" x14ac:dyDescent="0.3">
      <c r="A98" s="94" t="s">
        <v>102</v>
      </c>
    </row>
    <row r="99" spans="1:1" ht="7.5" customHeight="1" x14ac:dyDescent="0.3">
      <c r="A99" s="94"/>
    </row>
    <row r="100" spans="1:1" x14ac:dyDescent="0.3">
      <c r="A100" s="88" t="s">
        <v>264</v>
      </c>
    </row>
    <row r="101" spans="1:1" x14ac:dyDescent="0.3">
      <c r="A101" s="94" t="s">
        <v>263</v>
      </c>
    </row>
    <row r="102" spans="1:1" x14ac:dyDescent="0.3">
      <c r="A102" s="102" t="s">
        <v>262</v>
      </c>
    </row>
    <row r="103" spans="1:1" ht="31.2" x14ac:dyDescent="0.3">
      <c r="A103" s="96" t="s">
        <v>261</v>
      </c>
    </row>
    <row r="104" spans="1:1" ht="30.75" customHeight="1" x14ac:dyDescent="0.3">
      <c r="A104" s="96" t="s">
        <v>260</v>
      </c>
    </row>
    <row r="105" spans="1:1" x14ac:dyDescent="0.3">
      <c r="A105" s="102" t="s">
        <v>259</v>
      </c>
    </row>
    <row r="106" spans="1:1" x14ac:dyDescent="0.3">
      <c r="A106" s="102" t="s">
        <v>258</v>
      </c>
    </row>
    <row r="107" spans="1:1" x14ac:dyDescent="0.3">
      <c r="A107" s="104">
        <v>2019</v>
      </c>
    </row>
    <row r="108" spans="1:1" x14ac:dyDescent="0.3">
      <c r="A108" s="104">
        <v>2020</v>
      </c>
    </row>
    <row r="109" spans="1:1" ht="8.25" customHeight="1" x14ac:dyDescent="0.3">
      <c r="A109" s="94"/>
    </row>
    <row r="110" spans="1:1" x14ac:dyDescent="0.3">
      <c r="A110" s="88" t="s">
        <v>383</v>
      </c>
    </row>
    <row r="111" spans="1:1" x14ac:dyDescent="0.3">
      <c r="A111" s="94" t="s">
        <v>263</v>
      </c>
    </row>
    <row r="112" spans="1:1" x14ac:dyDescent="0.3">
      <c r="A112" s="102" t="s">
        <v>262</v>
      </c>
    </row>
    <row r="113" spans="1:1" x14ac:dyDescent="0.3">
      <c r="A113" s="94" t="s">
        <v>382</v>
      </c>
    </row>
    <row r="114" spans="1:1" x14ac:dyDescent="0.3">
      <c r="A114" s="94" t="s">
        <v>381</v>
      </c>
    </row>
    <row r="115" spans="1:1" x14ac:dyDescent="0.3">
      <c r="A115" s="94" t="s">
        <v>380</v>
      </c>
    </row>
    <row r="116" spans="1:1" ht="15" customHeight="1" x14ac:dyDescent="0.3">
      <c r="A116" s="91" t="s">
        <v>379</v>
      </c>
    </row>
    <row r="117" spans="1:1" x14ac:dyDescent="0.3">
      <c r="A117" s="94" t="s">
        <v>378</v>
      </c>
    </row>
    <row r="119" spans="1:1" ht="20.399999999999999" x14ac:dyDescent="0.3">
      <c r="A119" s="168" t="s">
        <v>377</v>
      </c>
    </row>
    <row r="120" spans="1:1" x14ac:dyDescent="0.3">
      <c r="A120" s="167" t="s">
        <v>267</v>
      </c>
    </row>
    <row r="121" spans="1:1" x14ac:dyDescent="0.3">
      <c r="A121" s="94" t="s">
        <v>376</v>
      </c>
    </row>
    <row r="122" spans="1:1" x14ac:dyDescent="0.3">
      <c r="A122" s="94" t="s">
        <v>265</v>
      </c>
    </row>
    <row r="123" spans="1:1" x14ac:dyDescent="0.3">
      <c r="A123" s="94" t="s">
        <v>102</v>
      </c>
    </row>
    <row r="124" spans="1:1" x14ac:dyDescent="0.3">
      <c r="A124" s="94" t="s">
        <v>375</v>
      </c>
    </row>
    <row r="125" spans="1:1" x14ac:dyDescent="0.3">
      <c r="A125" s="94" t="s">
        <v>374</v>
      </c>
    </row>
    <row r="126" spans="1:1" x14ac:dyDescent="0.3">
      <c r="A126" s="94" t="s">
        <v>373</v>
      </c>
    </row>
    <row r="127" spans="1:1" x14ac:dyDescent="0.3">
      <c r="A127" s="94" t="s">
        <v>372</v>
      </c>
    </row>
    <row r="128" spans="1:1" ht="7.5" customHeight="1" x14ac:dyDescent="0.3">
      <c r="A128" s="94"/>
    </row>
    <row r="129" spans="1:1" x14ac:dyDescent="0.3">
      <c r="A129" s="88" t="s">
        <v>371</v>
      </c>
    </row>
    <row r="130" spans="1:1" x14ac:dyDescent="0.3">
      <c r="A130" s="94" t="s">
        <v>370</v>
      </c>
    </row>
    <row r="131" spans="1:1" x14ac:dyDescent="0.3">
      <c r="A131" s="94" t="s">
        <v>369</v>
      </c>
    </row>
    <row r="132" spans="1:1" x14ac:dyDescent="0.3">
      <c r="A132" s="94" t="s">
        <v>368</v>
      </c>
    </row>
    <row r="133" spans="1:1" x14ac:dyDescent="0.3">
      <c r="A133" s="94" t="s">
        <v>367</v>
      </c>
    </row>
    <row r="134" spans="1:1" x14ac:dyDescent="0.3">
      <c r="A134" s="94" t="s">
        <v>366</v>
      </c>
    </row>
    <row r="135" spans="1:1" x14ac:dyDescent="0.3">
      <c r="A135" s="102" t="s">
        <v>359</v>
      </c>
    </row>
    <row r="136" spans="1:1" ht="7.5" customHeight="1" x14ac:dyDescent="0.3">
      <c r="A136" s="94"/>
    </row>
    <row r="137" spans="1:1" x14ac:dyDescent="0.3">
      <c r="A137" s="88" t="s">
        <v>365</v>
      </c>
    </row>
    <row r="138" spans="1:1" x14ac:dyDescent="0.3">
      <c r="A138" s="94" t="s">
        <v>364</v>
      </c>
    </row>
    <row r="139" spans="1:1" ht="15.75" customHeight="1" x14ac:dyDescent="0.3">
      <c r="A139" s="96" t="s">
        <v>363</v>
      </c>
    </row>
    <row r="141" spans="1:1" ht="20.399999999999999" x14ac:dyDescent="0.3">
      <c r="A141" s="168" t="s">
        <v>362</v>
      </c>
    </row>
    <row r="142" spans="1:1" x14ac:dyDescent="0.3">
      <c r="A142" s="88" t="s">
        <v>361</v>
      </c>
    </row>
    <row r="143" spans="1:1" x14ac:dyDescent="0.3">
      <c r="A143" s="94" t="s">
        <v>102</v>
      </c>
    </row>
    <row r="144" spans="1:1" x14ac:dyDescent="0.3">
      <c r="A144" s="94" t="s">
        <v>263</v>
      </c>
    </row>
    <row r="145" spans="1:1" x14ac:dyDescent="0.3">
      <c r="A145" s="102" t="s">
        <v>360</v>
      </c>
    </row>
    <row r="146" spans="1:1" x14ac:dyDescent="0.3">
      <c r="A146" s="94" t="s">
        <v>265</v>
      </c>
    </row>
    <row r="147" spans="1:1" x14ac:dyDescent="0.3">
      <c r="A147" s="102" t="s">
        <v>359</v>
      </c>
    </row>
    <row r="148" spans="1:1" x14ac:dyDescent="0.3">
      <c r="A148" s="102" t="s">
        <v>358</v>
      </c>
    </row>
    <row r="149" spans="1:1" ht="31.2" x14ac:dyDescent="0.3">
      <c r="A149" s="96" t="s">
        <v>357</v>
      </c>
    </row>
    <row r="150" spans="1:1" x14ac:dyDescent="0.3">
      <c r="A150" s="94" t="s">
        <v>356</v>
      </c>
    </row>
    <row r="151" spans="1:1" x14ac:dyDescent="0.3">
      <c r="A151" s="101" t="s">
        <v>47</v>
      </c>
    </row>
    <row r="152" spans="1:1" x14ac:dyDescent="0.3">
      <c r="A152" s="101" t="s">
        <v>46</v>
      </c>
    </row>
    <row r="153" spans="1:1" x14ac:dyDescent="0.3">
      <c r="A153" s="101" t="s">
        <v>355</v>
      </c>
    </row>
    <row r="154" spans="1:1" x14ac:dyDescent="0.3">
      <c r="A154" s="94" t="s">
        <v>354</v>
      </c>
    </row>
    <row r="155" spans="1:1" x14ac:dyDescent="0.3">
      <c r="A155" s="101" t="s">
        <v>353</v>
      </c>
    </row>
    <row r="156" spans="1:1" x14ac:dyDescent="0.3">
      <c r="A156" s="101" t="s">
        <v>352</v>
      </c>
    </row>
    <row r="157" spans="1:1" ht="7.5" customHeight="1" x14ac:dyDescent="0.3">
      <c r="A157" s="94"/>
    </row>
    <row r="158" spans="1:1" x14ac:dyDescent="0.3">
      <c r="A158" s="88" t="s">
        <v>138</v>
      </c>
    </row>
    <row r="159" spans="1:1" x14ac:dyDescent="0.3">
      <c r="A159" s="94" t="s">
        <v>351</v>
      </c>
    </row>
    <row r="160" spans="1:1" x14ac:dyDescent="0.3">
      <c r="A160" s="94" t="s">
        <v>147</v>
      </c>
    </row>
    <row r="161" spans="1:1" x14ac:dyDescent="0.3">
      <c r="A161" s="94" t="s">
        <v>153</v>
      </c>
    </row>
    <row r="162" spans="1:1" x14ac:dyDescent="0.3">
      <c r="A162" s="94" t="s">
        <v>350</v>
      </c>
    </row>
    <row r="163" spans="1:1" ht="7.5" customHeight="1" x14ac:dyDescent="0.3">
      <c r="A163" s="94"/>
    </row>
    <row r="164" spans="1:1" x14ac:dyDescent="0.3">
      <c r="A164" s="88" t="s">
        <v>349</v>
      </c>
    </row>
    <row r="165" spans="1:1" x14ac:dyDescent="0.3">
      <c r="A165" s="94" t="s">
        <v>348</v>
      </c>
    </row>
    <row r="166" spans="1:1" x14ac:dyDescent="0.3">
      <c r="A166" s="94" t="s">
        <v>347</v>
      </c>
    </row>
    <row r="167" spans="1:1" x14ac:dyDescent="0.3">
      <c r="A167" s="94" t="s">
        <v>346</v>
      </c>
    </row>
    <row r="168" spans="1:1" x14ac:dyDescent="0.3">
      <c r="A168" s="94" t="s">
        <v>345</v>
      </c>
    </row>
    <row r="169" spans="1:1" ht="7.5" customHeight="1" x14ac:dyDescent="0.3">
      <c r="A169" s="94"/>
    </row>
    <row r="170" spans="1:1" x14ac:dyDescent="0.3">
      <c r="A170" s="88" t="s">
        <v>222</v>
      </c>
    </row>
    <row r="171" spans="1:1" x14ac:dyDescent="0.3">
      <c r="A171" s="94" t="s">
        <v>235</v>
      </c>
    </row>
    <row r="172" spans="1:1" ht="31.2" x14ac:dyDescent="0.3">
      <c r="A172" s="91" t="s">
        <v>344</v>
      </c>
    </row>
    <row r="173" spans="1:1" x14ac:dyDescent="0.3">
      <c r="A173" s="94" t="s">
        <v>343</v>
      </c>
    </row>
    <row r="174" spans="1:1" x14ac:dyDescent="0.3">
      <c r="A174" s="215" t="s">
        <v>342</v>
      </c>
    </row>
    <row r="175" spans="1:1" ht="7.5" customHeight="1" x14ac:dyDescent="0.3">
      <c r="A175" s="94"/>
    </row>
    <row r="176" spans="1:1" x14ac:dyDescent="0.3">
      <c r="A176" s="88" t="s">
        <v>341</v>
      </c>
    </row>
    <row r="177" spans="1:1" x14ac:dyDescent="0.3">
      <c r="A177" s="94" t="s">
        <v>340</v>
      </c>
    </row>
    <row r="178" spans="1:1" x14ac:dyDescent="0.3">
      <c r="A178" s="94" t="s">
        <v>339</v>
      </c>
    </row>
    <row r="179" spans="1:1" x14ac:dyDescent="0.3">
      <c r="A179" s="94" t="s">
        <v>338</v>
      </c>
    </row>
    <row r="180" spans="1:1" x14ac:dyDescent="0.3">
      <c r="A180" s="94" t="s">
        <v>337</v>
      </c>
    </row>
    <row r="181" spans="1:1" x14ac:dyDescent="0.3">
      <c r="A181" s="94" t="s">
        <v>336</v>
      </c>
    </row>
    <row r="182" spans="1:1" ht="31.2" x14ac:dyDescent="0.3">
      <c r="A182" s="91" t="s">
        <v>335</v>
      </c>
    </row>
    <row r="183" spans="1:1" ht="18" customHeight="1" x14ac:dyDescent="0.3">
      <c r="A183" s="91" t="s">
        <v>334</v>
      </c>
    </row>
    <row r="184" spans="1:1" ht="31.2" x14ac:dyDescent="0.3">
      <c r="A184" s="91" t="s">
        <v>333</v>
      </c>
    </row>
    <row r="185" spans="1:1" x14ac:dyDescent="0.3">
      <c r="A185" s="94" t="s">
        <v>332</v>
      </c>
    </row>
  </sheetData>
  <mergeCells count="1">
    <mergeCell ref="E59:E61"/>
  </mergeCells>
  <dataValidations count="9">
    <dataValidation type="list" allowBlank="1" showInputMessage="1" showErrorMessage="1" sqref="N39 J39 H39 F39 B39 D39 R39" xr:uid="{00000000-0002-0000-0C00-000009000000}">
      <formula1>"Please select, Simple random, Stratified random, Other (please specify)"</formula1>
    </dataValidation>
    <dataValidation type="list" allowBlank="1" showInputMessage="1" showErrorMessage="1" sqref="R38" xr:uid="{00000000-0002-0000-0C00-000008000000}">
      <formula1>"Please select, Vehicle, Driver, Occupant, Rider, Passenger, Other (please specify)"</formula1>
    </dataValidation>
    <dataValidation type="list" allowBlank="1" showInputMessage="1" showErrorMessage="1" sqref="B5 D5 F5 H5 N5 R5" xr:uid="{00000000-0002-0000-0C00-000006000000}">
      <formula1>"Please select, Roadside observations by researchers, Automated measurements, Self-reported behaviour, Observations/measurements by the police, Analysis of video images, Analysis of existing databases, Other (please specify)"</formula1>
    </dataValidation>
    <dataValidation type="list" allowBlank="1" showInputMessage="1" showErrorMessage="1" sqref="R75" xr:uid="{00000000-0002-0000-0C00-000005000000}">
      <formula1>"Please select, National mobility survey, Automatic traffic measuring points, Traffic counts during measurements, Other (please specify)"</formula1>
    </dataValidation>
    <dataValidation type="list" allowBlank="1" showInputMessage="1" showErrorMessage="1" sqref="J5" xr:uid="{00000000-0002-0000-0C00-000004000000}">
      <formula1>"Please select, Roadside observations by researchers, Automated measurements, Self-reported behaviour, Observations/measurements by the police, Analysis of video images, Analysis of existing databases, Enforcement data, Other (please specify)"</formula1>
    </dataValidation>
    <dataValidation type="list" allowBlank="1" showInputMessage="1" showErrorMessage="1" sqref="B38 D38 F38 H38 J38 N38 L38" xr:uid="{00000000-0002-0000-0C00-000003000000}">
      <formula1>"Please select, Vehicle, Driver, Rider, Passenger, Driver and Passenger, Rider and Passenger, Other (please specify)"</formula1>
    </dataValidation>
    <dataValidation type="list" allowBlank="1" showInputMessage="1" showErrorMessage="1" sqref="L5" xr:uid="{00000000-0002-0000-0C00-000002000000}">
      <formula1>"Please select, Roadside interviews, Telephone interviews, Online survey, Other (please specify)"</formula1>
    </dataValidation>
    <dataValidation type="list" allowBlank="1" showInputMessage="1" showErrorMessage="1" sqref="L6" xr:uid="{00000000-0002-0000-0C00-000001000000}">
      <formula1>"Please select, Period-based prevalence survey, Trip-based prevalence survey"</formula1>
    </dataValidation>
    <dataValidation type="list" allowBlank="1" showInputMessage="1" showErrorMessage="1" sqref="B75 D75 N75 H75 J75 L75 F75" xr:uid="{00000000-0002-0000-0C00-000000000000}">
      <formula1>"National mobility survey, Automatic traffic measuring points, Traffic counts during measurements, Other (please specify)"</formula1>
    </dataValidation>
  </dataValidations>
  <pageMargins left="0.7" right="0.7" top="0.75" bottom="0.75" header="0.3" footer="0.3"/>
  <pageSetup paperSize="9" orientation="portrait" horizontalDpi="4294967294" verticalDpi="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0155C-9D0E-44B9-A30D-3FC1DD43169D}">
  <dimension ref="B1:AK62"/>
  <sheetViews>
    <sheetView zoomScale="80" zoomScaleNormal="80" workbookViewId="0">
      <pane xSplit="4" ySplit="4" topLeftCell="E5" activePane="bottomRight" state="frozen"/>
      <selection pane="topRight" activeCell="E1" sqref="E1"/>
      <selection pane="bottomLeft" activeCell="A5" sqref="A5"/>
      <selection pane="bottomRight" activeCell="B5" sqref="B5:F10"/>
    </sheetView>
  </sheetViews>
  <sheetFormatPr defaultColWidth="8.88671875" defaultRowHeight="15.6" x14ac:dyDescent="0.3"/>
  <cols>
    <col min="1" max="1" width="5.6640625" style="2" customWidth="1"/>
    <col min="2" max="2" width="15.6640625" style="2" customWidth="1"/>
    <col min="3" max="4" width="22.88671875" style="2" customWidth="1"/>
    <col min="5" max="5" width="22.5546875" style="345" customWidth="1"/>
    <col min="6" max="6" width="21.109375" style="345" customWidth="1"/>
    <col min="7" max="7" width="23.5546875" style="344" customWidth="1"/>
    <col min="8" max="8" width="15.44140625" style="345" customWidth="1"/>
    <col min="9" max="9" width="20" style="345" customWidth="1"/>
    <col min="10" max="10" width="17.33203125" style="344" customWidth="1"/>
    <col min="11" max="11" width="11.44140625" style="344" customWidth="1"/>
    <col min="12" max="12" width="27.44140625" style="344" customWidth="1"/>
    <col min="13" max="13" width="27.88671875" style="344" customWidth="1"/>
    <col min="14" max="14" width="14.44140625" style="345" customWidth="1"/>
    <col min="15" max="15" width="18.88671875" style="345" customWidth="1"/>
    <col min="16" max="16" width="16.33203125" style="344" customWidth="1"/>
    <col min="17" max="17" width="11.44140625" style="344" customWidth="1"/>
    <col min="18" max="18" width="27.44140625" style="344" customWidth="1"/>
    <col min="19" max="19" width="27.88671875" style="344" customWidth="1"/>
    <col min="20" max="20" width="13.5546875" style="345" customWidth="1"/>
    <col min="21" max="21" width="18.109375" style="345" customWidth="1"/>
    <col min="22" max="22" width="15.44140625" style="344" customWidth="1"/>
    <col min="23" max="23" width="11.44140625" style="344" customWidth="1"/>
    <col min="24" max="24" width="27.44140625" style="344" customWidth="1"/>
    <col min="25" max="25" width="27.88671875" style="344" customWidth="1"/>
    <col min="26" max="26" width="13.44140625" style="345" customWidth="1"/>
    <col min="27" max="27" width="18.5546875" style="345" bestFit="1" customWidth="1"/>
    <col min="28" max="28" width="15.88671875" style="344" customWidth="1"/>
    <col min="29" max="29" width="11.44140625" style="344" customWidth="1"/>
    <col min="30" max="30" width="30.6640625" style="344" customWidth="1"/>
    <col min="31" max="31" width="31.109375" style="344" bestFit="1" customWidth="1"/>
    <col min="32" max="32" width="17.6640625" style="2" customWidth="1"/>
    <col min="33" max="33" width="18.5546875" style="2" bestFit="1" customWidth="1"/>
    <col min="34" max="34" width="15.88671875" style="2" customWidth="1"/>
    <col min="35" max="35" width="11.44140625" style="2" customWidth="1"/>
    <col min="36" max="36" width="30.6640625" style="2" customWidth="1"/>
    <col min="37" max="37" width="31.109375" style="2" bestFit="1" customWidth="1"/>
    <col min="38" max="16384" width="8.88671875" style="2"/>
  </cols>
  <sheetData>
    <row r="1" spans="2:37" ht="20.399999999999999" x14ac:dyDescent="0.35">
      <c r="B1" s="1" t="s">
        <v>0</v>
      </c>
    </row>
    <row r="2" spans="2:37" ht="18" x14ac:dyDescent="0.3">
      <c r="B2" s="3" t="s">
        <v>1</v>
      </c>
    </row>
    <row r="3" spans="2:37" x14ac:dyDescent="0.3">
      <c r="B3" s="4"/>
      <c r="C3" s="4"/>
      <c r="D3" s="4"/>
      <c r="E3" s="400"/>
      <c r="F3" s="400"/>
      <c r="G3" s="399"/>
      <c r="H3" s="396" t="s">
        <v>2</v>
      </c>
      <c r="I3" s="396"/>
      <c r="J3" s="395"/>
      <c r="K3" s="395"/>
      <c r="L3" s="395"/>
      <c r="M3" s="395"/>
      <c r="N3" s="396" t="s">
        <v>3</v>
      </c>
      <c r="O3" s="396"/>
      <c r="P3" s="395"/>
      <c r="Q3" s="395"/>
      <c r="R3" s="395"/>
      <c r="S3" s="395"/>
      <c r="T3" s="396" t="s">
        <v>4</v>
      </c>
      <c r="U3" s="396"/>
      <c r="V3" s="395"/>
      <c r="W3" s="395"/>
      <c r="X3" s="395"/>
      <c r="Y3" s="395"/>
      <c r="Z3" s="396" t="s">
        <v>5</v>
      </c>
      <c r="AA3" s="396"/>
      <c r="AB3" s="395"/>
      <c r="AC3" s="395"/>
      <c r="AD3" s="395"/>
      <c r="AE3" s="395"/>
      <c r="AF3" s="6" t="s">
        <v>6</v>
      </c>
      <c r="AG3" s="6"/>
      <c r="AH3" s="6"/>
      <c r="AI3" s="6"/>
      <c r="AJ3" s="6"/>
      <c r="AK3" s="6"/>
    </row>
    <row r="4" spans="2:37" x14ac:dyDescent="0.3">
      <c r="B4" s="7" t="s">
        <v>7</v>
      </c>
      <c r="C4" s="8" t="s">
        <v>8</v>
      </c>
      <c r="D4" s="8" t="s">
        <v>9</v>
      </c>
      <c r="E4" s="396" t="s">
        <v>10</v>
      </c>
      <c r="F4" s="398" t="s">
        <v>11</v>
      </c>
      <c r="G4" s="397" t="s">
        <v>12</v>
      </c>
      <c r="H4" s="396" t="s">
        <v>13</v>
      </c>
      <c r="I4" s="396" t="s">
        <v>14</v>
      </c>
      <c r="J4" s="395" t="s">
        <v>15</v>
      </c>
      <c r="K4" s="395" t="s">
        <v>16</v>
      </c>
      <c r="L4" s="394" t="s">
        <v>17</v>
      </c>
      <c r="M4" s="394" t="s">
        <v>18</v>
      </c>
      <c r="N4" s="396" t="s">
        <v>19</v>
      </c>
      <c r="O4" s="396" t="s">
        <v>20</v>
      </c>
      <c r="P4" s="395" t="s">
        <v>21</v>
      </c>
      <c r="Q4" s="395" t="s">
        <v>22</v>
      </c>
      <c r="R4" s="394" t="s">
        <v>23</v>
      </c>
      <c r="S4" s="394" t="s">
        <v>24</v>
      </c>
      <c r="T4" s="396" t="s">
        <v>25</v>
      </c>
      <c r="U4" s="396" t="s">
        <v>26</v>
      </c>
      <c r="V4" s="395" t="s">
        <v>27</v>
      </c>
      <c r="W4" s="395" t="s">
        <v>28</v>
      </c>
      <c r="X4" s="394" t="s">
        <v>29</v>
      </c>
      <c r="Y4" s="394" t="s">
        <v>30</v>
      </c>
      <c r="Z4" s="393" t="s">
        <v>31</v>
      </c>
      <c r="AA4" s="393" t="s">
        <v>32</v>
      </c>
      <c r="AB4" s="392" t="s">
        <v>33</v>
      </c>
      <c r="AC4" s="392" t="s">
        <v>34</v>
      </c>
      <c r="AD4" s="391" t="s">
        <v>35</v>
      </c>
      <c r="AE4" s="391" t="s">
        <v>36</v>
      </c>
      <c r="AF4" s="12" t="s">
        <v>37</v>
      </c>
      <c r="AG4" s="12" t="s">
        <v>38</v>
      </c>
      <c r="AH4" s="12" t="s">
        <v>39</v>
      </c>
      <c r="AI4" s="12" t="s">
        <v>40</v>
      </c>
      <c r="AJ4" s="13" t="s">
        <v>41</v>
      </c>
      <c r="AK4" s="13" t="s">
        <v>42</v>
      </c>
    </row>
    <row r="5" spans="2:37" s="404" customFormat="1" x14ac:dyDescent="0.3">
      <c r="B5" s="417" t="s">
        <v>43</v>
      </c>
      <c r="C5" s="416" t="s">
        <v>44</v>
      </c>
      <c r="D5" s="376" t="s">
        <v>45</v>
      </c>
      <c r="E5" s="413">
        <v>24</v>
      </c>
      <c r="F5" s="413">
        <v>23463</v>
      </c>
      <c r="G5" s="412">
        <v>8.2014802406656526E-2</v>
      </c>
      <c r="H5" s="413">
        <v>825</v>
      </c>
      <c r="I5" s="413">
        <v>805</v>
      </c>
      <c r="J5" s="412">
        <v>0.97686922722301905</v>
      </c>
      <c r="K5" s="412">
        <v>5.9241911768004342E-3</v>
      </c>
      <c r="L5" s="412">
        <v>0.96302968659908073</v>
      </c>
      <c r="M5" s="412">
        <v>0.98644447107441935</v>
      </c>
      <c r="N5" s="413">
        <v>1174</v>
      </c>
      <c r="O5" s="413">
        <v>1138</v>
      </c>
      <c r="P5" s="412">
        <v>0.97204491900467582</v>
      </c>
      <c r="Q5" s="412">
        <v>5.4648894203094519E-3</v>
      </c>
      <c r="R5" s="412">
        <v>0.95978909603965956</v>
      </c>
      <c r="S5" s="412">
        <v>0.98130800410589591</v>
      </c>
      <c r="T5" s="413">
        <v>110</v>
      </c>
      <c r="U5" s="413">
        <v>100</v>
      </c>
      <c r="V5" s="412">
        <v>0.90509292400578611</v>
      </c>
      <c r="W5" s="412">
        <v>3.1645884330161578E-2</v>
      </c>
      <c r="X5" s="412">
        <v>0.82968230124897335</v>
      </c>
      <c r="Y5" s="414">
        <v>0.95378518833553438</v>
      </c>
      <c r="Z5" s="420">
        <v>1284</v>
      </c>
      <c r="AA5" s="420">
        <v>1238</v>
      </c>
      <c r="AB5" s="419">
        <v>0.96626410134837915</v>
      </c>
      <c r="AC5" s="419">
        <v>5.7218936177343086E-3</v>
      </c>
      <c r="AD5" s="419">
        <v>0.95366273537347657</v>
      </c>
      <c r="AE5" s="419">
        <v>0.97616245991423478</v>
      </c>
      <c r="AF5" s="418"/>
      <c r="AG5" s="418"/>
      <c r="AH5" s="418"/>
      <c r="AI5" s="418"/>
      <c r="AJ5" s="418"/>
      <c r="AK5" s="418"/>
    </row>
    <row r="6" spans="2:37" s="404" customFormat="1" x14ac:dyDescent="0.3">
      <c r="B6" s="417" t="s">
        <v>46</v>
      </c>
      <c r="C6" s="416" t="s">
        <v>44</v>
      </c>
      <c r="D6" s="376" t="s">
        <v>45</v>
      </c>
      <c r="E6" s="413">
        <v>19</v>
      </c>
      <c r="F6" s="413">
        <v>8661</v>
      </c>
      <c r="G6" s="412">
        <v>0.64924555251869664</v>
      </c>
      <c r="H6" s="413">
        <v>1636</v>
      </c>
      <c r="I6" s="413">
        <v>1612</v>
      </c>
      <c r="J6" s="412">
        <v>0.98465975889040502</v>
      </c>
      <c r="K6" s="412">
        <v>4.0088679218583936E-3</v>
      </c>
      <c r="L6" s="412">
        <v>0.97524275465909871</v>
      </c>
      <c r="M6" s="412">
        <v>0.99110613468612963</v>
      </c>
      <c r="N6" s="413">
        <v>2278</v>
      </c>
      <c r="O6" s="413">
        <v>2238</v>
      </c>
      <c r="P6" s="412">
        <v>0.97982356718054997</v>
      </c>
      <c r="Q6" s="412">
        <v>3.8532886666728466E-3</v>
      </c>
      <c r="R6" s="412">
        <v>0.97119514371671267</v>
      </c>
      <c r="S6" s="412">
        <v>0.98637187366036183</v>
      </c>
      <c r="T6" s="413">
        <v>156</v>
      </c>
      <c r="U6" s="413">
        <v>121</v>
      </c>
      <c r="V6" s="412">
        <v>0.77143840365297511</v>
      </c>
      <c r="W6" s="412">
        <v>4.1168033221819576E-2</v>
      </c>
      <c r="X6" s="412">
        <v>0.68404039174126519</v>
      </c>
      <c r="Y6" s="414">
        <v>0.84397702430389776</v>
      </c>
      <c r="Z6" s="413">
        <v>2434</v>
      </c>
      <c r="AA6" s="413">
        <v>2359</v>
      </c>
      <c r="AB6" s="412">
        <v>0.96547467081018068</v>
      </c>
      <c r="AC6" s="412">
        <v>4.8192570582817505E-3</v>
      </c>
      <c r="AD6" s="412">
        <v>0.9550724521101519</v>
      </c>
      <c r="AE6" s="412">
        <v>0.97400321752694685</v>
      </c>
      <c r="AF6" s="376"/>
      <c r="AG6" s="376"/>
      <c r="AH6" s="376"/>
      <c r="AI6" s="376"/>
      <c r="AJ6" s="376"/>
      <c r="AK6" s="376"/>
    </row>
    <row r="7" spans="2:37" s="404" customFormat="1" x14ac:dyDescent="0.3">
      <c r="B7" s="417" t="s">
        <v>47</v>
      </c>
      <c r="C7" s="416" t="s">
        <v>44</v>
      </c>
      <c r="D7" s="376" t="s">
        <v>45</v>
      </c>
      <c r="E7" s="413">
        <v>23</v>
      </c>
      <c r="F7" s="413">
        <v>20007</v>
      </c>
      <c r="G7" s="412">
        <v>0.26873964507464693</v>
      </c>
      <c r="H7" s="413">
        <v>2459</v>
      </c>
      <c r="I7" s="413">
        <v>2416</v>
      </c>
      <c r="J7" s="412">
        <v>0.98691999003242903</v>
      </c>
      <c r="K7" s="412">
        <v>2.7915691477475584E-3</v>
      </c>
      <c r="L7" s="412">
        <v>0.9805650022714667</v>
      </c>
      <c r="M7" s="412">
        <v>0.9915786349486605</v>
      </c>
      <c r="N7" s="413">
        <v>3283</v>
      </c>
      <c r="O7" s="413">
        <v>3213</v>
      </c>
      <c r="P7" s="412">
        <v>0.98280844855427918</v>
      </c>
      <c r="Q7" s="412">
        <v>2.7522446647730457E-3</v>
      </c>
      <c r="R7" s="412">
        <v>0.97677009767794298</v>
      </c>
      <c r="S7" s="412">
        <v>0.98759619302897772</v>
      </c>
      <c r="T7" s="413">
        <v>209</v>
      </c>
      <c r="U7" s="413">
        <v>163</v>
      </c>
      <c r="V7" s="412">
        <v>0.75678055874773453</v>
      </c>
      <c r="W7" s="412">
        <v>3.2724177764239325E-2</v>
      </c>
      <c r="X7" s="412">
        <v>0.68872277676142502</v>
      </c>
      <c r="Y7" s="414">
        <v>0.81627472451941907</v>
      </c>
      <c r="Z7" s="413">
        <v>3492</v>
      </c>
      <c r="AA7" s="413">
        <v>3376</v>
      </c>
      <c r="AB7" s="412">
        <v>0.97076419886170595</v>
      </c>
      <c r="AC7" s="412">
        <v>3.4456953702839731E-3</v>
      </c>
      <c r="AD7" s="412">
        <v>0.96343059287899602</v>
      </c>
      <c r="AE7" s="412">
        <v>0.97695927964941776</v>
      </c>
      <c r="AF7" s="376"/>
      <c r="AG7" s="376"/>
      <c r="AH7" s="376"/>
      <c r="AI7" s="376"/>
      <c r="AJ7" s="376"/>
      <c r="AK7" s="376"/>
    </row>
    <row r="8" spans="2:37" s="404" customFormat="1" x14ac:dyDescent="0.3">
      <c r="B8" s="415" t="s">
        <v>48</v>
      </c>
      <c r="C8" s="381" t="s">
        <v>49</v>
      </c>
      <c r="D8" s="376" t="s">
        <v>45</v>
      </c>
      <c r="E8" s="413">
        <v>55</v>
      </c>
      <c r="F8" s="413">
        <v>35727.199999999997</v>
      </c>
      <c r="G8" s="412">
        <v>0.62235547123594082</v>
      </c>
      <c r="H8" s="413">
        <v>3329</v>
      </c>
      <c r="I8" s="413">
        <v>3263</v>
      </c>
      <c r="J8" s="412">
        <v>0.98255272147006945</v>
      </c>
      <c r="K8" s="412">
        <v>3.6752670529537281E-3</v>
      </c>
      <c r="L8" s="412">
        <v>0.97420920487577822</v>
      </c>
      <c r="M8" s="412">
        <v>0.98870247310267656</v>
      </c>
      <c r="N8" s="413">
        <v>4333</v>
      </c>
      <c r="O8" s="413">
        <v>4225</v>
      </c>
      <c r="P8" s="412">
        <v>0.97568529179047436</v>
      </c>
      <c r="Q8" s="412">
        <v>3.7799689073343247E-3</v>
      </c>
      <c r="R8" s="412">
        <v>0.96742694176550581</v>
      </c>
      <c r="S8" s="412">
        <v>0.98228863113297649</v>
      </c>
      <c r="T8" s="413">
        <v>244</v>
      </c>
      <c r="U8" s="413">
        <v>193</v>
      </c>
      <c r="V8" s="412">
        <v>0.7946344772771945</v>
      </c>
      <c r="W8" s="412">
        <v>4.1402662193184447E-2</v>
      </c>
      <c r="X8" s="412">
        <v>0.70541620960704121</v>
      </c>
      <c r="Y8" s="414">
        <v>0.86625699271067158</v>
      </c>
      <c r="Z8" s="413">
        <v>4577</v>
      </c>
      <c r="AA8" s="413">
        <v>4418</v>
      </c>
      <c r="AB8" s="412">
        <v>0.9667939770256947</v>
      </c>
      <c r="AC8" s="412">
        <v>4.2773852233302873E-3</v>
      </c>
      <c r="AD8" s="412">
        <v>0.95762647685152769</v>
      </c>
      <c r="AE8" s="412">
        <v>0.97442406608797583</v>
      </c>
      <c r="AF8" s="376"/>
      <c r="AG8" s="376"/>
      <c r="AH8" s="376"/>
      <c r="AI8" s="376"/>
      <c r="AJ8" s="376"/>
      <c r="AK8" s="376"/>
    </row>
    <row r="9" spans="2:37" s="404" customFormat="1" x14ac:dyDescent="0.3">
      <c r="B9" s="415" t="s">
        <v>48</v>
      </c>
      <c r="C9" s="381" t="s">
        <v>50</v>
      </c>
      <c r="D9" s="376" t="s">
        <v>45</v>
      </c>
      <c r="E9" s="413">
        <v>32</v>
      </c>
      <c r="F9" s="413">
        <v>16403.5</v>
      </c>
      <c r="G9" s="412">
        <v>0.37764452876405913</v>
      </c>
      <c r="H9" s="413">
        <v>1591</v>
      </c>
      <c r="I9" s="413">
        <v>1570</v>
      </c>
      <c r="J9" s="412">
        <v>0.98851953584283192</v>
      </c>
      <c r="K9" s="412">
        <v>3.7683433741102874E-3</v>
      </c>
      <c r="L9" s="412">
        <v>0.97926124306935691</v>
      </c>
      <c r="M9" s="412">
        <v>0.99426374641484994</v>
      </c>
      <c r="N9" s="413">
        <v>2402</v>
      </c>
      <c r="O9" s="413">
        <v>2364</v>
      </c>
      <c r="P9" s="412">
        <v>0.98676086883923442</v>
      </c>
      <c r="Q9" s="412">
        <v>3.2814049097857584E-3</v>
      </c>
      <c r="R9" s="412">
        <v>0.97911688808664565</v>
      </c>
      <c r="S9" s="412">
        <v>0.99209200305740863</v>
      </c>
      <c r="T9" s="413">
        <v>231</v>
      </c>
      <c r="U9" s="413">
        <v>191</v>
      </c>
      <c r="V9" s="412">
        <v>0.77306219677923649</v>
      </c>
      <c r="W9" s="412">
        <v>3.8827217632957482E-2</v>
      </c>
      <c r="X9" s="412">
        <v>0.69087343392151013</v>
      </c>
      <c r="Y9" s="414">
        <v>0.8418644019870507</v>
      </c>
      <c r="Z9" s="413">
        <v>2633</v>
      </c>
      <c r="AA9" s="413">
        <v>2555</v>
      </c>
      <c r="AB9" s="412">
        <v>0.96730398996525768</v>
      </c>
      <c r="AC9" s="412">
        <v>4.877506934746768E-3</v>
      </c>
      <c r="AD9" s="412">
        <v>0.95670556141225693</v>
      </c>
      <c r="AE9" s="412">
        <v>0.97587211680919372</v>
      </c>
      <c r="AF9" s="376"/>
      <c r="AG9" s="376"/>
      <c r="AH9" s="376"/>
      <c r="AI9" s="376"/>
      <c r="AJ9" s="376"/>
      <c r="AK9" s="376"/>
    </row>
    <row r="10" spans="2:37" s="404" customFormat="1" x14ac:dyDescent="0.3">
      <c r="B10" s="411" t="s">
        <v>48</v>
      </c>
      <c r="C10" s="360" t="s">
        <v>44</v>
      </c>
      <c r="D10" s="410" t="s">
        <v>45</v>
      </c>
      <c r="E10" s="409">
        <v>66</v>
      </c>
      <c r="F10" s="409">
        <v>52131</v>
      </c>
      <c r="G10" s="408">
        <v>1</v>
      </c>
      <c r="H10" s="409">
        <v>4920</v>
      </c>
      <c r="I10" s="409">
        <v>4833</v>
      </c>
      <c r="J10" s="408">
        <v>0.98470117400032775</v>
      </c>
      <c r="K10" s="408">
        <v>2.7027603694074992E-3</v>
      </c>
      <c r="L10" s="408">
        <v>0.97870218383090024</v>
      </c>
      <c r="M10" s="408">
        <v>0.98934264870216737</v>
      </c>
      <c r="N10" s="409">
        <v>6735</v>
      </c>
      <c r="O10" s="409">
        <v>6589</v>
      </c>
      <c r="P10" s="408">
        <v>0.98002851660839174</v>
      </c>
      <c r="Q10" s="408">
        <v>2.6146474762399189E-3</v>
      </c>
      <c r="R10" s="408">
        <v>0.97440775576519256</v>
      </c>
      <c r="S10" s="408">
        <v>0.98468002237154417</v>
      </c>
      <c r="T10" s="409">
        <v>475</v>
      </c>
      <c r="U10" s="409">
        <v>384</v>
      </c>
      <c r="V10" s="408">
        <v>0.7826445915656266</v>
      </c>
      <c r="W10" s="408">
        <v>2.835745162160062E-2</v>
      </c>
      <c r="X10" s="408">
        <v>0.72346539112064889</v>
      </c>
      <c r="Y10" s="406">
        <v>0.83415161402205373</v>
      </c>
      <c r="Z10" s="407">
        <v>7210</v>
      </c>
      <c r="AA10" s="407">
        <v>6973</v>
      </c>
      <c r="AB10" s="406">
        <v>0.96699948523576029</v>
      </c>
      <c r="AC10" s="406">
        <v>3.2218770944294961E-3</v>
      </c>
      <c r="AD10" s="406">
        <v>0.96023883436442181</v>
      </c>
      <c r="AE10" s="406">
        <v>0.97288161545673235</v>
      </c>
      <c r="AF10" s="405"/>
      <c r="AG10" s="405"/>
      <c r="AH10" s="405"/>
      <c r="AI10" s="405"/>
      <c r="AJ10" s="405"/>
      <c r="AK10" s="405"/>
    </row>
    <row r="11" spans="2:37" x14ac:dyDescent="0.3">
      <c r="B11" s="32"/>
      <c r="C11" s="33"/>
      <c r="D11" s="34"/>
      <c r="E11" s="403"/>
      <c r="F11" s="403"/>
      <c r="G11" s="402"/>
      <c r="H11" s="403"/>
      <c r="I11" s="403"/>
      <c r="J11" s="402"/>
      <c r="K11" s="402"/>
      <c r="L11" s="402"/>
      <c r="M11" s="402"/>
      <c r="N11" s="403"/>
      <c r="O11" s="403"/>
      <c r="P11" s="402"/>
      <c r="Q11" s="402"/>
      <c r="R11" s="402"/>
      <c r="S11" s="402"/>
      <c r="T11" s="403"/>
      <c r="U11" s="403"/>
      <c r="V11" s="402"/>
      <c r="W11" s="402"/>
      <c r="X11" s="402"/>
      <c r="Y11" s="401"/>
      <c r="AB11" s="401"/>
      <c r="AC11" s="401"/>
      <c r="AD11" s="401"/>
      <c r="AE11" s="401"/>
    </row>
    <row r="12" spans="2:37" ht="18" x14ac:dyDescent="0.3">
      <c r="B12" s="3" t="s">
        <v>51</v>
      </c>
      <c r="C12" s="33"/>
      <c r="D12" s="34"/>
      <c r="E12" s="403"/>
      <c r="F12" s="403"/>
      <c r="G12" s="402"/>
      <c r="H12" s="403"/>
      <c r="I12" s="403"/>
      <c r="J12" s="402"/>
      <c r="K12" s="402"/>
      <c r="L12" s="402"/>
      <c r="M12" s="402"/>
      <c r="N12" s="403"/>
      <c r="O12" s="403"/>
      <c r="P12" s="402"/>
      <c r="Q12" s="402"/>
      <c r="R12" s="402"/>
      <c r="S12" s="402"/>
      <c r="T12" s="403"/>
      <c r="U12" s="403"/>
      <c r="V12" s="402"/>
      <c r="W12" s="402"/>
      <c r="X12" s="402"/>
      <c r="Y12" s="401"/>
      <c r="AB12" s="401"/>
      <c r="AC12" s="401"/>
      <c r="AD12" s="401"/>
      <c r="AE12" s="401"/>
    </row>
    <row r="13" spans="2:37" x14ac:dyDescent="0.3">
      <c r="B13" s="4"/>
      <c r="C13" s="4"/>
      <c r="D13" s="4"/>
      <c r="E13" s="400"/>
      <c r="F13" s="400"/>
      <c r="G13" s="399"/>
      <c r="H13" s="396" t="s">
        <v>2</v>
      </c>
      <c r="I13" s="396"/>
      <c r="J13" s="395"/>
      <c r="K13" s="395"/>
      <c r="L13" s="395"/>
      <c r="M13" s="395"/>
      <c r="N13" s="396" t="s">
        <v>3</v>
      </c>
      <c r="O13" s="396"/>
      <c r="P13" s="395"/>
      <c r="Q13" s="395"/>
      <c r="R13" s="395"/>
      <c r="S13" s="395"/>
      <c r="T13" s="396" t="s">
        <v>4</v>
      </c>
      <c r="U13" s="396"/>
      <c r="V13" s="395"/>
      <c r="W13" s="395"/>
      <c r="X13" s="395"/>
      <c r="Y13" s="395"/>
      <c r="Z13" s="396" t="s">
        <v>5</v>
      </c>
      <c r="AA13" s="396"/>
      <c r="AB13" s="395"/>
      <c r="AC13" s="395"/>
      <c r="AD13" s="395"/>
      <c r="AE13" s="395"/>
      <c r="AF13" s="6" t="s">
        <v>6</v>
      </c>
      <c r="AG13" s="6"/>
      <c r="AH13" s="6"/>
      <c r="AI13" s="6"/>
      <c r="AJ13" s="6"/>
      <c r="AK13" s="6"/>
    </row>
    <row r="14" spans="2:37" x14ac:dyDescent="0.3">
      <c r="B14" s="7" t="s">
        <v>7</v>
      </c>
      <c r="C14" s="8" t="s">
        <v>8</v>
      </c>
      <c r="D14" s="8" t="s">
        <v>9</v>
      </c>
      <c r="E14" s="396" t="s">
        <v>10</v>
      </c>
      <c r="F14" s="398" t="s">
        <v>11</v>
      </c>
      <c r="G14" s="397" t="s">
        <v>12</v>
      </c>
      <c r="H14" s="396" t="s">
        <v>13</v>
      </c>
      <c r="I14" s="396" t="s">
        <v>14</v>
      </c>
      <c r="J14" s="395" t="s">
        <v>15</v>
      </c>
      <c r="K14" s="395" t="s">
        <v>16</v>
      </c>
      <c r="L14" s="394" t="s">
        <v>17</v>
      </c>
      <c r="M14" s="394" t="s">
        <v>18</v>
      </c>
      <c r="N14" s="396" t="s">
        <v>19</v>
      </c>
      <c r="O14" s="396" t="s">
        <v>20</v>
      </c>
      <c r="P14" s="395" t="s">
        <v>21</v>
      </c>
      <c r="Q14" s="395" t="s">
        <v>22</v>
      </c>
      <c r="R14" s="394" t="s">
        <v>23</v>
      </c>
      <c r="S14" s="394" t="s">
        <v>24</v>
      </c>
      <c r="T14" s="396" t="s">
        <v>25</v>
      </c>
      <c r="U14" s="396" t="s">
        <v>26</v>
      </c>
      <c r="V14" s="395" t="s">
        <v>27</v>
      </c>
      <c r="W14" s="395" t="s">
        <v>28</v>
      </c>
      <c r="X14" s="394" t="s">
        <v>29</v>
      </c>
      <c r="Y14" s="394" t="s">
        <v>30</v>
      </c>
      <c r="Z14" s="393" t="s">
        <v>31</v>
      </c>
      <c r="AA14" s="393" t="s">
        <v>32</v>
      </c>
      <c r="AB14" s="392" t="s">
        <v>33</v>
      </c>
      <c r="AC14" s="392" t="s">
        <v>34</v>
      </c>
      <c r="AD14" s="391" t="s">
        <v>35</v>
      </c>
      <c r="AE14" s="391" t="s">
        <v>36</v>
      </c>
      <c r="AF14" s="12" t="s">
        <v>37</v>
      </c>
      <c r="AG14" s="12" t="s">
        <v>38</v>
      </c>
      <c r="AH14" s="12" t="s">
        <v>39</v>
      </c>
      <c r="AI14" s="12" t="s">
        <v>40</v>
      </c>
      <c r="AJ14" s="13" t="s">
        <v>41</v>
      </c>
      <c r="AK14" s="13" t="s">
        <v>42</v>
      </c>
    </row>
    <row r="15" spans="2:37" s="349" customFormat="1" x14ac:dyDescent="0.3">
      <c r="B15" s="388" t="s">
        <v>43</v>
      </c>
      <c r="C15" s="389" t="s">
        <v>49</v>
      </c>
      <c r="D15" s="386" t="s">
        <v>45</v>
      </c>
      <c r="E15" s="384"/>
      <c r="F15" s="384"/>
      <c r="G15" s="385">
        <v>4.1903607043831469E-2</v>
      </c>
      <c r="H15" s="384">
        <v>525</v>
      </c>
      <c r="I15" s="384">
        <v>511</v>
      </c>
      <c r="J15" s="385">
        <v>0.97422375573561415</v>
      </c>
      <c r="K15" s="385">
        <v>7.9227930242485711E-3</v>
      </c>
      <c r="L15" s="385">
        <v>0.95511334758590327</v>
      </c>
      <c r="M15" s="385">
        <v>0.9865284611559838</v>
      </c>
      <c r="N15" s="384">
        <v>690</v>
      </c>
      <c r="O15" s="384">
        <v>662</v>
      </c>
      <c r="P15" s="385">
        <v>0.96460936852185597</v>
      </c>
      <c r="Q15" s="385">
        <v>8.0856907655541752E-3</v>
      </c>
      <c r="R15" s="385">
        <v>0.94611221026789794</v>
      </c>
      <c r="S15" s="385">
        <v>0.97798347047846201</v>
      </c>
      <c r="T15" s="384">
        <v>52</v>
      </c>
      <c r="U15" s="384">
        <v>46</v>
      </c>
      <c r="V15" s="385">
        <v>0.87146136111671946</v>
      </c>
      <c r="W15" s="385">
        <v>5.442555940935432E-2</v>
      </c>
      <c r="X15" s="385">
        <v>0.73880661206189058</v>
      </c>
      <c r="Y15" s="383">
        <v>0.94994756848840012</v>
      </c>
      <c r="Z15" s="384">
        <v>742</v>
      </c>
      <c r="AA15" s="384">
        <v>708</v>
      </c>
      <c r="AB15" s="383">
        <v>0.95774134887647011</v>
      </c>
      <c r="AC15" s="383">
        <v>8.504110075987583E-3</v>
      </c>
      <c r="AD15" s="383">
        <v>0.93865307360218164</v>
      </c>
      <c r="AE15" s="383">
        <v>0.97211679251696337</v>
      </c>
      <c r="AF15" s="382"/>
      <c r="AG15" s="382"/>
      <c r="AH15" s="382"/>
      <c r="AI15" s="382"/>
      <c r="AJ15" s="382"/>
      <c r="AK15" s="382"/>
    </row>
    <row r="16" spans="2:37" s="349" customFormat="1" x14ac:dyDescent="0.3">
      <c r="B16" s="388" t="s">
        <v>43</v>
      </c>
      <c r="C16" s="389" t="s">
        <v>49</v>
      </c>
      <c r="D16" s="386" t="s">
        <v>52</v>
      </c>
      <c r="E16" s="384"/>
      <c r="F16" s="384"/>
      <c r="G16" s="385">
        <v>9.2315285963918518E-3</v>
      </c>
      <c r="H16" s="384">
        <v>134</v>
      </c>
      <c r="I16" s="384">
        <v>124</v>
      </c>
      <c r="J16" s="385">
        <v>0.9057093398426036</v>
      </c>
      <c r="K16" s="385">
        <v>2.8112199782029845E-2</v>
      </c>
      <c r="L16" s="385">
        <v>0.83991670985127853</v>
      </c>
      <c r="M16" s="385">
        <v>0.95016197697246429</v>
      </c>
      <c r="N16" s="384">
        <v>165</v>
      </c>
      <c r="O16" s="384">
        <v>153</v>
      </c>
      <c r="P16" s="385">
        <v>0.90955115893519045</v>
      </c>
      <c r="Q16" s="385">
        <v>2.4830781683438975E-2</v>
      </c>
      <c r="R16" s="385">
        <v>0.85208869542504839</v>
      </c>
      <c r="S16" s="385">
        <v>0.94950944642116308</v>
      </c>
      <c r="T16" s="384">
        <v>0</v>
      </c>
      <c r="U16" s="384">
        <v>0</v>
      </c>
      <c r="V16" s="385" t="s">
        <v>118</v>
      </c>
      <c r="W16" s="385" t="s">
        <v>118</v>
      </c>
      <c r="X16" s="385" t="s">
        <v>118</v>
      </c>
      <c r="Y16" s="383" t="s">
        <v>118</v>
      </c>
      <c r="Z16" s="384">
        <v>165</v>
      </c>
      <c r="AA16" s="384">
        <v>153</v>
      </c>
      <c r="AB16" s="383">
        <v>0.90955115893519045</v>
      </c>
      <c r="AC16" s="383">
        <v>2.4830781683438975E-2</v>
      </c>
      <c r="AD16" s="383">
        <v>0.85208869542504839</v>
      </c>
      <c r="AE16" s="383">
        <v>0.94950944642116308</v>
      </c>
      <c r="AF16" s="382"/>
      <c r="AG16" s="382"/>
      <c r="AH16" s="382"/>
      <c r="AI16" s="382"/>
      <c r="AJ16" s="382"/>
      <c r="AK16" s="382"/>
    </row>
    <row r="17" spans="2:37" s="349" customFormat="1" x14ac:dyDescent="0.3">
      <c r="B17" s="380" t="s">
        <v>43</v>
      </c>
      <c r="C17" s="375" t="s">
        <v>53</v>
      </c>
      <c r="D17" s="379" t="s">
        <v>54</v>
      </c>
      <c r="E17" s="373">
        <v>18</v>
      </c>
      <c r="F17" s="373">
        <v>15730</v>
      </c>
      <c r="G17" s="374">
        <v>5.1135135640223268E-2</v>
      </c>
      <c r="H17" s="373">
        <v>659</v>
      </c>
      <c r="I17" s="373">
        <v>635</v>
      </c>
      <c r="J17" s="374">
        <v>0.95996061853743042</v>
      </c>
      <c r="K17" s="374">
        <v>8.6979004832223438E-3</v>
      </c>
      <c r="L17" s="374">
        <v>0.94022696596998034</v>
      </c>
      <c r="M17" s="374">
        <v>0.97448086866004213</v>
      </c>
      <c r="N17" s="373">
        <v>855</v>
      </c>
      <c r="O17" s="373">
        <v>815</v>
      </c>
      <c r="P17" s="374">
        <v>0.95403040494652369</v>
      </c>
      <c r="Q17" s="374">
        <v>8.1822630388471429E-3</v>
      </c>
      <c r="R17" s="374">
        <v>0.9359499347495428</v>
      </c>
      <c r="S17" s="374">
        <v>0.96811402669029467</v>
      </c>
      <c r="T17" s="373">
        <v>52</v>
      </c>
      <c r="U17" s="373">
        <v>46</v>
      </c>
      <c r="V17" s="374">
        <v>0.87146136111671946</v>
      </c>
      <c r="W17" s="374">
        <v>5.442555940935432E-2</v>
      </c>
      <c r="X17" s="374">
        <v>0.73880661206189058</v>
      </c>
      <c r="Y17" s="372">
        <v>0.94994756848840012</v>
      </c>
      <c r="Z17" s="373">
        <v>907</v>
      </c>
      <c r="AA17" s="373">
        <v>861</v>
      </c>
      <c r="AB17" s="372">
        <v>0.94904147723364429</v>
      </c>
      <c r="AC17" s="372">
        <v>8.3572724228743681E-3</v>
      </c>
      <c r="AD17" s="372">
        <v>0.93075562167716741</v>
      </c>
      <c r="AE17" s="372">
        <v>0.96358636618418492</v>
      </c>
      <c r="AF17" s="371"/>
      <c r="AG17" s="371"/>
      <c r="AH17" s="371"/>
      <c r="AI17" s="371"/>
      <c r="AJ17" s="371"/>
      <c r="AK17" s="371"/>
    </row>
    <row r="18" spans="2:37" s="349" customFormat="1" x14ac:dyDescent="0.3">
      <c r="B18" s="388" t="s">
        <v>43</v>
      </c>
      <c r="C18" s="387" t="s">
        <v>50</v>
      </c>
      <c r="D18" s="386" t="s">
        <v>45</v>
      </c>
      <c r="E18" s="384"/>
      <c r="F18" s="384"/>
      <c r="G18" s="385">
        <v>2.8520935812495273E-2</v>
      </c>
      <c r="H18" s="384">
        <v>300</v>
      </c>
      <c r="I18" s="384">
        <v>294</v>
      </c>
      <c r="J18" s="385">
        <v>0.9816597899780598</v>
      </c>
      <c r="K18" s="385">
        <v>8.5653566548798358E-3</v>
      </c>
      <c r="L18" s="385">
        <v>0.95878993777922761</v>
      </c>
      <c r="M18" s="385">
        <v>0.99335044418624219</v>
      </c>
      <c r="N18" s="384">
        <v>484</v>
      </c>
      <c r="O18" s="384">
        <v>476</v>
      </c>
      <c r="P18" s="385">
        <v>0.98334941632012385</v>
      </c>
      <c r="Q18" s="385">
        <v>6.4674148468593842E-3</v>
      </c>
      <c r="R18" s="385">
        <v>0.9668763014380124</v>
      </c>
      <c r="S18" s="385">
        <v>0.99275213422014696</v>
      </c>
      <c r="T18" s="384">
        <v>58</v>
      </c>
      <c r="U18" s="384">
        <v>54</v>
      </c>
      <c r="V18" s="385">
        <v>0.93983378211542434</v>
      </c>
      <c r="W18" s="385">
        <v>3.3602181329180081E-2</v>
      </c>
      <c r="X18" s="385">
        <v>0.84832585756473489</v>
      </c>
      <c r="Y18" s="383">
        <v>0.98271386336256361</v>
      </c>
      <c r="Z18" s="384">
        <v>542</v>
      </c>
      <c r="AA18" s="384">
        <v>530</v>
      </c>
      <c r="AB18" s="383">
        <v>0.97878592296259692</v>
      </c>
      <c r="AC18" s="383">
        <v>6.8601516897859012E-3</v>
      </c>
      <c r="AD18" s="383">
        <v>0.96204335215301728</v>
      </c>
      <c r="AE18" s="383">
        <v>0.98929887437202302</v>
      </c>
      <c r="AF18" s="382"/>
      <c r="AG18" s="382"/>
      <c r="AH18" s="382"/>
      <c r="AI18" s="382"/>
      <c r="AJ18" s="382"/>
      <c r="AK18" s="382"/>
    </row>
    <row r="19" spans="2:37" s="349" customFormat="1" x14ac:dyDescent="0.3">
      <c r="B19" s="388" t="s">
        <v>43</v>
      </c>
      <c r="C19" s="387" t="s">
        <v>50</v>
      </c>
      <c r="D19" s="386" t="s">
        <v>52</v>
      </c>
      <c r="E19" s="384"/>
      <c r="F19" s="384"/>
      <c r="G19" s="385">
        <v>2.3587309539378908E-3</v>
      </c>
      <c r="H19" s="384">
        <v>27</v>
      </c>
      <c r="I19" s="384">
        <v>27</v>
      </c>
      <c r="J19" s="385">
        <v>1</v>
      </c>
      <c r="K19" s="385" t="s">
        <v>118</v>
      </c>
      <c r="L19" s="385" t="s">
        <v>118</v>
      </c>
      <c r="M19" s="385" t="s">
        <v>118</v>
      </c>
      <c r="N19" s="384">
        <v>38</v>
      </c>
      <c r="O19" s="384">
        <v>36</v>
      </c>
      <c r="P19" s="385">
        <v>0.92920730436846521</v>
      </c>
      <c r="Q19" s="385">
        <v>4.3852934678239433E-2</v>
      </c>
      <c r="R19" s="385">
        <v>0.80756794395874498</v>
      </c>
      <c r="S19" s="385">
        <v>0.98254779615223664</v>
      </c>
      <c r="T19" s="384">
        <v>0</v>
      </c>
      <c r="U19" s="384">
        <v>0</v>
      </c>
      <c r="V19" s="385" t="s">
        <v>118</v>
      </c>
      <c r="W19" s="385" t="s">
        <v>118</v>
      </c>
      <c r="X19" s="385" t="s">
        <v>118</v>
      </c>
      <c r="Y19" s="383" t="s">
        <v>118</v>
      </c>
      <c r="Z19" s="384">
        <v>38</v>
      </c>
      <c r="AA19" s="384">
        <v>36</v>
      </c>
      <c r="AB19" s="383">
        <v>0.92920730436846521</v>
      </c>
      <c r="AC19" s="383">
        <v>4.3852934678239433E-2</v>
      </c>
      <c r="AD19" s="383">
        <v>0.80756794395874498</v>
      </c>
      <c r="AE19" s="383">
        <v>0.98254779615223664</v>
      </c>
      <c r="AF19" s="382"/>
      <c r="AG19" s="382"/>
      <c r="AH19" s="382"/>
      <c r="AI19" s="382"/>
      <c r="AJ19" s="382"/>
      <c r="AK19" s="382"/>
    </row>
    <row r="20" spans="2:37" s="349" customFormat="1" x14ac:dyDescent="0.3">
      <c r="B20" s="380" t="s">
        <v>43</v>
      </c>
      <c r="C20" s="381" t="s">
        <v>55</v>
      </c>
      <c r="D20" s="379" t="s">
        <v>54</v>
      </c>
      <c r="E20" s="373">
        <v>11</v>
      </c>
      <c r="F20" s="373">
        <v>7733</v>
      </c>
      <c r="G20" s="374">
        <v>3.0879666766433177E-2</v>
      </c>
      <c r="H20" s="373">
        <v>327</v>
      </c>
      <c r="I20" s="373">
        <v>321</v>
      </c>
      <c r="J20" s="374">
        <v>0.98337241633525163</v>
      </c>
      <c r="K20" s="374">
        <v>7.7897841746314058E-3</v>
      </c>
      <c r="L20" s="374">
        <v>0.96253366358022407</v>
      </c>
      <c r="M20" s="374">
        <v>0.99398895495375816</v>
      </c>
      <c r="N20" s="373">
        <v>522</v>
      </c>
      <c r="O20" s="373">
        <v>512</v>
      </c>
      <c r="P20" s="374">
        <v>0.97877025663769612</v>
      </c>
      <c r="Q20" s="374">
        <v>6.9877235795803893E-3</v>
      </c>
      <c r="R20" s="374">
        <v>0.9616540836941071</v>
      </c>
      <c r="S20" s="374">
        <v>0.98942977515207953</v>
      </c>
      <c r="T20" s="373">
        <v>58</v>
      </c>
      <c r="U20" s="373">
        <v>54</v>
      </c>
      <c r="V20" s="374">
        <v>0.93983378211542434</v>
      </c>
      <c r="W20" s="374">
        <v>3.3602181329180081E-2</v>
      </c>
      <c r="X20" s="374">
        <v>0.84832585756473489</v>
      </c>
      <c r="Y20" s="372">
        <v>0.98271386336256361</v>
      </c>
      <c r="Z20" s="373">
        <v>580</v>
      </c>
      <c r="AA20" s="373">
        <v>566</v>
      </c>
      <c r="AB20" s="372">
        <v>0.97499888007719404</v>
      </c>
      <c r="AC20" s="372">
        <v>7.1615860731130921E-3</v>
      </c>
      <c r="AD20" s="372">
        <v>0.95794801186999079</v>
      </c>
      <c r="AE20" s="372">
        <v>0.9863050256253395</v>
      </c>
      <c r="AF20" s="371"/>
      <c r="AG20" s="371"/>
      <c r="AH20" s="371"/>
      <c r="AI20" s="371"/>
      <c r="AJ20" s="371"/>
      <c r="AK20" s="371"/>
    </row>
    <row r="21" spans="2:37" s="349" customFormat="1" x14ac:dyDescent="0.3">
      <c r="B21" s="380" t="s">
        <v>43</v>
      </c>
      <c r="C21" s="379" t="s">
        <v>44</v>
      </c>
      <c r="D21" s="375" t="s">
        <v>45</v>
      </c>
      <c r="E21" s="373"/>
      <c r="F21" s="373"/>
      <c r="G21" s="374">
        <v>7.0424542856326697E-2</v>
      </c>
      <c r="H21" s="373">
        <v>825</v>
      </c>
      <c r="I21" s="373">
        <v>805</v>
      </c>
      <c r="J21" s="374">
        <v>0.97686922722301905</v>
      </c>
      <c r="K21" s="374">
        <v>5.9241911768004342E-3</v>
      </c>
      <c r="L21" s="374">
        <v>0.96302968659908073</v>
      </c>
      <c r="M21" s="374">
        <v>0.98644447107441935</v>
      </c>
      <c r="N21" s="373">
        <v>1174</v>
      </c>
      <c r="O21" s="373">
        <v>1138</v>
      </c>
      <c r="P21" s="374">
        <v>0.97204491900467582</v>
      </c>
      <c r="Q21" s="374">
        <v>5.4648894203094519E-3</v>
      </c>
      <c r="R21" s="374">
        <v>0.95978909603965956</v>
      </c>
      <c r="S21" s="374">
        <v>0.98130800410589591</v>
      </c>
      <c r="T21" s="373">
        <v>110</v>
      </c>
      <c r="U21" s="373">
        <v>100</v>
      </c>
      <c r="V21" s="374">
        <v>0.90509292400578611</v>
      </c>
      <c r="W21" s="374">
        <v>3.1645884330161578E-2</v>
      </c>
      <c r="X21" s="374">
        <v>0.82968230124897335</v>
      </c>
      <c r="Y21" s="372">
        <v>0.95378518833553438</v>
      </c>
      <c r="Z21" s="373">
        <v>1284</v>
      </c>
      <c r="AA21" s="373">
        <v>1238</v>
      </c>
      <c r="AB21" s="372">
        <v>0.96626410134837915</v>
      </c>
      <c r="AC21" s="372">
        <v>5.7218936177343086E-3</v>
      </c>
      <c r="AD21" s="372">
        <v>0.95366273537347657</v>
      </c>
      <c r="AE21" s="372">
        <v>0.97616245991423478</v>
      </c>
      <c r="AF21" s="371"/>
      <c r="AG21" s="371"/>
      <c r="AH21" s="371"/>
      <c r="AI21" s="371"/>
      <c r="AJ21" s="371"/>
      <c r="AK21" s="371"/>
    </row>
    <row r="22" spans="2:37" s="349" customFormat="1" x14ac:dyDescent="0.3">
      <c r="B22" s="380" t="s">
        <v>43</v>
      </c>
      <c r="C22" s="379" t="s">
        <v>44</v>
      </c>
      <c r="D22" s="375" t="s">
        <v>52</v>
      </c>
      <c r="E22" s="373"/>
      <c r="F22" s="373"/>
      <c r="G22" s="374">
        <v>1.1590259550329746E-2</v>
      </c>
      <c r="H22" s="373">
        <v>161</v>
      </c>
      <c r="I22" s="373">
        <v>151</v>
      </c>
      <c r="J22" s="374">
        <v>0.92248027169644642</v>
      </c>
      <c r="K22" s="374">
        <v>2.3261836750887655E-2</v>
      </c>
      <c r="L22" s="374">
        <v>0.8676367459297859</v>
      </c>
      <c r="M22" s="374">
        <v>0.95910717764905429</v>
      </c>
      <c r="N22" s="373">
        <v>203</v>
      </c>
      <c r="O22" s="373">
        <v>189</v>
      </c>
      <c r="P22" s="374">
        <v>0.91355137639945327</v>
      </c>
      <c r="Q22" s="374">
        <v>2.1705199063941166E-2</v>
      </c>
      <c r="R22" s="374">
        <v>0.86390476276996042</v>
      </c>
      <c r="S22" s="374">
        <v>0.9490885618427124</v>
      </c>
      <c r="T22" s="373">
        <v>0</v>
      </c>
      <c r="U22" s="373">
        <v>0</v>
      </c>
      <c r="V22" s="374" t="s">
        <v>118</v>
      </c>
      <c r="W22" s="374" t="s">
        <v>118</v>
      </c>
      <c r="X22" s="374" t="s">
        <v>118</v>
      </c>
      <c r="Y22" s="374" t="s">
        <v>118</v>
      </c>
      <c r="Z22" s="373">
        <v>203</v>
      </c>
      <c r="AA22" s="373">
        <v>189</v>
      </c>
      <c r="AB22" s="372">
        <v>0.91355137639945327</v>
      </c>
      <c r="AC22" s="372">
        <v>2.1705199063941166E-2</v>
      </c>
      <c r="AD22" s="372">
        <v>0.86390476276996042</v>
      </c>
      <c r="AE22" s="372">
        <v>0.9490885618427124</v>
      </c>
      <c r="AF22" s="371"/>
      <c r="AG22" s="371"/>
      <c r="AH22" s="371"/>
      <c r="AI22" s="371"/>
      <c r="AJ22" s="371"/>
      <c r="AK22" s="371"/>
    </row>
    <row r="23" spans="2:37" s="349" customFormat="1" x14ac:dyDescent="0.3">
      <c r="B23" s="378" t="s">
        <v>56</v>
      </c>
      <c r="C23" s="367" t="s">
        <v>44</v>
      </c>
      <c r="D23" s="369" t="s">
        <v>54</v>
      </c>
      <c r="E23" s="364">
        <v>24</v>
      </c>
      <c r="F23" s="364">
        <v>23463</v>
      </c>
      <c r="G23" s="365">
        <v>8.2014802406656526E-2</v>
      </c>
      <c r="H23" s="364">
        <v>986</v>
      </c>
      <c r="I23" s="364">
        <v>956</v>
      </c>
      <c r="J23" s="365">
        <v>0.96757820838611797</v>
      </c>
      <c r="K23" s="365">
        <v>6.3582359119965489E-3</v>
      </c>
      <c r="L23" s="365">
        <v>0.95332556714719163</v>
      </c>
      <c r="M23" s="365">
        <v>0.9783559392561636</v>
      </c>
      <c r="N23" s="364">
        <v>1377</v>
      </c>
      <c r="O23" s="364">
        <v>1327</v>
      </c>
      <c r="P23" s="365">
        <v>0.96311671882543581</v>
      </c>
      <c r="Q23" s="365">
        <v>5.7419162968419136E-3</v>
      </c>
      <c r="R23" s="365">
        <v>0.95059357127154642</v>
      </c>
      <c r="S23" s="365">
        <v>0.97315809385846597</v>
      </c>
      <c r="T23" s="364">
        <v>110</v>
      </c>
      <c r="U23" s="364">
        <v>100</v>
      </c>
      <c r="V23" s="365">
        <v>0.90509292400578611</v>
      </c>
      <c r="W23" s="365">
        <v>3.1645884330161578E-2</v>
      </c>
      <c r="X23" s="365">
        <v>0.82968230124897335</v>
      </c>
      <c r="Y23" s="363">
        <v>0.95378518833553438</v>
      </c>
      <c r="Z23" s="364">
        <v>1487</v>
      </c>
      <c r="AA23" s="364">
        <v>1427</v>
      </c>
      <c r="AB23" s="363">
        <v>0.95881478554397315</v>
      </c>
      <c r="AC23" s="363">
        <v>5.8265020159239808E-3</v>
      </c>
      <c r="AD23" s="363">
        <v>0.94623389653128132</v>
      </c>
      <c r="AE23" s="363">
        <v>0.96911756564845963</v>
      </c>
      <c r="AF23" s="362"/>
      <c r="AG23" s="362"/>
      <c r="AH23" s="362"/>
      <c r="AI23" s="362"/>
      <c r="AJ23" s="362"/>
      <c r="AK23" s="362"/>
    </row>
    <row r="24" spans="2:37" s="349" customFormat="1" x14ac:dyDescent="0.3">
      <c r="B24" s="388" t="s">
        <v>46</v>
      </c>
      <c r="C24" s="389" t="s">
        <v>49</v>
      </c>
      <c r="D24" s="386" t="s">
        <v>45</v>
      </c>
      <c r="E24" s="384"/>
      <c r="F24" s="384"/>
      <c r="G24" s="385">
        <v>0.30410005812191127</v>
      </c>
      <c r="H24" s="384">
        <v>1067</v>
      </c>
      <c r="I24" s="384">
        <v>1049</v>
      </c>
      <c r="J24" s="385">
        <v>0.98200612760406014</v>
      </c>
      <c r="K24" s="385">
        <v>5.8070748903926188E-3</v>
      </c>
      <c r="L24" s="385">
        <v>0.96782296416119928</v>
      </c>
      <c r="M24" s="385">
        <v>0.99090558534106488</v>
      </c>
      <c r="N24" s="384">
        <v>1412</v>
      </c>
      <c r="O24" s="384">
        <v>1382</v>
      </c>
      <c r="P24" s="385">
        <v>0.97328618370994402</v>
      </c>
      <c r="Q24" s="385">
        <v>6.1243321269122582E-3</v>
      </c>
      <c r="R24" s="385">
        <v>0.95923978905632756</v>
      </c>
      <c r="S24" s="385">
        <v>0.98339873393575283</v>
      </c>
      <c r="T24" s="384">
        <v>68</v>
      </c>
      <c r="U24" s="384">
        <v>50</v>
      </c>
      <c r="V24" s="385">
        <v>0.8000923016933118</v>
      </c>
      <c r="W24" s="385">
        <v>6.650312533725089E-2</v>
      </c>
      <c r="X24" s="385">
        <v>0.64977959519759143</v>
      </c>
      <c r="Y24" s="383">
        <v>0.90459183559881129</v>
      </c>
      <c r="Z24" s="384">
        <v>1480</v>
      </c>
      <c r="AA24" s="384">
        <v>1432</v>
      </c>
      <c r="AB24" s="383">
        <v>0.965078790286515</v>
      </c>
      <c r="AC24" s="383">
        <v>6.7979133380544456E-3</v>
      </c>
      <c r="AD24" s="383">
        <v>0.94986244970532285</v>
      </c>
      <c r="AE24" s="383">
        <v>0.97661789341593219</v>
      </c>
      <c r="AF24" s="382"/>
      <c r="AG24" s="382"/>
      <c r="AH24" s="382"/>
      <c r="AI24" s="382"/>
      <c r="AJ24" s="382"/>
      <c r="AK24" s="382"/>
    </row>
    <row r="25" spans="2:37" s="349" customFormat="1" x14ac:dyDescent="0.3">
      <c r="B25" s="388" t="s">
        <v>46</v>
      </c>
      <c r="C25" s="389" t="s">
        <v>49</v>
      </c>
      <c r="D25" s="386" t="s">
        <v>52</v>
      </c>
      <c r="E25" s="384"/>
      <c r="F25" s="384"/>
      <c r="G25" s="385">
        <v>7.7811877063572149E-2</v>
      </c>
      <c r="H25" s="384">
        <v>326</v>
      </c>
      <c r="I25" s="384">
        <v>294</v>
      </c>
      <c r="J25" s="385">
        <v>0.89566702395102438</v>
      </c>
      <c r="K25" s="385">
        <v>2.3768417877291555E-2</v>
      </c>
      <c r="L25" s="385">
        <v>0.84227222768011667</v>
      </c>
      <c r="M25" s="385">
        <v>0.93537586724450994</v>
      </c>
      <c r="N25" s="384">
        <v>390</v>
      </c>
      <c r="O25" s="384">
        <v>352</v>
      </c>
      <c r="P25" s="385">
        <v>0.88841572754234677</v>
      </c>
      <c r="Q25" s="385">
        <v>2.2255845588561946E-2</v>
      </c>
      <c r="R25" s="385">
        <v>0.83927875331519108</v>
      </c>
      <c r="S25" s="385">
        <v>0.92642468821575941</v>
      </c>
      <c r="T25" s="384">
        <v>4</v>
      </c>
      <c r="U25" s="384">
        <v>4</v>
      </c>
      <c r="V25" s="385">
        <v>1</v>
      </c>
      <c r="W25" s="385" t="s">
        <v>118</v>
      </c>
      <c r="X25" s="385" t="s">
        <v>118</v>
      </c>
      <c r="Y25" s="383" t="s">
        <v>118</v>
      </c>
      <c r="Z25" s="384">
        <v>394</v>
      </c>
      <c r="AA25" s="384">
        <v>356</v>
      </c>
      <c r="AB25" s="383">
        <v>0.8891589572193791</v>
      </c>
      <c r="AC25" s="383">
        <v>2.2075994837255693E-2</v>
      </c>
      <c r="AD25" s="383">
        <v>0.84041802847883584</v>
      </c>
      <c r="AE25" s="383">
        <v>0.9268647920919999</v>
      </c>
      <c r="AF25" s="382"/>
      <c r="AG25" s="382"/>
      <c r="AH25" s="382"/>
      <c r="AI25" s="382"/>
      <c r="AJ25" s="382"/>
      <c r="AK25" s="382"/>
    </row>
    <row r="26" spans="2:37" s="349" customFormat="1" x14ac:dyDescent="0.3">
      <c r="B26" s="380" t="s">
        <v>46</v>
      </c>
      <c r="C26" s="375" t="s">
        <v>53</v>
      </c>
      <c r="D26" s="379" t="s">
        <v>54</v>
      </c>
      <c r="E26" s="373">
        <v>15</v>
      </c>
      <c r="F26" s="373">
        <v>5142</v>
      </c>
      <c r="G26" s="374">
        <v>0.38191193518548361</v>
      </c>
      <c r="H26" s="373">
        <v>1393</v>
      </c>
      <c r="I26" s="373">
        <v>1343</v>
      </c>
      <c r="J26" s="374">
        <v>0.96257492592095639</v>
      </c>
      <c r="K26" s="374">
        <v>7.2331141772302206E-3</v>
      </c>
      <c r="L26" s="374">
        <v>0.94640708049038724</v>
      </c>
      <c r="M26" s="374">
        <v>0.9748694039777539</v>
      </c>
      <c r="N26" s="373">
        <v>1802</v>
      </c>
      <c r="O26" s="373">
        <v>1734</v>
      </c>
      <c r="P26" s="374">
        <v>0.95541084350819649</v>
      </c>
      <c r="Q26" s="374">
        <v>6.9091741811005934E-3</v>
      </c>
      <c r="R26" s="374">
        <v>0.94036668523134059</v>
      </c>
      <c r="S26" s="374">
        <v>0.9675093625162664</v>
      </c>
      <c r="T26" s="373">
        <v>72</v>
      </c>
      <c r="U26" s="373">
        <v>54</v>
      </c>
      <c r="V26" s="374">
        <v>0.80703233079048797</v>
      </c>
      <c r="W26" s="374">
        <v>6.3833480648352342E-2</v>
      </c>
      <c r="X26" s="374">
        <v>0.66227793421543713</v>
      </c>
      <c r="Y26" s="372">
        <v>0.90733017110089531</v>
      </c>
      <c r="Z26" s="373">
        <v>1874</v>
      </c>
      <c r="AA26" s="373">
        <v>1788</v>
      </c>
      <c r="AB26" s="372">
        <v>0.94961065699961766</v>
      </c>
      <c r="AC26" s="372">
        <v>7.1709074636523108E-3</v>
      </c>
      <c r="AD26" s="372">
        <v>0.93413795783685538</v>
      </c>
      <c r="AE26" s="372">
        <v>0.96229370069070486</v>
      </c>
      <c r="AF26" s="371"/>
      <c r="AG26" s="371"/>
      <c r="AH26" s="371"/>
      <c r="AI26" s="371"/>
      <c r="AJ26" s="371"/>
      <c r="AK26" s="371"/>
    </row>
    <row r="27" spans="2:37" s="349" customFormat="1" x14ac:dyDescent="0.3">
      <c r="B27" s="388" t="s">
        <v>46</v>
      </c>
      <c r="C27" s="387" t="s">
        <v>50</v>
      </c>
      <c r="D27" s="386" t="s">
        <v>45</v>
      </c>
      <c r="E27" s="384"/>
      <c r="F27" s="384"/>
      <c r="G27" s="385">
        <v>0.24153280120139692</v>
      </c>
      <c r="H27" s="384">
        <v>569</v>
      </c>
      <c r="I27" s="384">
        <v>563</v>
      </c>
      <c r="J27" s="385">
        <v>0.98870044142410962</v>
      </c>
      <c r="K27" s="385">
        <v>5.1196502034641014E-3</v>
      </c>
      <c r="L27" s="385">
        <v>0.9750901402530805</v>
      </c>
      <c r="M27" s="385">
        <v>0.99575934224142759</v>
      </c>
      <c r="N27" s="384">
        <v>866</v>
      </c>
      <c r="O27" s="384">
        <v>856</v>
      </c>
      <c r="P27" s="385">
        <v>0.98849594087909254</v>
      </c>
      <c r="Q27" s="385">
        <v>4.1667493737322222E-3</v>
      </c>
      <c r="R27" s="385">
        <v>0.97803321223905793</v>
      </c>
      <c r="S27" s="385">
        <v>0.9946775584491333</v>
      </c>
      <c r="T27" s="384">
        <v>88</v>
      </c>
      <c r="U27" s="384">
        <v>71</v>
      </c>
      <c r="V27" s="385">
        <v>0.75360919056603248</v>
      </c>
      <c r="W27" s="385">
        <v>5.2048398272473387E-2</v>
      </c>
      <c r="X27" s="385">
        <v>0.64258620486549678</v>
      </c>
      <c r="Y27" s="383">
        <v>0.84373137388272457</v>
      </c>
      <c r="Z27" s="384">
        <v>954</v>
      </c>
      <c r="AA27" s="384">
        <v>927</v>
      </c>
      <c r="AB27" s="383">
        <v>0.96597310120827784</v>
      </c>
      <c r="AC27" s="383">
        <v>6.7401536949444965E-3</v>
      </c>
      <c r="AD27" s="383">
        <v>0.95084967329760806</v>
      </c>
      <c r="AE27" s="383">
        <v>0.97738310485045843</v>
      </c>
      <c r="AF27" s="382"/>
      <c r="AG27" s="382"/>
      <c r="AH27" s="382"/>
      <c r="AI27" s="382"/>
      <c r="AJ27" s="382"/>
      <c r="AK27" s="382"/>
    </row>
    <row r="28" spans="2:37" s="349" customFormat="1" x14ac:dyDescent="0.3">
      <c r="B28" s="388" t="s">
        <v>46</v>
      </c>
      <c r="C28" s="387" t="s">
        <v>50</v>
      </c>
      <c r="D28" s="386" t="s">
        <v>52</v>
      </c>
      <c r="E28" s="384"/>
      <c r="F28" s="384"/>
      <c r="G28" s="385">
        <v>2.580081613181686E-2</v>
      </c>
      <c r="H28" s="384">
        <v>79</v>
      </c>
      <c r="I28" s="384">
        <v>66</v>
      </c>
      <c r="J28" s="385">
        <v>0.81303183613330443</v>
      </c>
      <c r="K28" s="385">
        <v>5.0136412457571236E-2</v>
      </c>
      <c r="L28" s="385">
        <v>0.70146572350740333</v>
      </c>
      <c r="M28" s="385">
        <v>0.89547989969672992</v>
      </c>
      <c r="N28" s="384">
        <v>99</v>
      </c>
      <c r="O28" s="384">
        <v>82</v>
      </c>
      <c r="P28" s="385">
        <v>0.81912715997696406</v>
      </c>
      <c r="Q28" s="385">
        <v>4.4629557642024864E-2</v>
      </c>
      <c r="R28" s="385">
        <v>0.7204068317947846</v>
      </c>
      <c r="S28" s="385">
        <v>0.89358709447071538</v>
      </c>
      <c r="T28" s="384">
        <v>1</v>
      </c>
      <c r="U28" s="384">
        <v>1</v>
      </c>
      <c r="V28" s="385">
        <v>1</v>
      </c>
      <c r="W28" s="385" t="s">
        <v>118</v>
      </c>
      <c r="X28" s="385" t="s">
        <v>118</v>
      </c>
      <c r="Y28" s="383" t="s">
        <v>118</v>
      </c>
      <c r="Z28" s="384">
        <v>100</v>
      </c>
      <c r="AA28" s="384">
        <v>83</v>
      </c>
      <c r="AB28" s="383">
        <v>0.82084736522296842</v>
      </c>
      <c r="AC28" s="383">
        <v>4.4191321171065827E-2</v>
      </c>
      <c r="AD28" s="383">
        <v>0.72303787529478403</v>
      </c>
      <c r="AE28" s="383">
        <v>0.89455721999159854</v>
      </c>
      <c r="AF28" s="382"/>
      <c r="AG28" s="382"/>
      <c r="AH28" s="382"/>
      <c r="AI28" s="382"/>
      <c r="AJ28" s="382"/>
      <c r="AK28" s="382"/>
    </row>
    <row r="29" spans="2:37" s="349" customFormat="1" x14ac:dyDescent="0.3">
      <c r="B29" s="380" t="s">
        <v>46</v>
      </c>
      <c r="C29" s="381" t="s">
        <v>55</v>
      </c>
      <c r="D29" s="379" t="s">
        <v>54</v>
      </c>
      <c r="E29" s="373">
        <v>10</v>
      </c>
      <c r="F29" s="373">
        <v>3519</v>
      </c>
      <c r="G29" s="374">
        <v>0.26733361733321315</v>
      </c>
      <c r="H29" s="373">
        <v>648</v>
      </c>
      <c r="I29" s="373">
        <v>629</v>
      </c>
      <c r="J29" s="374">
        <v>0.96732330159082447</v>
      </c>
      <c r="K29" s="374">
        <v>8.0590683398744801E-3</v>
      </c>
      <c r="L29" s="374">
        <v>0.94865869345913079</v>
      </c>
      <c r="M29" s="374">
        <v>0.9804625865892117</v>
      </c>
      <c r="N29" s="373">
        <v>965</v>
      </c>
      <c r="O29" s="373">
        <v>938</v>
      </c>
      <c r="P29" s="374">
        <v>0.97075180809782458</v>
      </c>
      <c r="Q29" s="374">
        <v>6.2394796221252654E-3</v>
      </c>
      <c r="R29" s="374">
        <v>0.95659756048864775</v>
      </c>
      <c r="S29" s="374">
        <v>0.98118536563677439</v>
      </c>
      <c r="T29" s="373">
        <v>89</v>
      </c>
      <c r="U29" s="373">
        <v>72</v>
      </c>
      <c r="V29" s="374">
        <v>0.75619232484651666</v>
      </c>
      <c r="W29" s="374">
        <v>5.151682148217826E-2</v>
      </c>
      <c r="X29" s="374">
        <v>0.64619998535241319</v>
      </c>
      <c r="Y29" s="372">
        <v>0.84534607397882566</v>
      </c>
      <c r="Z29" s="373">
        <v>1054</v>
      </c>
      <c r="AA29" s="373">
        <v>1010</v>
      </c>
      <c r="AB29" s="372">
        <v>0.951966772832882</v>
      </c>
      <c r="AC29" s="372">
        <v>7.5660737848868972E-3</v>
      </c>
      <c r="AD29" s="372">
        <v>0.93547349980100791</v>
      </c>
      <c r="AE29" s="372">
        <v>0.96519473829278879</v>
      </c>
      <c r="AF29" s="371"/>
      <c r="AG29" s="371"/>
      <c r="AH29" s="371"/>
      <c r="AI29" s="371"/>
      <c r="AJ29" s="371"/>
      <c r="AK29" s="371"/>
    </row>
    <row r="30" spans="2:37" s="349" customFormat="1" x14ac:dyDescent="0.3">
      <c r="B30" s="380" t="s">
        <v>46</v>
      </c>
      <c r="C30" s="379" t="s">
        <v>44</v>
      </c>
      <c r="D30" s="375" t="s">
        <v>45</v>
      </c>
      <c r="E30" s="373"/>
      <c r="F30" s="373"/>
      <c r="G30" s="374">
        <v>0.54563285932330774</v>
      </c>
      <c r="H30" s="373">
        <v>1636</v>
      </c>
      <c r="I30" s="373">
        <v>1612</v>
      </c>
      <c r="J30" s="374">
        <v>0.98465975889040502</v>
      </c>
      <c r="K30" s="374">
        <v>4.0088679218583936E-3</v>
      </c>
      <c r="L30" s="374">
        <v>0.97524275465909871</v>
      </c>
      <c r="M30" s="374">
        <v>0.99110613468612963</v>
      </c>
      <c r="N30" s="373">
        <v>2278</v>
      </c>
      <c r="O30" s="373">
        <v>2238</v>
      </c>
      <c r="P30" s="374">
        <v>0.97982356718054997</v>
      </c>
      <c r="Q30" s="374">
        <v>3.8532886666728466E-3</v>
      </c>
      <c r="R30" s="374">
        <v>0.97119514371671267</v>
      </c>
      <c r="S30" s="374">
        <v>0.98637187366036183</v>
      </c>
      <c r="T30" s="373">
        <v>156</v>
      </c>
      <c r="U30" s="373">
        <v>121</v>
      </c>
      <c r="V30" s="374">
        <v>0.77143840365297511</v>
      </c>
      <c r="W30" s="374">
        <v>4.1168033221819576E-2</v>
      </c>
      <c r="X30" s="374">
        <v>0.68404039174126519</v>
      </c>
      <c r="Y30" s="372">
        <v>0.84397702430389776</v>
      </c>
      <c r="Z30" s="373">
        <v>2434</v>
      </c>
      <c r="AA30" s="373">
        <v>2359</v>
      </c>
      <c r="AB30" s="372">
        <v>0.96547467081018068</v>
      </c>
      <c r="AC30" s="372">
        <v>4.8192570582817505E-3</v>
      </c>
      <c r="AD30" s="372">
        <v>0.9550724521101519</v>
      </c>
      <c r="AE30" s="372">
        <v>0.97400321752694685</v>
      </c>
      <c r="AF30" s="371"/>
      <c r="AG30" s="371"/>
      <c r="AH30" s="371"/>
      <c r="AI30" s="371"/>
      <c r="AJ30" s="371"/>
      <c r="AK30" s="371"/>
    </row>
    <row r="31" spans="2:37" s="349" customFormat="1" x14ac:dyDescent="0.3">
      <c r="B31" s="380" t="s">
        <v>46</v>
      </c>
      <c r="C31" s="379" t="s">
        <v>44</v>
      </c>
      <c r="D31" s="375" t="s">
        <v>52</v>
      </c>
      <c r="E31" s="373"/>
      <c r="F31" s="373"/>
      <c r="G31" s="374">
        <v>0.10361269319538899</v>
      </c>
      <c r="H31" s="373">
        <v>405</v>
      </c>
      <c r="I31" s="373">
        <v>360</v>
      </c>
      <c r="J31" s="374">
        <v>0.87595325015596393</v>
      </c>
      <c r="K31" s="374">
        <v>2.1980002662260575E-2</v>
      </c>
      <c r="L31" s="374">
        <v>0.82814445806710746</v>
      </c>
      <c r="M31" s="374">
        <v>0.914165644822583</v>
      </c>
      <c r="N31" s="373">
        <v>489</v>
      </c>
      <c r="O31" s="373">
        <v>434</v>
      </c>
      <c r="P31" s="374">
        <v>0.87119923552685619</v>
      </c>
      <c r="Q31" s="374">
        <v>2.0243414584581162E-2</v>
      </c>
      <c r="R31" s="374">
        <v>0.82768508760698434</v>
      </c>
      <c r="S31" s="374">
        <v>0.90691892315736444</v>
      </c>
      <c r="T31" s="373">
        <v>5</v>
      </c>
      <c r="U31" s="373">
        <v>5</v>
      </c>
      <c r="V31" s="374">
        <v>1</v>
      </c>
      <c r="W31" s="374" t="s">
        <v>118</v>
      </c>
      <c r="X31" s="374" t="s">
        <v>118</v>
      </c>
      <c r="Y31" s="374" t="s">
        <v>118</v>
      </c>
      <c r="Z31" s="373">
        <v>494</v>
      </c>
      <c r="AA31" s="373">
        <v>439</v>
      </c>
      <c r="AB31" s="372">
        <v>0.87214854304698231</v>
      </c>
      <c r="AC31" s="372">
        <v>2.0069639017016815E-2</v>
      </c>
      <c r="AD31" s="372">
        <v>0.82900482066416703</v>
      </c>
      <c r="AE31" s="372">
        <v>0.90756235748002612</v>
      </c>
      <c r="AF31" s="371"/>
      <c r="AG31" s="371"/>
      <c r="AH31" s="371"/>
      <c r="AI31" s="371"/>
      <c r="AJ31" s="371"/>
      <c r="AK31" s="371"/>
    </row>
    <row r="32" spans="2:37" s="349" customFormat="1" x14ac:dyDescent="0.3">
      <c r="B32" s="378" t="s">
        <v>57</v>
      </c>
      <c r="C32" s="390" t="s">
        <v>44</v>
      </c>
      <c r="D32" s="369" t="s">
        <v>54</v>
      </c>
      <c r="E32" s="364">
        <v>19</v>
      </c>
      <c r="F32" s="364">
        <v>8661</v>
      </c>
      <c r="G32" s="365">
        <v>0.64924555251869664</v>
      </c>
      <c r="H32" s="364">
        <v>2041</v>
      </c>
      <c r="I32" s="364">
        <v>1972</v>
      </c>
      <c r="J32" s="365">
        <v>0.96431693372134442</v>
      </c>
      <c r="K32" s="365">
        <v>5.4358239976711117E-3</v>
      </c>
      <c r="L32" s="365">
        <v>0.9524855222144134</v>
      </c>
      <c r="M32" s="365">
        <v>0.97384586196750567</v>
      </c>
      <c r="N32" s="364">
        <v>2767</v>
      </c>
      <c r="O32" s="364">
        <v>2672</v>
      </c>
      <c r="P32" s="365">
        <v>0.96153627428409516</v>
      </c>
      <c r="Q32" s="365">
        <v>4.7999860834805211E-3</v>
      </c>
      <c r="R32" s="365">
        <v>0.95128287660037059</v>
      </c>
      <c r="S32" s="365">
        <v>0.97012812275900595</v>
      </c>
      <c r="T32" s="364">
        <v>161</v>
      </c>
      <c r="U32" s="364">
        <v>126</v>
      </c>
      <c r="V32" s="365">
        <v>0.77599157069117586</v>
      </c>
      <c r="W32" s="365">
        <v>4.0281753241963966E-2</v>
      </c>
      <c r="X32" s="365">
        <v>0.69037566297933028</v>
      </c>
      <c r="Y32" s="363">
        <v>0.84692859141149512</v>
      </c>
      <c r="Z32" s="364">
        <v>2928</v>
      </c>
      <c r="AA32" s="364">
        <v>2798</v>
      </c>
      <c r="AB32" s="363">
        <v>0.95058081222997903</v>
      </c>
      <c r="AC32" s="363">
        <v>5.2383061673592409E-3</v>
      </c>
      <c r="AD32" s="363">
        <v>0.93954368009184785</v>
      </c>
      <c r="AE32" s="363">
        <v>0.96009659767061817</v>
      </c>
      <c r="AF32" s="362"/>
      <c r="AG32" s="362"/>
      <c r="AH32" s="362"/>
      <c r="AI32" s="362"/>
      <c r="AJ32" s="362"/>
      <c r="AK32" s="362"/>
    </row>
    <row r="33" spans="2:37" s="349" customFormat="1" x14ac:dyDescent="0.3">
      <c r="B33" s="388" t="s">
        <v>47</v>
      </c>
      <c r="C33" s="389" t="s">
        <v>49</v>
      </c>
      <c r="D33" s="386" t="s">
        <v>45</v>
      </c>
      <c r="E33" s="384"/>
      <c r="F33" s="384"/>
      <c r="G33" s="385">
        <v>0.16197521196485928</v>
      </c>
      <c r="H33" s="384">
        <v>1737</v>
      </c>
      <c r="I33" s="384">
        <v>1703</v>
      </c>
      <c r="J33" s="385">
        <v>0.98558616866118176</v>
      </c>
      <c r="K33" s="385">
        <v>3.5674952459688767E-3</v>
      </c>
      <c r="L33" s="385">
        <v>0.97728016153941599</v>
      </c>
      <c r="M33" s="385">
        <v>0.99138457689211767</v>
      </c>
      <c r="N33" s="384">
        <v>2231</v>
      </c>
      <c r="O33" s="384">
        <v>2181</v>
      </c>
      <c r="P33" s="385">
        <v>0.98296480141200826</v>
      </c>
      <c r="Q33" s="385">
        <v>3.4094853786289579E-3</v>
      </c>
      <c r="R33" s="385">
        <v>0.97527838811772627</v>
      </c>
      <c r="S33" s="385">
        <v>0.98871609250193737</v>
      </c>
      <c r="T33" s="384">
        <v>124</v>
      </c>
      <c r="U33" s="384">
        <v>97</v>
      </c>
      <c r="V33" s="385">
        <v>0.75219346403326914</v>
      </c>
      <c r="W33" s="385">
        <v>4.2696774043961334E-2</v>
      </c>
      <c r="X33" s="385">
        <v>0.66228618409944806</v>
      </c>
      <c r="Y33" s="383">
        <v>0.82805536539162505</v>
      </c>
      <c r="Z33" s="384">
        <v>2355</v>
      </c>
      <c r="AA33" s="384">
        <v>2278</v>
      </c>
      <c r="AB33" s="383">
        <v>0.97235610069151845</v>
      </c>
      <c r="AC33" s="383">
        <v>4.188029214237895E-3</v>
      </c>
      <c r="AD33" s="383">
        <v>0.96323507841209788</v>
      </c>
      <c r="AE33" s="383">
        <v>0.97969663451243894</v>
      </c>
      <c r="AF33" s="382"/>
      <c r="AG33" s="382"/>
      <c r="AH33" s="382"/>
      <c r="AI33" s="382"/>
      <c r="AJ33" s="382"/>
      <c r="AK33" s="382"/>
    </row>
    <row r="34" spans="2:37" s="349" customFormat="1" x14ac:dyDescent="0.3">
      <c r="B34" s="388" t="s">
        <v>47</v>
      </c>
      <c r="C34" s="389" t="s">
        <v>49</v>
      </c>
      <c r="D34" s="386" t="s">
        <v>52</v>
      </c>
      <c r="E34" s="384"/>
      <c r="F34" s="384"/>
      <c r="G34" s="385">
        <v>2.7333188445374034E-2</v>
      </c>
      <c r="H34" s="384">
        <v>298</v>
      </c>
      <c r="I34" s="384">
        <v>278</v>
      </c>
      <c r="J34" s="385">
        <v>0.94532991472663785</v>
      </c>
      <c r="K34" s="385">
        <v>1.7057412480969699E-2</v>
      </c>
      <c r="L34" s="385">
        <v>0.90449438171601737</v>
      </c>
      <c r="M34" s="385">
        <v>0.97184172371388056</v>
      </c>
      <c r="N34" s="384">
        <v>373</v>
      </c>
      <c r="O34" s="384">
        <v>348</v>
      </c>
      <c r="P34" s="385">
        <v>0.94299491576620686</v>
      </c>
      <c r="Q34" s="385">
        <v>1.549593239447433E-2</v>
      </c>
      <c r="R34" s="385">
        <v>0.90679681029051862</v>
      </c>
      <c r="S34" s="385">
        <v>0.96785516302628805</v>
      </c>
      <c r="T34" s="384">
        <v>5</v>
      </c>
      <c r="U34" s="384">
        <v>2</v>
      </c>
      <c r="V34" s="385">
        <v>0.44927537516744775</v>
      </c>
      <c r="W34" s="385">
        <v>0.23517936121713148</v>
      </c>
      <c r="X34" s="385">
        <v>0.10850028309043576</v>
      </c>
      <c r="Y34" s="383">
        <v>0.83666237066506843</v>
      </c>
      <c r="Z34" s="384">
        <v>378</v>
      </c>
      <c r="AA34" s="384">
        <v>350</v>
      </c>
      <c r="AB34" s="383">
        <v>0.93742551981351108</v>
      </c>
      <c r="AC34" s="383">
        <v>1.6056699157145058E-2</v>
      </c>
      <c r="AD34" s="383">
        <v>0.90031875412710816</v>
      </c>
      <c r="AE34" s="383">
        <v>0.96351153136487111</v>
      </c>
      <c r="AF34" s="382"/>
      <c r="AG34" s="382"/>
      <c r="AH34" s="382"/>
      <c r="AI34" s="382"/>
      <c r="AJ34" s="382"/>
      <c r="AK34" s="382"/>
    </row>
    <row r="35" spans="2:37" s="349" customFormat="1" x14ac:dyDescent="0.3">
      <c r="B35" s="380" t="s">
        <v>47</v>
      </c>
      <c r="C35" s="375" t="s">
        <v>53</v>
      </c>
      <c r="D35" s="379" t="s">
        <v>54</v>
      </c>
      <c r="E35" s="373">
        <v>22</v>
      </c>
      <c r="F35" s="373">
        <v>14855.2</v>
      </c>
      <c r="G35" s="374">
        <v>0.18930840041023372</v>
      </c>
      <c r="H35" s="373">
        <v>2035</v>
      </c>
      <c r="I35" s="373">
        <v>1981</v>
      </c>
      <c r="J35" s="374">
        <v>0.97926725125596759</v>
      </c>
      <c r="K35" s="374">
        <v>3.9677826295109915E-3</v>
      </c>
      <c r="L35" s="374">
        <v>0.97038099837126779</v>
      </c>
      <c r="M35" s="374">
        <v>0.9860084832217868</v>
      </c>
      <c r="N35" s="373">
        <v>2604</v>
      </c>
      <c r="O35" s="373">
        <v>2529</v>
      </c>
      <c r="P35" s="374">
        <v>0.97701516315149362</v>
      </c>
      <c r="Q35" s="374">
        <v>3.6764871634327899E-3</v>
      </c>
      <c r="R35" s="374">
        <v>0.96895684446947994</v>
      </c>
      <c r="S35" s="374">
        <v>0.98341500090854495</v>
      </c>
      <c r="T35" s="373">
        <v>129</v>
      </c>
      <c r="U35" s="373">
        <v>99</v>
      </c>
      <c r="V35" s="374">
        <v>0.74014883887332128</v>
      </c>
      <c r="W35" s="374">
        <v>4.2454356959757293E-2</v>
      </c>
      <c r="X35" s="374">
        <v>0.65131018282427744</v>
      </c>
      <c r="Y35" s="372">
        <v>0.81616236149168653</v>
      </c>
      <c r="Z35" s="373">
        <v>2733</v>
      </c>
      <c r="AA35" s="373">
        <v>2628</v>
      </c>
      <c r="AB35" s="372">
        <v>0.96731266813609307</v>
      </c>
      <c r="AC35" s="372">
        <v>4.242798576585642E-3</v>
      </c>
      <c r="AD35" s="372">
        <v>0.95821267539140476</v>
      </c>
      <c r="AE35" s="372">
        <v>0.97487514333271219</v>
      </c>
      <c r="AF35" s="371"/>
      <c r="AG35" s="371"/>
      <c r="AH35" s="371"/>
      <c r="AI35" s="371"/>
      <c r="AJ35" s="371"/>
      <c r="AK35" s="371"/>
    </row>
    <row r="36" spans="2:37" s="349" customFormat="1" x14ac:dyDescent="0.3">
      <c r="B36" s="388" t="s">
        <v>47</v>
      </c>
      <c r="C36" s="387" t="s">
        <v>50</v>
      </c>
      <c r="D36" s="386" t="s">
        <v>45</v>
      </c>
      <c r="E36" s="384"/>
      <c r="F36" s="384"/>
      <c r="G36" s="385">
        <v>7.2777817579116083E-2</v>
      </c>
      <c r="H36" s="384">
        <v>722</v>
      </c>
      <c r="I36" s="384">
        <v>713</v>
      </c>
      <c r="J36" s="385">
        <v>0.9903168146631629</v>
      </c>
      <c r="K36" s="385">
        <v>4.1353269762147149E-3</v>
      </c>
      <c r="L36" s="385">
        <v>0.97948975559874218</v>
      </c>
      <c r="M36" s="385">
        <v>0.99613825578692183</v>
      </c>
      <c r="N36" s="384">
        <v>1052</v>
      </c>
      <c r="O36" s="384">
        <v>1032</v>
      </c>
      <c r="P36" s="385">
        <v>0.98245164190071133</v>
      </c>
      <c r="Q36" s="385">
        <v>4.5748592360909321E-3</v>
      </c>
      <c r="R36" s="385">
        <v>0.97171601711795541</v>
      </c>
      <c r="S36" s="385">
        <v>0.98981396529571142</v>
      </c>
      <c r="T36" s="384">
        <v>85</v>
      </c>
      <c r="U36" s="384">
        <v>66</v>
      </c>
      <c r="V36" s="385">
        <v>0.76352664101910206</v>
      </c>
      <c r="W36" s="385">
        <v>5.0920167280504212E-2</v>
      </c>
      <c r="X36" s="385">
        <v>0.65438564192023174</v>
      </c>
      <c r="Y36" s="383">
        <v>0.85128441468928728</v>
      </c>
      <c r="Z36" s="384">
        <v>1137</v>
      </c>
      <c r="AA36" s="384">
        <v>1098</v>
      </c>
      <c r="AB36" s="383">
        <v>0.9672212424377844</v>
      </c>
      <c r="AC36" s="383">
        <v>5.960095832979944E-3</v>
      </c>
      <c r="AD36" s="383">
        <v>0.95398675141587319</v>
      </c>
      <c r="AE36" s="383">
        <v>0.97743529045364175</v>
      </c>
      <c r="AF36" s="382"/>
      <c r="AG36" s="382"/>
      <c r="AH36" s="382"/>
      <c r="AI36" s="382"/>
      <c r="AJ36" s="382"/>
      <c r="AK36" s="382"/>
    </row>
    <row r="37" spans="2:37" s="349" customFormat="1" x14ac:dyDescent="0.3">
      <c r="B37" s="388" t="s">
        <v>47</v>
      </c>
      <c r="C37" s="387" t="s">
        <v>50</v>
      </c>
      <c r="D37" s="386" t="s">
        <v>52</v>
      </c>
      <c r="E37" s="384"/>
      <c r="F37" s="384"/>
      <c r="G37" s="385">
        <v>6.6534270852969639E-3</v>
      </c>
      <c r="H37" s="384">
        <v>78</v>
      </c>
      <c r="I37" s="384">
        <v>76</v>
      </c>
      <c r="J37" s="385">
        <v>0.98291896505139409</v>
      </c>
      <c r="K37" s="385">
        <v>1.6808115415336111E-2</v>
      </c>
      <c r="L37" s="385">
        <v>0.92360204759581455</v>
      </c>
      <c r="M37" s="385">
        <v>0.99812134336890723</v>
      </c>
      <c r="N37" s="384">
        <v>108</v>
      </c>
      <c r="O37" s="384">
        <v>105</v>
      </c>
      <c r="P37" s="385">
        <v>0.98188514865678789</v>
      </c>
      <c r="Q37" s="385">
        <v>1.4730843624067836E-2</v>
      </c>
      <c r="R37" s="385">
        <v>0.93419969896323085</v>
      </c>
      <c r="S37" s="385">
        <v>0.99708916646220702</v>
      </c>
      <c r="T37" s="384">
        <v>0</v>
      </c>
      <c r="U37" s="384">
        <v>0</v>
      </c>
      <c r="V37" s="385" t="s">
        <v>118</v>
      </c>
      <c r="W37" s="385" t="s">
        <v>118</v>
      </c>
      <c r="X37" s="385" t="s">
        <v>118</v>
      </c>
      <c r="Y37" s="383" t="s">
        <v>118</v>
      </c>
      <c r="Z37" s="384">
        <v>108</v>
      </c>
      <c r="AA37" s="384">
        <v>105</v>
      </c>
      <c r="AB37" s="383">
        <v>0.98188514865678789</v>
      </c>
      <c r="AC37" s="383">
        <v>1.4730843624067836E-2</v>
      </c>
      <c r="AD37" s="383">
        <v>0.93419969896323085</v>
      </c>
      <c r="AE37" s="383">
        <v>0.99708916646220702</v>
      </c>
      <c r="AF37" s="382"/>
      <c r="AG37" s="382"/>
      <c r="AH37" s="382"/>
      <c r="AI37" s="382"/>
      <c r="AJ37" s="382"/>
      <c r="AK37" s="382"/>
    </row>
    <row r="38" spans="2:37" s="349" customFormat="1" x14ac:dyDescent="0.3">
      <c r="B38" s="380" t="s">
        <v>47</v>
      </c>
      <c r="C38" s="381" t="s">
        <v>55</v>
      </c>
      <c r="D38" s="379" t="s">
        <v>54</v>
      </c>
      <c r="E38" s="373">
        <v>11</v>
      </c>
      <c r="F38" s="373">
        <v>5151.5</v>
      </c>
      <c r="G38" s="374">
        <v>7.9431244664413064E-2</v>
      </c>
      <c r="H38" s="373">
        <v>800</v>
      </c>
      <c r="I38" s="373">
        <v>789</v>
      </c>
      <c r="J38" s="374">
        <v>0.98963944618885935</v>
      </c>
      <c r="K38" s="374">
        <v>4.066451866396684E-3</v>
      </c>
      <c r="L38" s="374">
        <v>0.97922499318900602</v>
      </c>
      <c r="M38" s="374">
        <v>0.99552630456676228</v>
      </c>
      <c r="N38" s="373">
        <v>1160</v>
      </c>
      <c r="O38" s="373">
        <v>1137</v>
      </c>
      <c r="P38" s="374">
        <v>0.98240095997771804</v>
      </c>
      <c r="Q38" s="374">
        <v>4.3691490001294339E-3</v>
      </c>
      <c r="R38" s="374">
        <v>0.97223169272868337</v>
      </c>
      <c r="S38" s="374">
        <v>0.98950107995994185</v>
      </c>
      <c r="T38" s="373">
        <v>85</v>
      </c>
      <c r="U38" s="373">
        <v>66</v>
      </c>
      <c r="V38" s="374">
        <v>0.76352664101910206</v>
      </c>
      <c r="W38" s="374">
        <v>5.0920167280504212E-2</v>
      </c>
      <c r="X38" s="374">
        <v>0.65438564192023174</v>
      </c>
      <c r="Y38" s="372">
        <v>0.85128441468928728</v>
      </c>
      <c r="Z38" s="373">
        <v>1245</v>
      </c>
      <c r="AA38" s="373">
        <v>1203</v>
      </c>
      <c r="AB38" s="372">
        <v>0.96844954033524244</v>
      </c>
      <c r="AC38" s="372">
        <v>5.5995924952213913E-3</v>
      </c>
      <c r="AD38" s="372">
        <v>0.95604850279527431</v>
      </c>
      <c r="AE38" s="372">
        <v>0.97807631925564531</v>
      </c>
      <c r="AF38" s="371"/>
      <c r="AG38" s="371"/>
      <c r="AH38" s="371"/>
      <c r="AI38" s="371"/>
      <c r="AJ38" s="371"/>
      <c r="AK38" s="371"/>
    </row>
    <row r="39" spans="2:37" s="349" customFormat="1" x14ac:dyDescent="0.3">
      <c r="B39" s="380" t="s">
        <v>47</v>
      </c>
      <c r="C39" s="379" t="s">
        <v>44</v>
      </c>
      <c r="D39" s="375" t="s">
        <v>45</v>
      </c>
      <c r="E39" s="373"/>
      <c r="F39" s="373"/>
      <c r="G39" s="374">
        <v>0.23475302954397581</v>
      </c>
      <c r="H39" s="373">
        <v>2459</v>
      </c>
      <c r="I39" s="373">
        <v>2416</v>
      </c>
      <c r="J39" s="374">
        <v>0.98691999003242903</v>
      </c>
      <c r="K39" s="374">
        <v>2.7915691477475584E-3</v>
      </c>
      <c r="L39" s="374">
        <v>0.9805650022714667</v>
      </c>
      <c r="M39" s="374">
        <v>0.9915786349486605</v>
      </c>
      <c r="N39" s="373">
        <v>3283</v>
      </c>
      <c r="O39" s="373">
        <v>3213</v>
      </c>
      <c r="P39" s="374">
        <v>0.98280844855427918</v>
      </c>
      <c r="Q39" s="374">
        <v>2.7522446647730457E-3</v>
      </c>
      <c r="R39" s="374">
        <v>0.97677009767794298</v>
      </c>
      <c r="S39" s="374">
        <v>0.98759619302897772</v>
      </c>
      <c r="T39" s="373">
        <v>209</v>
      </c>
      <c r="U39" s="373">
        <v>163</v>
      </c>
      <c r="V39" s="374">
        <v>0.75678055874773453</v>
      </c>
      <c r="W39" s="374">
        <v>3.2724177764239325E-2</v>
      </c>
      <c r="X39" s="374">
        <v>0.68872277676142502</v>
      </c>
      <c r="Y39" s="372">
        <v>0.81627472451941907</v>
      </c>
      <c r="Z39" s="373">
        <v>3492</v>
      </c>
      <c r="AA39" s="373">
        <v>3376</v>
      </c>
      <c r="AB39" s="372">
        <v>0.97076419886170595</v>
      </c>
      <c r="AC39" s="372">
        <v>3.4456953702839731E-3</v>
      </c>
      <c r="AD39" s="372">
        <v>0.96343059287899602</v>
      </c>
      <c r="AE39" s="372">
        <v>0.97695927964941776</v>
      </c>
      <c r="AF39" s="371"/>
      <c r="AG39" s="371"/>
      <c r="AH39" s="371"/>
      <c r="AI39" s="371"/>
      <c r="AJ39" s="371"/>
      <c r="AK39" s="371"/>
    </row>
    <row r="40" spans="2:37" s="349" customFormat="1" x14ac:dyDescent="0.3">
      <c r="B40" s="380" t="s">
        <v>47</v>
      </c>
      <c r="C40" s="379" t="s">
        <v>44</v>
      </c>
      <c r="D40" s="375" t="s">
        <v>52</v>
      </c>
      <c r="E40" s="373"/>
      <c r="F40" s="373"/>
      <c r="G40" s="374">
        <v>3.3986615530670998E-2</v>
      </c>
      <c r="H40" s="373">
        <v>376</v>
      </c>
      <c r="I40" s="373">
        <v>354</v>
      </c>
      <c r="J40" s="374">
        <v>0.9519192541528545</v>
      </c>
      <c r="K40" s="374">
        <v>1.4103770586017446E-2</v>
      </c>
      <c r="L40" s="374">
        <v>0.91844877277817139</v>
      </c>
      <c r="M40" s="374">
        <v>0.97414066062509752</v>
      </c>
      <c r="N40" s="373">
        <v>481</v>
      </c>
      <c r="O40" s="373">
        <v>453</v>
      </c>
      <c r="P40" s="374">
        <v>0.95067800703076744</v>
      </c>
      <c r="Q40" s="374">
        <v>1.25377875064998E-2</v>
      </c>
      <c r="R40" s="374">
        <v>0.92163462023581588</v>
      </c>
      <c r="S40" s="374">
        <v>0.97104621378987066</v>
      </c>
      <c r="T40" s="373">
        <v>5</v>
      </c>
      <c r="U40" s="373">
        <v>2</v>
      </c>
      <c r="V40" s="374">
        <v>0.44927537516744775</v>
      </c>
      <c r="W40" s="374">
        <v>0.23517936121713148</v>
      </c>
      <c r="X40" s="374">
        <v>0.10850028309043576</v>
      </c>
      <c r="Y40" s="372">
        <v>0.83666237066506843</v>
      </c>
      <c r="Z40" s="373">
        <v>486</v>
      </c>
      <c r="AA40" s="373">
        <v>455</v>
      </c>
      <c r="AB40" s="372">
        <v>0.94612920784273546</v>
      </c>
      <c r="AC40" s="372">
        <v>1.2989368303390867E-2</v>
      </c>
      <c r="AD40" s="372">
        <v>0.91631731541720218</v>
      </c>
      <c r="AE40" s="372">
        <v>0.96745837387158451</v>
      </c>
      <c r="AF40" s="371"/>
      <c r="AG40" s="371"/>
      <c r="AH40" s="371"/>
      <c r="AI40" s="371"/>
      <c r="AJ40" s="371"/>
      <c r="AK40" s="371"/>
    </row>
    <row r="41" spans="2:37" s="349" customFormat="1" x14ac:dyDescent="0.3">
      <c r="B41" s="378" t="s">
        <v>58</v>
      </c>
      <c r="C41" s="367" t="s">
        <v>44</v>
      </c>
      <c r="D41" s="369" t="s">
        <v>54</v>
      </c>
      <c r="E41" s="364">
        <v>23</v>
      </c>
      <c r="F41" s="364">
        <v>20007</v>
      </c>
      <c r="G41" s="365">
        <v>0.26873964507464693</v>
      </c>
      <c r="H41" s="364">
        <v>2835</v>
      </c>
      <c r="I41" s="364">
        <v>2770</v>
      </c>
      <c r="J41" s="365">
        <v>0.98203740695842778</v>
      </c>
      <c r="K41" s="365">
        <v>3.0621863944444222E-3</v>
      </c>
      <c r="L41" s="365">
        <v>0.97527216324147137</v>
      </c>
      <c r="M41" s="365">
        <v>0.9873225958280355</v>
      </c>
      <c r="N41" s="364">
        <v>3764</v>
      </c>
      <c r="O41" s="364">
        <v>3666</v>
      </c>
      <c r="P41" s="365">
        <v>0.97858021660259065</v>
      </c>
      <c r="Q41" s="365">
        <v>2.8816048836234785E-3</v>
      </c>
      <c r="R41" s="365">
        <v>0.97237127575566762</v>
      </c>
      <c r="S41" s="365">
        <v>0.9836932966919627</v>
      </c>
      <c r="T41" s="364">
        <v>214</v>
      </c>
      <c r="U41" s="364">
        <v>165</v>
      </c>
      <c r="V41" s="365">
        <v>0.74938336977715603</v>
      </c>
      <c r="W41" s="365">
        <v>3.2634530023214967E-2</v>
      </c>
      <c r="X41" s="365">
        <v>0.68172500437708761</v>
      </c>
      <c r="Y41" s="363">
        <v>0.80893298371505296</v>
      </c>
      <c r="Z41" s="364">
        <v>3978</v>
      </c>
      <c r="AA41" s="364">
        <v>3831</v>
      </c>
      <c r="AB41" s="363">
        <v>0.96764869289260691</v>
      </c>
      <c r="AC41" s="363">
        <v>3.4132639532188491E-3</v>
      </c>
      <c r="AD41" s="363">
        <v>0.96044736259699315</v>
      </c>
      <c r="AE41" s="363">
        <v>0.97384366892267271</v>
      </c>
      <c r="AF41" s="362"/>
      <c r="AG41" s="362"/>
      <c r="AH41" s="362"/>
      <c r="AI41" s="362"/>
      <c r="AJ41" s="362"/>
      <c r="AK41" s="362"/>
    </row>
    <row r="42" spans="2:37" s="349" customFormat="1" x14ac:dyDescent="0.3">
      <c r="B42" s="377" t="s">
        <v>48</v>
      </c>
      <c r="C42" s="376" t="s">
        <v>49</v>
      </c>
      <c r="D42" s="375" t="s">
        <v>45</v>
      </c>
      <c r="E42" s="373"/>
      <c r="F42" s="373"/>
      <c r="G42" s="374">
        <v>0.50797887713060264</v>
      </c>
      <c r="H42" s="373">
        <v>3329</v>
      </c>
      <c r="I42" s="373">
        <v>3263</v>
      </c>
      <c r="J42" s="374">
        <v>0.98255272147006945</v>
      </c>
      <c r="K42" s="374">
        <v>3.6752670529537281E-3</v>
      </c>
      <c r="L42" s="374">
        <v>0.97420920487577822</v>
      </c>
      <c r="M42" s="374">
        <v>0.98870247310267656</v>
      </c>
      <c r="N42" s="373">
        <v>4333</v>
      </c>
      <c r="O42" s="373">
        <v>4225</v>
      </c>
      <c r="P42" s="374">
        <v>0.97568529179047436</v>
      </c>
      <c r="Q42" s="374">
        <v>3.7799689073343247E-3</v>
      </c>
      <c r="R42" s="374">
        <v>0.96742694176550581</v>
      </c>
      <c r="S42" s="374">
        <v>0.98228863113297649</v>
      </c>
      <c r="T42" s="373">
        <v>244</v>
      </c>
      <c r="U42" s="373">
        <v>193</v>
      </c>
      <c r="V42" s="374">
        <v>0.7946344772771945</v>
      </c>
      <c r="W42" s="374">
        <v>4.1402662193184447E-2</v>
      </c>
      <c r="X42" s="374">
        <v>0.70541620960704121</v>
      </c>
      <c r="Y42" s="372">
        <v>0.86625699271067158</v>
      </c>
      <c r="Z42" s="373">
        <v>4577</v>
      </c>
      <c r="AA42" s="373">
        <v>4418</v>
      </c>
      <c r="AB42" s="372">
        <v>0.9667939770256947</v>
      </c>
      <c r="AC42" s="372">
        <v>4.2773852233302873E-3</v>
      </c>
      <c r="AD42" s="372">
        <v>0.95762647685152769</v>
      </c>
      <c r="AE42" s="372">
        <v>0.97442406608797583</v>
      </c>
      <c r="AF42" s="371"/>
      <c r="AG42" s="371"/>
      <c r="AH42" s="371"/>
      <c r="AI42" s="371"/>
      <c r="AJ42" s="371"/>
      <c r="AK42" s="371"/>
    </row>
    <row r="43" spans="2:37" s="349" customFormat="1" x14ac:dyDescent="0.3">
      <c r="B43" s="377" t="s">
        <v>48</v>
      </c>
      <c r="C43" s="376" t="s">
        <v>49</v>
      </c>
      <c r="D43" s="375" t="s">
        <v>52</v>
      </c>
      <c r="E43" s="373"/>
      <c r="F43" s="373"/>
      <c r="G43" s="374">
        <v>0.11437659410533807</v>
      </c>
      <c r="H43" s="373">
        <v>758</v>
      </c>
      <c r="I43" s="373">
        <v>696</v>
      </c>
      <c r="J43" s="374">
        <v>0.90829873344610201</v>
      </c>
      <c r="K43" s="374">
        <v>1.6271138893461067E-2</v>
      </c>
      <c r="L43" s="374">
        <v>0.87266612060216031</v>
      </c>
      <c r="M43" s="374">
        <v>0.93646623321203071</v>
      </c>
      <c r="N43" s="373">
        <v>928</v>
      </c>
      <c r="O43" s="373">
        <v>853</v>
      </c>
      <c r="P43" s="374">
        <v>0.90312385057479871</v>
      </c>
      <c r="Q43" s="374">
        <v>1.5133669855817235E-2</v>
      </c>
      <c r="R43" s="374">
        <v>0.87042402580873068</v>
      </c>
      <c r="S43" s="374">
        <v>0.92974646300485309</v>
      </c>
      <c r="T43" s="373">
        <v>9</v>
      </c>
      <c r="U43" s="373">
        <v>6</v>
      </c>
      <c r="V43" s="374">
        <v>0.79457650166592164</v>
      </c>
      <c r="W43" s="374">
        <v>0.1624604056286898</v>
      </c>
      <c r="X43" s="374">
        <v>0.40743699848622023</v>
      </c>
      <c r="Y43" s="372">
        <v>0.97019506169534642</v>
      </c>
      <c r="Z43" s="373">
        <v>937</v>
      </c>
      <c r="AA43" s="373">
        <v>859</v>
      </c>
      <c r="AB43" s="372">
        <v>0.90233936581670449</v>
      </c>
      <c r="AC43" s="372">
        <v>1.5103112884854742E-2</v>
      </c>
      <c r="AD43" s="372">
        <v>0.86974005187936954</v>
      </c>
      <c r="AE43" s="372">
        <v>0.92894067434126815</v>
      </c>
      <c r="AF43" s="371"/>
      <c r="AG43" s="371"/>
      <c r="AH43" s="371"/>
      <c r="AI43" s="371"/>
      <c r="AJ43" s="371"/>
      <c r="AK43" s="371"/>
    </row>
    <row r="44" spans="2:37" s="349" customFormat="1" x14ac:dyDescent="0.3">
      <c r="B44" s="377" t="s">
        <v>48</v>
      </c>
      <c r="C44" s="376" t="s">
        <v>50</v>
      </c>
      <c r="D44" s="375" t="s">
        <v>45</v>
      </c>
      <c r="E44" s="373"/>
      <c r="F44" s="373"/>
      <c r="G44" s="374">
        <v>0.34283155459300746</v>
      </c>
      <c r="H44" s="373">
        <v>1591</v>
      </c>
      <c r="I44" s="373">
        <v>1570</v>
      </c>
      <c r="J44" s="374">
        <v>0.98851953584283192</v>
      </c>
      <c r="K44" s="374">
        <v>3.7683433741102874E-3</v>
      </c>
      <c r="L44" s="374">
        <v>0.97926124306935691</v>
      </c>
      <c r="M44" s="374">
        <v>0.99426374641484994</v>
      </c>
      <c r="N44" s="373">
        <v>2402</v>
      </c>
      <c r="O44" s="373">
        <v>2364</v>
      </c>
      <c r="P44" s="374">
        <v>0.98676086883923442</v>
      </c>
      <c r="Q44" s="374">
        <v>3.2814049097857584E-3</v>
      </c>
      <c r="R44" s="374">
        <v>0.97911688808664565</v>
      </c>
      <c r="S44" s="374">
        <v>0.99209200305740863</v>
      </c>
      <c r="T44" s="373">
        <v>231</v>
      </c>
      <c r="U44" s="373">
        <v>191</v>
      </c>
      <c r="V44" s="374">
        <v>0.77306219677923649</v>
      </c>
      <c r="W44" s="374">
        <v>3.8827217632957482E-2</v>
      </c>
      <c r="X44" s="374">
        <v>0.69087343392151013</v>
      </c>
      <c r="Y44" s="372">
        <v>0.8418644019870507</v>
      </c>
      <c r="Z44" s="373">
        <v>2633</v>
      </c>
      <c r="AA44" s="373">
        <v>2555</v>
      </c>
      <c r="AB44" s="372">
        <v>0.96730398996525768</v>
      </c>
      <c r="AC44" s="372">
        <v>4.877506934746768E-3</v>
      </c>
      <c r="AD44" s="372">
        <v>0.95670556141225693</v>
      </c>
      <c r="AE44" s="372">
        <v>0.97587211680919372</v>
      </c>
      <c r="AF44" s="371"/>
      <c r="AG44" s="371"/>
      <c r="AH44" s="371"/>
      <c r="AI44" s="371"/>
      <c r="AJ44" s="371"/>
      <c r="AK44" s="371"/>
    </row>
    <row r="45" spans="2:37" s="349" customFormat="1" x14ac:dyDescent="0.3">
      <c r="B45" s="377" t="s">
        <v>48</v>
      </c>
      <c r="C45" s="376" t="s">
        <v>50</v>
      </c>
      <c r="D45" s="375" t="s">
        <v>52</v>
      </c>
      <c r="E45" s="373"/>
      <c r="F45" s="373"/>
      <c r="G45" s="374">
        <v>3.4812974171051732E-2</v>
      </c>
      <c r="H45" s="373">
        <v>184</v>
      </c>
      <c r="I45" s="373">
        <v>169</v>
      </c>
      <c r="J45" s="374">
        <v>0.85531387943070347</v>
      </c>
      <c r="K45" s="374">
        <v>3.5518452360830052E-2</v>
      </c>
      <c r="L45" s="374">
        <v>0.77578885981090862</v>
      </c>
      <c r="M45" s="374">
        <v>0.9142536147507464</v>
      </c>
      <c r="N45" s="373">
        <v>245</v>
      </c>
      <c r="O45" s="373">
        <v>223</v>
      </c>
      <c r="P45" s="374">
        <v>0.85796549722792503</v>
      </c>
      <c r="Q45" s="374">
        <v>3.109751653820704E-2</v>
      </c>
      <c r="R45" s="374">
        <v>0.78916272155271694</v>
      </c>
      <c r="S45" s="374">
        <v>0.91055900456234051</v>
      </c>
      <c r="T45" s="373">
        <v>1</v>
      </c>
      <c r="U45" s="373">
        <v>1</v>
      </c>
      <c r="V45" s="374">
        <v>1</v>
      </c>
      <c r="W45" s="374" t="s">
        <v>118</v>
      </c>
      <c r="X45" s="374" t="s">
        <v>118</v>
      </c>
      <c r="Y45" s="374" t="s">
        <v>118</v>
      </c>
      <c r="Z45" s="373">
        <v>246</v>
      </c>
      <c r="AA45" s="373">
        <v>224</v>
      </c>
      <c r="AB45" s="372">
        <v>0.85896663323390277</v>
      </c>
      <c r="AC45" s="372">
        <v>3.0884845677726799E-2</v>
      </c>
      <c r="AD45" s="372">
        <v>0.79061316062351406</v>
      </c>
      <c r="AE45" s="372">
        <v>0.91119056415496802</v>
      </c>
      <c r="AF45" s="371"/>
      <c r="AG45" s="371"/>
      <c r="AH45" s="371"/>
      <c r="AI45" s="371"/>
      <c r="AJ45" s="371"/>
      <c r="AK45" s="371"/>
    </row>
    <row r="46" spans="2:37" s="349" customFormat="1" x14ac:dyDescent="0.3">
      <c r="B46" s="368" t="s">
        <v>48</v>
      </c>
      <c r="C46" s="370" t="s">
        <v>53</v>
      </c>
      <c r="D46" s="369" t="s">
        <v>54</v>
      </c>
      <c r="E46" s="364">
        <v>55</v>
      </c>
      <c r="F46" s="364">
        <v>35727.199999999997</v>
      </c>
      <c r="G46" s="365">
        <v>0.62235547123594082</v>
      </c>
      <c r="H46" s="364">
        <v>4087</v>
      </c>
      <c r="I46" s="364">
        <v>3959</v>
      </c>
      <c r="J46" s="365">
        <v>0.96749457361715829</v>
      </c>
      <c r="K46" s="365">
        <v>4.4564009747902391E-3</v>
      </c>
      <c r="L46" s="365">
        <v>0.95788910188026988</v>
      </c>
      <c r="M46" s="365">
        <v>0.97539430093275326</v>
      </c>
      <c r="N46" s="364">
        <v>5261</v>
      </c>
      <c r="O46" s="364">
        <v>5078</v>
      </c>
      <c r="P46" s="365">
        <v>0.96187437137467602</v>
      </c>
      <c r="Q46" s="365">
        <v>4.2375595272345287E-3</v>
      </c>
      <c r="R46" s="365">
        <v>0.9529047554247243</v>
      </c>
      <c r="S46" s="365">
        <v>0.96953655755788892</v>
      </c>
      <c r="T46" s="364">
        <v>253</v>
      </c>
      <c r="U46" s="364">
        <v>199</v>
      </c>
      <c r="V46" s="365">
        <v>0.79463261784898098</v>
      </c>
      <c r="W46" s="365">
        <v>4.0412153816790551E-2</v>
      </c>
      <c r="X46" s="365">
        <v>0.70771409936252283</v>
      </c>
      <c r="Y46" s="363">
        <v>0.86477321310499222</v>
      </c>
      <c r="Z46" s="364">
        <v>5514</v>
      </c>
      <c r="AA46" s="364">
        <v>5277</v>
      </c>
      <c r="AB46" s="363">
        <v>0.95494849764102452</v>
      </c>
      <c r="AC46" s="363">
        <v>4.4828413237599308E-3</v>
      </c>
      <c r="AD46" s="363">
        <v>0.94554009366884761</v>
      </c>
      <c r="AE46" s="363">
        <v>0.96312821015024441</v>
      </c>
      <c r="AF46" s="362"/>
      <c r="AG46" s="362"/>
      <c r="AH46" s="362"/>
      <c r="AI46" s="362"/>
      <c r="AJ46" s="362"/>
      <c r="AK46" s="362"/>
    </row>
    <row r="47" spans="2:37" s="349" customFormat="1" x14ac:dyDescent="0.3">
      <c r="B47" s="368" t="s">
        <v>48</v>
      </c>
      <c r="C47" s="370" t="s">
        <v>55</v>
      </c>
      <c r="D47" s="369" t="s">
        <v>54</v>
      </c>
      <c r="E47" s="364">
        <v>32</v>
      </c>
      <c r="F47" s="364">
        <v>16403.5</v>
      </c>
      <c r="G47" s="365">
        <v>0.37764452876405913</v>
      </c>
      <c r="H47" s="364">
        <v>1775</v>
      </c>
      <c r="I47" s="364">
        <v>1739</v>
      </c>
      <c r="J47" s="365">
        <v>0.97348511185331921</v>
      </c>
      <c r="K47" s="365">
        <v>5.3638330259185418E-3</v>
      </c>
      <c r="L47" s="365">
        <v>0.96139825284201574</v>
      </c>
      <c r="M47" s="365">
        <v>0.98252798741036085</v>
      </c>
      <c r="N47" s="364">
        <v>2647</v>
      </c>
      <c r="O47" s="364">
        <v>2587</v>
      </c>
      <c r="P47" s="365">
        <v>0.97390026929217699</v>
      </c>
      <c r="Q47" s="365">
        <v>4.3573895419303484E-3</v>
      </c>
      <c r="R47" s="365">
        <v>0.96430900405405273</v>
      </c>
      <c r="S47" s="365">
        <v>0.98144743684948554</v>
      </c>
      <c r="T47" s="364">
        <v>232</v>
      </c>
      <c r="U47" s="364">
        <v>192</v>
      </c>
      <c r="V47" s="365">
        <v>0.7748322826644447</v>
      </c>
      <c r="W47" s="365">
        <v>3.8555635813758982E-2</v>
      </c>
      <c r="X47" s="365">
        <v>0.6931761339119088</v>
      </c>
      <c r="Y47" s="363">
        <v>0.84312759703995621</v>
      </c>
      <c r="Z47" s="364">
        <v>2879</v>
      </c>
      <c r="AA47" s="364">
        <v>2779</v>
      </c>
      <c r="AB47" s="363">
        <v>0.95731696429857605</v>
      </c>
      <c r="AC47" s="363">
        <v>5.2976092431062409E-3</v>
      </c>
      <c r="AD47" s="363">
        <v>0.94601128434953563</v>
      </c>
      <c r="AE47" s="363">
        <v>0.96680766509683247</v>
      </c>
      <c r="AF47" s="362"/>
      <c r="AG47" s="362"/>
      <c r="AH47" s="362"/>
      <c r="AI47" s="362"/>
      <c r="AJ47" s="362"/>
      <c r="AK47" s="362"/>
    </row>
    <row r="48" spans="2:37" s="349" customFormat="1" x14ac:dyDescent="0.3">
      <c r="B48" s="368" t="s">
        <v>48</v>
      </c>
      <c r="C48" s="367" t="s">
        <v>44</v>
      </c>
      <c r="D48" s="366" t="s">
        <v>45</v>
      </c>
      <c r="E48" s="364"/>
      <c r="F48" s="364"/>
      <c r="G48" s="365">
        <v>0.85081043172361026</v>
      </c>
      <c r="H48" s="364">
        <v>4920</v>
      </c>
      <c r="I48" s="364">
        <v>4833</v>
      </c>
      <c r="J48" s="365">
        <v>0.98470117400032775</v>
      </c>
      <c r="K48" s="365">
        <v>2.7027603694074992E-3</v>
      </c>
      <c r="L48" s="365">
        <v>0.97870218383090024</v>
      </c>
      <c r="M48" s="365">
        <v>0.98934264870216737</v>
      </c>
      <c r="N48" s="364">
        <v>6735</v>
      </c>
      <c r="O48" s="364">
        <v>6589</v>
      </c>
      <c r="P48" s="365">
        <v>0.98002851660839174</v>
      </c>
      <c r="Q48" s="365">
        <v>2.6146474762399189E-3</v>
      </c>
      <c r="R48" s="365">
        <v>0.97440775576519256</v>
      </c>
      <c r="S48" s="365">
        <v>0.98468002237154417</v>
      </c>
      <c r="T48" s="364">
        <v>475</v>
      </c>
      <c r="U48" s="364">
        <v>384</v>
      </c>
      <c r="V48" s="365">
        <v>0.7826445915656266</v>
      </c>
      <c r="W48" s="365">
        <v>2.835745162160062E-2</v>
      </c>
      <c r="X48" s="365">
        <v>0.72346539112064889</v>
      </c>
      <c r="Y48" s="363">
        <v>0.83415161402205373</v>
      </c>
      <c r="Z48" s="364">
        <v>7210</v>
      </c>
      <c r="AA48" s="364">
        <v>6973</v>
      </c>
      <c r="AB48" s="363">
        <v>0.96699948523576029</v>
      </c>
      <c r="AC48" s="363">
        <v>3.2218770944294961E-3</v>
      </c>
      <c r="AD48" s="363">
        <v>0.96023883436442181</v>
      </c>
      <c r="AE48" s="363">
        <v>0.97288161545673235</v>
      </c>
      <c r="AF48" s="362"/>
      <c r="AG48" s="362"/>
      <c r="AH48" s="362"/>
      <c r="AI48" s="362"/>
      <c r="AJ48" s="362"/>
      <c r="AK48" s="362"/>
    </row>
    <row r="49" spans="2:37" s="349" customFormat="1" x14ac:dyDescent="0.3">
      <c r="B49" s="361" t="s">
        <v>48</v>
      </c>
      <c r="C49" s="360" t="s">
        <v>44</v>
      </c>
      <c r="D49" s="359" t="s">
        <v>52</v>
      </c>
      <c r="E49" s="357"/>
      <c r="F49" s="357"/>
      <c r="G49" s="358">
        <v>0.14918956827638982</v>
      </c>
      <c r="H49" s="357">
        <v>942</v>
      </c>
      <c r="I49" s="357">
        <v>865</v>
      </c>
      <c r="J49" s="358">
        <v>0.89666266848728393</v>
      </c>
      <c r="K49" s="358">
        <v>1.4997420437549982E-2</v>
      </c>
      <c r="L49" s="358">
        <v>0.8645020709177631</v>
      </c>
      <c r="M49" s="358">
        <v>0.92327568829770623</v>
      </c>
      <c r="N49" s="357">
        <v>1173</v>
      </c>
      <c r="O49" s="357">
        <v>1076</v>
      </c>
      <c r="P49" s="358">
        <v>0.89258482028025266</v>
      </c>
      <c r="Q49" s="358">
        <v>1.3745677349304108E-2</v>
      </c>
      <c r="R49" s="358">
        <v>0.86342181026633358</v>
      </c>
      <c r="S49" s="358">
        <v>0.91728629935537798</v>
      </c>
      <c r="T49" s="357">
        <v>10</v>
      </c>
      <c r="U49" s="357">
        <v>7</v>
      </c>
      <c r="V49" s="358">
        <v>0.8415981754640004</v>
      </c>
      <c r="W49" s="358">
        <v>0.14072009510575131</v>
      </c>
      <c r="X49" s="358">
        <v>0.47378494389733999</v>
      </c>
      <c r="Y49" s="356">
        <v>0.98107195988473483</v>
      </c>
      <c r="Z49" s="357">
        <v>1183</v>
      </c>
      <c r="AA49" s="357">
        <v>1083</v>
      </c>
      <c r="AB49" s="356">
        <v>0.89221845832579927</v>
      </c>
      <c r="AC49" s="356">
        <v>1.3694310047507567E-2</v>
      </c>
      <c r="AD49" s="356">
        <v>0.8631814961098947</v>
      </c>
      <c r="AE49" s="356">
        <v>0.91684434637920798</v>
      </c>
      <c r="AF49" s="355"/>
      <c r="AG49" s="355"/>
      <c r="AH49" s="355"/>
      <c r="AI49" s="355"/>
      <c r="AJ49" s="355"/>
      <c r="AK49" s="355"/>
    </row>
    <row r="50" spans="2:37" s="349" customFormat="1" x14ac:dyDescent="0.3">
      <c r="B50" s="354" t="s">
        <v>48</v>
      </c>
      <c r="C50" s="354" t="s">
        <v>44</v>
      </c>
      <c r="D50" s="353" t="s">
        <v>54</v>
      </c>
      <c r="E50" s="352">
        <v>66</v>
      </c>
      <c r="F50" s="352">
        <v>52131</v>
      </c>
      <c r="G50" s="351">
        <v>1</v>
      </c>
      <c r="H50" s="352">
        <v>5862</v>
      </c>
      <c r="I50" s="352">
        <v>5698</v>
      </c>
      <c r="J50" s="351">
        <v>0.96950634762619203</v>
      </c>
      <c r="K50" s="351">
        <v>3.4571438933012457E-3</v>
      </c>
      <c r="L50" s="351">
        <v>0.96217182944338164</v>
      </c>
      <c r="M50" s="351">
        <v>0.97574347601155542</v>
      </c>
      <c r="N50" s="352">
        <v>7908</v>
      </c>
      <c r="O50" s="352">
        <v>7665</v>
      </c>
      <c r="P50" s="351">
        <v>0.96629029166255487</v>
      </c>
      <c r="Q50" s="351">
        <v>3.1092846129181697E-3</v>
      </c>
      <c r="R50" s="351">
        <v>0.95979034629255877</v>
      </c>
      <c r="S50" s="351">
        <v>0.97198981497760262</v>
      </c>
      <c r="T50" s="352">
        <v>485</v>
      </c>
      <c r="U50" s="352">
        <v>391</v>
      </c>
      <c r="V50" s="351">
        <v>0.78374881708970046</v>
      </c>
      <c r="W50" s="351">
        <v>2.7933650675763387E-2</v>
      </c>
      <c r="X50" s="351">
        <v>0.72547449566499334</v>
      </c>
      <c r="Y50" s="351">
        <v>0.83452036630195248</v>
      </c>
      <c r="Z50" s="352">
        <v>8393</v>
      </c>
      <c r="AA50" s="352">
        <v>8056</v>
      </c>
      <c r="AB50" s="351">
        <v>0.95584293611579552</v>
      </c>
      <c r="AC50" s="351">
        <v>3.430826257373976E-3</v>
      </c>
      <c r="AD50" s="351">
        <v>0.94874724338813077</v>
      </c>
      <c r="AE50" s="351">
        <v>0.96220328154942047</v>
      </c>
      <c r="AF50" s="350"/>
      <c r="AG50" s="350"/>
      <c r="AH50" s="350"/>
      <c r="AI50" s="350"/>
      <c r="AJ50" s="350"/>
      <c r="AK50" s="350"/>
    </row>
    <row r="51" spans="2:37" x14ac:dyDescent="0.3">
      <c r="D51" s="348" t="s">
        <v>675</v>
      </c>
      <c r="E51" s="347"/>
    </row>
    <row r="52" spans="2:37" x14ac:dyDescent="0.3">
      <c r="B52" s="67" t="s">
        <v>59</v>
      </c>
      <c r="C52" s="68"/>
      <c r="D52" s="69"/>
      <c r="E52" s="346"/>
      <c r="F52" s="346"/>
    </row>
    <row r="53" spans="2:37" x14ac:dyDescent="0.3">
      <c r="B53" s="71"/>
      <c r="C53" s="68" t="s">
        <v>60</v>
      </c>
      <c r="D53" s="72" t="s">
        <v>61</v>
      </c>
    </row>
    <row r="54" spans="2:37" x14ac:dyDescent="0.3">
      <c r="B54" s="73"/>
      <c r="C54" s="68" t="s">
        <v>62</v>
      </c>
      <c r="D54" s="72" t="s">
        <v>63</v>
      </c>
    </row>
    <row r="55" spans="2:37" x14ac:dyDescent="0.3">
      <c r="B55" s="74"/>
      <c r="C55" s="68" t="s">
        <v>64</v>
      </c>
      <c r="D55" s="72" t="s">
        <v>65</v>
      </c>
    </row>
    <row r="56" spans="2:37" x14ac:dyDescent="0.3">
      <c r="B56" s="75"/>
      <c r="C56" s="68" t="s">
        <v>66</v>
      </c>
      <c r="D56" s="72" t="s">
        <v>67</v>
      </c>
    </row>
    <row r="57" spans="2:37" x14ac:dyDescent="0.3">
      <c r="D57" s="76"/>
      <c r="E57" s="346"/>
      <c r="F57" s="346"/>
    </row>
    <row r="58" spans="2:37" x14ac:dyDescent="0.3">
      <c r="B58" s="68" t="s">
        <v>68</v>
      </c>
      <c r="C58" s="68" t="s">
        <v>69</v>
      </c>
    </row>
    <row r="59" spans="2:37" x14ac:dyDescent="0.3">
      <c r="B59" s="68" t="s">
        <v>70</v>
      </c>
      <c r="C59" s="68" t="s">
        <v>71</v>
      </c>
      <c r="D59" s="76"/>
      <c r="E59" s="346"/>
      <c r="F59" s="346"/>
    </row>
    <row r="60" spans="2:37" x14ac:dyDescent="0.3">
      <c r="B60" s="68" t="s">
        <v>72</v>
      </c>
      <c r="C60" s="68" t="s">
        <v>73</v>
      </c>
      <c r="D60" s="76"/>
      <c r="E60" s="346"/>
      <c r="F60" s="346"/>
    </row>
    <row r="61" spans="2:37" x14ac:dyDescent="0.3">
      <c r="B61" s="68" t="s">
        <v>74</v>
      </c>
      <c r="C61" s="68" t="s">
        <v>75</v>
      </c>
    </row>
    <row r="62" spans="2:37" x14ac:dyDescent="0.3">
      <c r="B62" s="68" t="s">
        <v>76</v>
      </c>
      <c r="C62" s="68" t="s">
        <v>77</v>
      </c>
    </row>
  </sheetData>
  <pageMargins left="0.7" right="0.7" top="0.75" bottom="0.75" header="0.3" footer="0.3"/>
  <pageSetup paperSize="9" orientation="portrait" horizontalDpi="4294967294" verticalDpi="0" r:id="rId1"/>
  <tableParts count="2">
    <tablePart r:id="rId2"/>
    <tablePart r:id="rId3"/>
  </tablePart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9462B-BF4C-46BD-9222-65101F43B1F4}">
  <dimension ref="B1:O35"/>
  <sheetViews>
    <sheetView zoomScale="90" zoomScaleNormal="90" workbookViewId="0">
      <selection activeCell="C26" sqref="C26"/>
    </sheetView>
  </sheetViews>
  <sheetFormatPr defaultColWidth="8.88671875" defaultRowHeight="15.6" x14ac:dyDescent="0.3"/>
  <cols>
    <col min="1" max="1" width="5.6640625" style="2" customWidth="1"/>
    <col min="2" max="2" width="23" style="2" customWidth="1"/>
    <col min="3" max="3" width="21.5546875" style="2" customWidth="1"/>
    <col min="4" max="4" width="14.6640625" style="2" customWidth="1"/>
    <col min="5" max="5" width="19.33203125" style="345" customWidth="1"/>
    <col min="6" max="6" width="14.6640625" style="345" customWidth="1"/>
    <col min="7" max="7" width="13" style="345" customWidth="1"/>
    <col min="8" max="8" width="13.109375" style="344" customWidth="1"/>
    <col min="9" max="9" width="8.109375" style="344" customWidth="1"/>
    <col min="10" max="10" width="23.6640625" style="344" customWidth="1"/>
    <col min="11" max="11" width="24.109375" style="344" bestFit="1" customWidth="1"/>
    <col min="12" max="16384" width="8.88671875" style="2"/>
  </cols>
  <sheetData>
    <row r="1" spans="2:15" ht="20.399999999999999" x14ac:dyDescent="0.35">
      <c r="B1" s="1" t="s">
        <v>78</v>
      </c>
    </row>
    <row r="2" spans="2:15" ht="18" x14ac:dyDescent="0.3">
      <c r="B2" s="3" t="s">
        <v>1</v>
      </c>
    </row>
    <row r="3" spans="2:15" x14ac:dyDescent="0.3">
      <c r="B3" s="12" t="s">
        <v>7</v>
      </c>
      <c r="C3" s="7" t="s">
        <v>8</v>
      </c>
      <c r="D3" s="8" t="s">
        <v>9</v>
      </c>
      <c r="E3" s="393" t="s">
        <v>10</v>
      </c>
      <c r="F3" s="393" t="s">
        <v>37</v>
      </c>
      <c r="G3" s="393" t="s">
        <v>79</v>
      </c>
      <c r="H3" s="392" t="s">
        <v>39</v>
      </c>
      <c r="I3" s="392" t="s">
        <v>74</v>
      </c>
      <c r="J3" s="391" t="s">
        <v>80</v>
      </c>
      <c r="K3" s="428" t="s">
        <v>81</v>
      </c>
    </row>
    <row r="4" spans="2:15" x14ac:dyDescent="0.3">
      <c r="B4" s="60" t="s">
        <v>56</v>
      </c>
      <c r="C4" s="50" t="s">
        <v>44</v>
      </c>
      <c r="D4" s="80" t="s">
        <v>82</v>
      </c>
      <c r="E4" s="427" t="s">
        <v>678</v>
      </c>
      <c r="F4" s="364">
        <v>66.649296616543722</v>
      </c>
      <c r="G4" s="364">
        <v>63.767747219140162</v>
      </c>
      <c r="H4" s="365">
        <v>0.95676549425596935</v>
      </c>
      <c r="I4" s="365">
        <v>2.4847379890431173E-2</v>
      </c>
      <c r="J4" s="365">
        <v>0.88531941303135131</v>
      </c>
      <c r="K4" s="363">
        <v>0.98722986738169594</v>
      </c>
    </row>
    <row r="5" spans="2:15" x14ac:dyDescent="0.3">
      <c r="B5" s="60" t="s">
        <v>57</v>
      </c>
      <c r="C5" s="50" t="s">
        <v>44</v>
      </c>
      <c r="D5" s="80" t="s">
        <v>82</v>
      </c>
      <c r="E5" s="427" t="s">
        <v>678</v>
      </c>
      <c r="F5" s="364">
        <v>173.81128093481624</v>
      </c>
      <c r="G5" s="364">
        <v>159.1725178907962</v>
      </c>
      <c r="H5" s="365">
        <v>0.91577783118973755</v>
      </c>
      <c r="I5" s="365">
        <v>2.1053953009007746E-2</v>
      </c>
      <c r="J5" s="365">
        <v>0.8652375568133569</v>
      </c>
      <c r="K5" s="363">
        <v>0.94874157897797096</v>
      </c>
    </row>
    <row r="6" spans="2:15" x14ac:dyDescent="0.3">
      <c r="B6" s="60" t="s">
        <v>58</v>
      </c>
      <c r="C6" s="50" t="s">
        <v>44</v>
      </c>
      <c r="D6" s="80" t="s">
        <v>82</v>
      </c>
      <c r="E6" s="364">
        <v>19</v>
      </c>
      <c r="F6" s="364">
        <v>660.00000000000057</v>
      </c>
      <c r="G6" s="364">
        <v>598.8265025215818</v>
      </c>
      <c r="H6" s="365">
        <v>0.90731288260845644</v>
      </c>
      <c r="I6" s="365">
        <v>1.1287980713022162E-2</v>
      </c>
      <c r="J6" s="365">
        <v>0.88369539962513888</v>
      </c>
      <c r="K6" s="363">
        <v>0.92789217206799723</v>
      </c>
    </row>
    <row r="7" spans="2:15" x14ac:dyDescent="0.3">
      <c r="B7" s="50" t="s">
        <v>48</v>
      </c>
      <c r="C7" s="48" t="s">
        <v>53</v>
      </c>
      <c r="D7" s="80" t="s">
        <v>82</v>
      </c>
      <c r="E7" s="364">
        <v>15</v>
      </c>
      <c r="F7" s="364">
        <v>525.20122854617625</v>
      </c>
      <c r="G7" s="364">
        <v>482.30123787254422</v>
      </c>
      <c r="H7" s="365">
        <v>0.91831704051343399</v>
      </c>
      <c r="I7" s="365">
        <v>1.1953150898887908E-2</v>
      </c>
      <c r="J7" s="365">
        <v>0.89232919722113246</v>
      </c>
      <c r="K7" s="363">
        <v>0.93926937509589115</v>
      </c>
    </row>
    <row r="8" spans="2:15" x14ac:dyDescent="0.3">
      <c r="B8" s="50" t="s">
        <v>48</v>
      </c>
      <c r="C8" s="48" t="s">
        <v>55</v>
      </c>
      <c r="D8" s="80" t="s">
        <v>82</v>
      </c>
      <c r="E8" s="364">
        <v>5</v>
      </c>
      <c r="F8" s="364">
        <v>134.79877145382252</v>
      </c>
      <c r="G8" s="364">
        <v>116.52526464903605</v>
      </c>
      <c r="H8" s="365">
        <v>0.86443862501338631</v>
      </c>
      <c r="I8" s="365">
        <v>2.9462403990113982E-2</v>
      </c>
      <c r="J8" s="365">
        <v>0.80175967984496888</v>
      </c>
      <c r="K8" s="363">
        <v>0.9160633746416984</v>
      </c>
    </row>
    <row r="9" spans="2:15" x14ac:dyDescent="0.3">
      <c r="B9" s="81" t="s">
        <v>48</v>
      </c>
      <c r="C9" s="82" t="s">
        <v>44</v>
      </c>
      <c r="D9" s="66" t="s">
        <v>82</v>
      </c>
      <c r="E9" s="352">
        <v>19</v>
      </c>
      <c r="F9" s="352">
        <v>660.00000000000057</v>
      </c>
      <c r="G9" s="352">
        <v>598.8265025215818</v>
      </c>
      <c r="H9" s="351">
        <v>0.90731288260845644</v>
      </c>
      <c r="I9" s="351">
        <v>1.1287980713022162E-2</v>
      </c>
      <c r="J9" s="351">
        <v>0.88369539962513888</v>
      </c>
      <c r="K9" s="425">
        <v>0.92789217206799723</v>
      </c>
    </row>
    <row r="10" spans="2:15" ht="20.399999999999999" x14ac:dyDescent="0.35">
      <c r="B10" s="1"/>
      <c r="E10" s="424" t="s">
        <v>677</v>
      </c>
      <c r="F10" s="423"/>
      <c r="G10" s="423"/>
      <c r="H10" s="422"/>
      <c r="I10" s="422"/>
      <c r="J10" s="422"/>
      <c r="K10" s="422"/>
      <c r="L10" s="421"/>
      <c r="M10" s="421"/>
      <c r="N10" s="421"/>
      <c r="O10" s="421"/>
    </row>
    <row r="11" spans="2:15" ht="18" x14ac:dyDescent="0.3">
      <c r="B11" s="3" t="s">
        <v>83</v>
      </c>
    </row>
    <row r="12" spans="2:15" x14ac:dyDescent="0.3">
      <c r="B12" s="12" t="s">
        <v>7</v>
      </c>
      <c r="C12" s="7" t="s">
        <v>8</v>
      </c>
      <c r="D12" s="8" t="s">
        <v>9</v>
      </c>
      <c r="E12" s="393" t="s">
        <v>10</v>
      </c>
      <c r="F12" s="393" t="s">
        <v>37</v>
      </c>
      <c r="G12" s="393" t="s">
        <v>79</v>
      </c>
      <c r="H12" s="392" t="s">
        <v>39</v>
      </c>
      <c r="I12" s="392" t="s">
        <v>74</v>
      </c>
      <c r="J12" s="391" t="s">
        <v>80</v>
      </c>
      <c r="K12" s="428" t="s">
        <v>81</v>
      </c>
    </row>
    <row r="13" spans="2:15" x14ac:dyDescent="0.3">
      <c r="B13" s="16" t="s">
        <v>43</v>
      </c>
      <c r="C13" s="44" t="s">
        <v>53</v>
      </c>
      <c r="D13" s="16" t="s">
        <v>82</v>
      </c>
      <c r="E13" s="426" t="s">
        <v>678</v>
      </c>
      <c r="F13" s="373">
        <v>44.86850130042798</v>
      </c>
      <c r="G13" s="373">
        <v>43.660109617645858</v>
      </c>
      <c r="H13" s="374">
        <v>0.97306815142562841</v>
      </c>
      <c r="I13" s="374">
        <v>2.4132285477591452E-2</v>
      </c>
      <c r="J13" s="374">
        <v>0.90081152047519142</v>
      </c>
      <c r="K13" s="372">
        <v>0.99759171868104712</v>
      </c>
    </row>
    <row r="14" spans="2:15" x14ac:dyDescent="0.3">
      <c r="B14" s="16" t="s">
        <v>43</v>
      </c>
      <c r="C14" s="44" t="s">
        <v>55</v>
      </c>
      <c r="D14" s="16" t="s">
        <v>82</v>
      </c>
      <c r="E14" s="426" t="s">
        <v>678</v>
      </c>
      <c r="F14" s="373">
        <v>21.780795316115775</v>
      </c>
      <c r="G14" s="373">
        <v>20.107637601494392</v>
      </c>
      <c r="H14" s="374">
        <v>0.92318197336975105</v>
      </c>
      <c r="I14" s="374">
        <v>5.6775882129524023E-2</v>
      </c>
      <c r="J14" s="374">
        <v>0.73907473474793262</v>
      </c>
      <c r="K14" s="372">
        <v>0.98062169100429097</v>
      </c>
    </row>
    <row r="15" spans="2:15" x14ac:dyDescent="0.3">
      <c r="B15" s="60" t="s">
        <v>56</v>
      </c>
      <c r="C15" s="50" t="s">
        <v>44</v>
      </c>
      <c r="D15" s="80" t="s">
        <v>82</v>
      </c>
      <c r="E15" s="427" t="s">
        <v>678</v>
      </c>
      <c r="F15" s="364">
        <v>66.649296616543722</v>
      </c>
      <c r="G15" s="364">
        <v>63.767747219140162</v>
      </c>
      <c r="H15" s="365">
        <v>0.95676549425596935</v>
      </c>
      <c r="I15" s="365">
        <v>2.4847379890431173E-2</v>
      </c>
      <c r="J15" s="365">
        <v>0.88531941303135131</v>
      </c>
      <c r="K15" s="363">
        <v>0.98722986738169594</v>
      </c>
    </row>
    <row r="16" spans="2:15" x14ac:dyDescent="0.3">
      <c r="B16" s="16" t="s">
        <v>46</v>
      </c>
      <c r="C16" s="44" t="s">
        <v>53</v>
      </c>
      <c r="D16" s="16" t="s">
        <v>82</v>
      </c>
      <c r="E16" s="426" t="s">
        <v>678</v>
      </c>
      <c r="F16" s="373">
        <v>144.57367004715755</v>
      </c>
      <c r="G16" s="373">
        <v>136.27759637882647</v>
      </c>
      <c r="H16" s="374">
        <v>0.94261698090928292</v>
      </c>
      <c r="I16" s="374">
        <v>1.9314137793203137E-2</v>
      </c>
      <c r="J16" s="374">
        <v>0.88979804429938769</v>
      </c>
      <c r="K16" s="372">
        <v>0.96884760217866339</v>
      </c>
    </row>
    <row r="17" spans="2:15" x14ac:dyDescent="0.3">
      <c r="B17" s="16" t="s">
        <v>46</v>
      </c>
      <c r="C17" s="44" t="s">
        <v>55</v>
      </c>
      <c r="D17" s="16" t="s">
        <v>82</v>
      </c>
      <c r="E17" s="426" t="s">
        <v>678</v>
      </c>
      <c r="F17" s="373">
        <v>29.237610887658477</v>
      </c>
      <c r="G17" s="373">
        <v>22.894921511969549</v>
      </c>
      <c r="H17" s="374">
        <v>0.78306403351286658</v>
      </c>
      <c r="I17" s="374">
        <v>7.6535939930752014E-2</v>
      </c>
      <c r="J17" s="374">
        <v>0.62232066827727384</v>
      </c>
      <c r="K17" s="372">
        <v>0.90871451513832979</v>
      </c>
    </row>
    <row r="18" spans="2:15" x14ac:dyDescent="0.3">
      <c r="B18" s="60" t="s">
        <v>57</v>
      </c>
      <c r="C18" s="50" t="s">
        <v>44</v>
      </c>
      <c r="D18" s="80" t="s">
        <v>82</v>
      </c>
      <c r="E18" s="427" t="s">
        <v>678</v>
      </c>
      <c r="F18" s="364">
        <v>173.81128093481624</v>
      </c>
      <c r="G18" s="364">
        <v>159.1725178907962</v>
      </c>
      <c r="H18" s="365">
        <v>0.91577783118973755</v>
      </c>
      <c r="I18" s="365">
        <v>2.1053953009007746E-2</v>
      </c>
      <c r="J18" s="365">
        <v>0.8652375568133569</v>
      </c>
      <c r="K18" s="363">
        <v>0.94874157897797096</v>
      </c>
    </row>
    <row r="19" spans="2:15" x14ac:dyDescent="0.3">
      <c r="B19" s="16" t="s">
        <v>47</v>
      </c>
      <c r="C19" s="44" t="s">
        <v>53</v>
      </c>
      <c r="D19" s="16" t="s">
        <v>82</v>
      </c>
      <c r="E19" s="426" t="s">
        <v>678</v>
      </c>
      <c r="F19" s="373">
        <v>525.20122854617625</v>
      </c>
      <c r="G19" s="373">
        <v>482.30123787254422</v>
      </c>
      <c r="H19" s="374">
        <v>0.91831704051343399</v>
      </c>
      <c r="I19" s="374">
        <v>1.1953150898887908E-2</v>
      </c>
      <c r="J19" s="374">
        <v>0.89232919722113246</v>
      </c>
      <c r="K19" s="372">
        <v>0.93926937509589115</v>
      </c>
    </row>
    <row r="20" spans="2:15" x14ac:dyDescent="0.3">
      <c r="B20" s="16" t="s">
        <v>47</v>
      </c>
      <c r="C20" s="44" t="s">
        <v>55</v>
      </c>
      <c r="D20" s="16" t="s">
        <v>82</v>
      </c>
      <c r="E20" s="426" t="s">
        <v>678</v>
      </c>
      <c r="F20" s="373">
        <v>134.79877145382252</v>
      </c>
      <c r="G20" s="373">
        <v>116.52526464903605</v>
      </c>
      <c r="H20" s="374">
        <v>0.86443862501338631</v>
      </c>
      <c r="I20" s="374">
        <v>2.9462403990113982E-2</v>
      </c>
      <c r="J20" s="374">
        <v>0.80175967984496888</v>
      </c>
      <c r="K20" s="372">
        <v>0.9160633746416984</v>
      </c>
    </row>
    <row r="21" spans="2:15" x14ac:dyDescent="0.3">
      <c r="B21" s="60" t="s">
        <v>58</v>
      </c>
      <c r="C21" s="50" t="s">
        <v>44</v>
      </c>
      <c r="D21" s="80" t="s">
        <v>82</v>
      </c>
      <c r="E21" s="364">
        <v>19</v>
      </c>
      <c r="F21" s="364">
        <v>660.00000000000057</v>
      </c>
      <c r="G21" s="364">
        <v>598.8265025215818</v>
      </c>
      <c r="H21" s="365">
        <v>0.90731288260845644</v>
      </c>
      <c r="I21" s="365">
        <v>1.1287980713022162E-2</v>
      </c>
      <c r="J21" s="365">
        <v>0.88369539962513888</v>
      </c>
      <c r="K21" s="363">
        <v>0.92789217206799723</v>
      </c>
    </row>
    <row r="22" spans="2:15" x14ac:dyDescent="0.3">
      <c r="B22" s="50" t="s">
        <v>48</v>
      </c>
      <c r="C22" s="60" t="s">
        <v>53</v>
      </c>
      <c r="D22" s="80" t="s">
        <v>82</v>
      </c>
      <c r="E22" s="364">
        <v>15</v>
      </c>
      <c r="F22" s="364">
        <v>525.20122854617625</v>
      </c>
      <c r="G22" s="364">
        <v>482.30123787254422</v>
      </c>
      <c r="H22" s="365">
        <v>0.91831704051343399</v>
      </c>
      <c r="I22" s="365">
        <v>1.1953150898887908E-2</v>
      </c>
      <c r="J22" s="365">
        <v>0.89232919722113246</v>
      </c>
      <c r="K22" s="363">
        <v>0.93926937509589115</v>
      </c>
    </row>
    <row r="23" spans="2:15" x14ac:dyDescent="0.3">
      <c r="B23" s="50" t="s">
        <v>48</v>
      </c>
      <c r="C23" s="60" t="s">
        <v>55</v>
      </c>
      <c r="D23" s="80" t="s">
        <v>82</v>
      </c>
      <c r="E23" s="364">
        <v>5</v>
      </c>
      <c r="F23" s="364">
        <v>134.79877145382252</v>
      </c>
      <c r="G23" s="364">
        <v>116.52526464903605</v>
      </c>
      <c r="H23" s="365">
        <v>0.86443862501338631</v>
      </c>
      <c r="I23" s="365">
        <v>2.9462403990113982E-2</v>
      </c>
      <c r="J23" s="365">
        <v>0.80175967984496888</v>
      </c>
      <c r="K23" s="363">
        <v>0.9160633746416984</v>
      </c>
    </row>
    <row r="24" spans="2:15" x14ac:dyDescent="0.3">
      <c r="B24" s="63" t="s">
        <v>48</v>
      </c>
      <c r="C24" s="82" t="s">
        <v>44</v>
      </c>
      <c r="D24" s="66" t="s">
        <v>82</v>
      </c>
      <c r="E24" s="352">
        <v>19</v>
      </c>
      <c r="F24" s="352">
        <v>660.00000000000057</v>
      </c>
      <c r="G24" s="352">
        <v>598.8265025215818</v>
      </c>
      <c r="H24" s="351">
        <v>0.90731288260845644</v>
      </c>
      <c r="I24" s="351">
        <v>1.1287980713022162E-2</v>
      </c>
      <c r="J24" s="351">
        <v>0.88369539962513888</v>
      </c>
      <c r="K24" s="425">
        <v>0.92789217206799723</v>
      </c>
    </row>
    <row r="25" spans="2:15" x14ac:dyDescent="0.3">
      <c r="E25" s="424" t="s">
        <v>677</v>
      </c>
      <c r="F25" s="423"/>
      <c r="G25" s="423"/>
      <c r="H25" s="422"/>
      <c r="I25" s="422"/>
      <c r="J25" s="422"/>
      <c r="K25" s="422"/>
      <c r="L25" s="421"/>
      <c r="M25" s="421"/>
      <c r="N25" s="421"/>
      <c r="O25" s="421"/>
    </row>
    <row r="26" spans="2:15" x14ac:dyDescent="0.3">
      <c r="B26" s="67" t="s">
        <v>59</v>
      </c>
      <c r="C26" s="68" t="s">
        <v>676</v>
      </c>
      <c r="D26" s="69"/>
    </row>
    <row r="27" spans="2:15" x14ac:dyDescent="0.3">
      <c r="B27" s="71"/>
      <c r="C27" s="68" t="s">
        <v>60</v>
      </c>
      <c r="D27" s="72" t="s">
        <v>61</v>
      </c>
    </row>
    <row r="28" spans="2:15" x14ac:dyDescent="0.3">
      <c r="B28" s="73"/>
      <c r="C28" s="68" t="s">
        <v>62</v>
      </c>
      <c r="D28" s="72" t="s">
        <v>63</v>
      </c>
    </row>
    <row r="29" spans="2:15" x14ac:dyDescent="0.3">
      <c r="B29" s="74"/>
      <c r="C29" s="68" t="s">
        <v>64</v>
      </c>
      <c r="D29" s="72" t="s">
        <v>65</v>
      </c>
    </row>
    <row r="30" spans="2:15" x14ac:dyDescent="0.3">
      <c r="B30" s="68"/>
      <c r="D30" s="72"/>
    </row>
    <row r="31" spans="2:15" x14ac:dyDescent="0.3">
      <c r="B31" s="68" t="s">
        <v>68</v>
      </c>
      <c r="C31" s="72" t="s">
        <v>84</v>
      </c>
      <c r="D31" s="68"/>
    </row>
    <row r="32" spans="2:15" x14ac:dyDescent="0.3">
      <c r="B32" s="68" t="s">
        <v>70</v>
      </c>
      <c r="C32" s="68" t="s">
        <v>85</v>
      </c>
    </row>
    <row r="33" spans="2:3" x14ac:dyDescent="0.3">
      <c r="B33" s="68" t="s">
        <v>72</v>
      </c>
      <c r="C33" s="68" t="s">
        <v>73</v>
      </c>
    </row>
    <row r="34" spans="2:3" x14ac:dyDescent="0.3">
      <c r="B34" s="68" t="s">
        <v>74</v>
      </c>
      <c r="C34" s="68" t="s">
        <v>75</v>
      </c>
    </row>
    <row r="35" spans="2:3" x14ac:dyDescent="0.3">
      <c r="B35" s="68" t="s">
        <v>76</v>
      </c>
      <c r="C35" s="68" t="s">
        <v>77</v>
      </c>
    </row>
  </sheetData>
  <pageMargins left="0.7" right="0.7" top="0.75" bottom="0.75" header="0.3" footer="0.3"/>
  <pageSetup paperSize="9" orientation="portrait" horizontalDpi="4294967294" verticalDpi="0"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3A3AA-BBA7-450E-A426-F21AC72FD21D}">
  <dimension ref="B1:AK62"/>
  <sheetViews>
    <sheetView zoomScaleNormal="100" workbookViewId="0">
      <pane xSplit="4" ySplit="4" topLeftCell="E5" activePane="bottomRight" state="frozen"/>
      <selection activeCell="A29" sqref="A29"/>
      <selection pane="topRight" activeCell="A29" sqref="A29"/>
      <selection pane="bottomLeft" activeCell="A29" sqref="A29"/>
      <selection pane="bottomRight" activeCell="A29" sqref="A29"/>
    </sheetView>
  </sheetViews>
  <sheetFormatPr defaultColWidth="8.77734375" defaultRowHeight="15.6" x14ac:dyDescent="0.3"/>
  <cols>
    <col min="1" max="1" width="5.77734375" style="2" customWidth="1"/>
    <col min="2" max="2" width="15.77734375" style="2" customWidth="1"/>
    <col min="3" max="3" width="22.77734375" style="2" customWidth="1"/>
    <col min="4" max="4" width="20" style="2" customWidth="1"/>
    <col min="5" max="5" width="22.5546875" style="2" customWidth="1"/>
    <col min="6" max="6" width="21.21875" style="2" customWidth="1"/>
    <col min="7" max="7" width="23.5546875" style="2" customWidth="1"/>
    <col min="8" max="8" width="15.44140625" style="2" customWidth="1"/>
    <col min="9" max="9" width="20" style="2" customWidth="1"/>
    <col min="10" max="10" width="17.21875" style="2" customWidth="1"/>
    <col min="11" max="11" width="11.44140625" style="2" customWidth="1"/>
    <col min="12" max="12" width="27.44140625" style="2" customWidth="1"/>
    <col min="13" max="13" width="27.77734375" style="2" customWidth="1"/>
    <col min="14" max="14" width="14.44140625" style="2" customWidth="1"/>
    <col min="15" max="15" width="18.77734375" style="2" customWidth="1"/>
    <col min="16" max="16" width="16.21875" style="2" customWidth="1"/>
    <col min="17" max="17" width="11.44140625" style="2" customWidth="1"/>
    <col min="18" max="18" width="27.44140625" style="2" customWidth="1"/>
    <col min="19" max="19" width="27.77734375" style="2" customWidth="1"/>
    <col min="20" max="20" width="13.5546875" style="2" customWidth="1"/>
    <col min="21" max="21" width="18.21875" style="2" customWidth="1"/>
    <col min="22" max="22" width="15.44140625" style="2" customWidth="1"/>
    <col min="23" max="23" width="11.44140625" style="2" customWidth="1"/>
    <col min="24" max="24" width="27.44140625" style="2" customWidth="1"/>
    <col min="25" max="25" width="27.77734375" style="2" customWidth="1"/>
    <col min="26" max="26" width="13.44140625" style="2" customWidth="1"/>
    <col min="27" max="27" width="18.5546875" style="2" bestFit="1" customWidth="1"/>
    <col min="28" max="28" width="15.77734375" style="2" customWidth="1"/>
    <col min="29" max="29" width="11.44140625" style="2" customWidth="1"/>
    <col min="30" max="30" width="30.77734375" style="2" customWidth="1"/>
    <col min="31" max="31" width="31.21875" style="2" bestFit="1" customWidth="1"/>
    <col min="32" max="32" width="17.77734375" style="2" customWidth="1"/>
    <col min="33" max="33" width="18.5546875" style="2" bestFit="1" customWidth="1"/>
    <col min="34" max="34" width="15.77734375" style="2" customWidth="1"/>
    <col min="35" max="35" width="11.44140625" style="2" customWidth="1"/>
    <col min="36" max="36" width="30.77734375" style="2" customWidth="1"/>
    <col min="37" max="37" width="31.21875" style="2" bestFit="1" customWidth="1"/>
    <col min="38" max="16384" width="8.77734375" style="2"/>
  </cols>
  <sheetData>
    <row r="1" spans="2:37" ht="20.399999999999999" x14ac:dyDescent="0.35">
      <c r="B1" s="1" t="s">
        <v>0</v>
      </c>
    </row>
    <row r="2" spans="2:37" ht="18" x14ac:dyDescent="0.3">
      <c r="B2" s="3" t="s">
        <v>1</v>
      </c>
    </row>
    <row r="3" spans="2:37" x14ac:dyDescent="0.3">
      <c r="B3" s="4"/>
      <c r="C3" s="4"/>
      <c r="D3" s="4"/>
      <c r="E3" s="5"/>
      <c r="F3" s="5"/>
      <c r="G3" s="5"/>
      <c r="H3" s="6" t="s">
        <v>2</v>
      </c>
      <c r="I3" s="6"/>
      <c r="J3" s="6"/>
      <c r="K3" s="6"/>
      <c r="L3" s="6"/>
      <c r="M3" s="6"/>
      <c r="N3" s="6" t="s">
        <v>3</v>
      </c>
      <c r="O3" s="6"/>
      <c r="P3" s="6"/>
      <c r="Q3" s="6"/>
      <c r="R3" s="6"/>
      <c r="S3" s="6"/>
      <c r="T3" s="6" t="s">
        <v>4</v>
      </c>
      <c r="U3" s="6"/>
      <c r="V3" s="6"/>
      <c r="W3" s="6"/>
      <c r="X3" s="6"/>
      <c r="Y3" s="6"/>
      <c r="Z3" s="6" t="s">
        <v>5</v>
      </c>
      <c r="AA3" s="6"/>
      <c r="AB3" s="6"/>
      <c r="AC3" s="6"/>
      <c r="AD3" s="6"/>
      <c r="AE3" s="6"/>
      <c r="AF3" s="6" t="s">
        <v>6</v>
      </c>
      <c r="AG3" s="6"/>
      <c r="AH3" s="6"/>
      <c r="AI3" s="6"/>
      <c r="AJ3" s="6"/>
      <c r="AK3" s="6"/>
    </row>
    <row r="4" spans="2:37" x14ac:dyDescent="0.3">
      <c r="B4" s="7" t="s">
        <v>7</v>
      </c>
      <c r="C4" s="8" t="s">
        <v>8</v>
      </c>
      <c r="D4" s="8" t="s">
        <v>9</v>
      </c>
      <c r="E4" s="9" t="s">
        <v>10</v>
      </c>
      <c r="F4" s="10" t="s">
        <v>11</v>
      </c>
      <c r="G4" s="10" t="s">
        <v>12</v>
      </c>
      <c r="H4" s="9" t="s">
        <v>13</v>
      </c>
      <c r="I4" s="9" t="s">
        <v>14</v>
      </c>
      <c r="J4" s="9" t="s">
        <v>15</v>
      </c>
      <c r="K4" s="9" t="s">
        <v>16</v>
      </c>
      <c r="L4" s="11" t="s">
        <v>17</v>
      </c>
      <c r="M4" s="11" t="s">
        <v>18</v>
      </c>
      <c r="N4" s="9" t="s">
        <v>19</v>
      </c>
      <c r="O4" s="9" t="s">
        <v>20</v>
      </c>
      <c r="P4" s="9" t="s">
        <v>21</v>
      </c>
      <c r="Q4" s="9" t="s">
        <v>22</v>
      </c>
      <c r="R4" s="11" t="s">
        <v>23</v>
      </c>
      <c r="S4" s="11" t="s">
        <v>24</v>
      </c>
      <c r="T4" s="9" t="s">
        <v>25</v>
      </c>
      <c r="U4" s="9" t="s">
        <v>26</v>
      </c>
      <c r="V4" s="9" t="s">
        <v>27</v>
      </c>
      <c r="W4" s="9" t="s">
        <v>28</v>
      </c>
      <c r="X4" s="11" t="s">
        <v>29</v>
      </c>
      <c r="Y4" s="11" t="s">
        <v>30</v>
      </c>
      <c r="Z4" s="12" t="s">
        <v>31</v>
      </c>
      <c r="AA4" s="12" t="s">
        <v>32</v>
      </c>
      <c r="AB4" s="12" t="s">
        <v>33</v>
      </c>
      <c r="AC4" s="12" t="s">
        <v>34</v>
      </c>
      <c r="AD4" s="13" t="s">
        <v>35</v>
      </c>
      <c r="AE4" s="13" t="s">
        <v>36</v>
      </c>
      <c r="AF4" s="12" t="s">
        <v>37</v>
      </c>
      <c r="AG4" s="12" t="s">
        <v>38</v>
      </c>
      <c r="AH4" s="12" t="s">
        <v>39</v>
      </c>
      <c r="AI4" s="12" t="s">
        <v>40</v>
      </c>
      <c r="AJ4" s="13" t="s">
        <v>41</v>
      </c>
      <c r="AK4" s="13" t="s">
        <v>42</v>
      </c>
    </row>
    <row r="5" spans="2:37" x14ac:dyDescent="0.3">
      <c r="B5" s="14" t="s">
        <v>43</v>
      </c>
      <c r="C5" s="15" t="s">
        <v>44</v>
      </c>
      <c r="D5" s="16" t="s">
        <v>45</v>
      </c>
      <c r="E5" s="17">
        <v>22</v>
      </c>
      <c r="F5" s="17">
        <v>22394</v>
      </c>
      <c r="G5" s="18">
        <v>0.39</v>
      </c>
      <c r="H5" s="17">
        <v>6788</v>
      </c>
      <c r="I5" s="17">
        <v>6659</v>
      </c>
      <c r="J5" s="18">
        <v>0.97899999999999998</v>
      </c>
      <c r="K5" s="18">
        <v>1.6999999999999999E-3</v>
      </c>
      <c r="L5" s="18">
        <v>0.97570000000000001</v>
      </c>
      <c r="M5" s="18">
        <v>0.98229999999999995</v>
      </c>
      <c r="N5" s="17">
        <v>1655</v>
      </c>
      <c r="O5" s="17">
        <v>1628</v>
      </c>
      <c r="P5" s="18">
        <v>0.98799999999999999</v>
      </c>
      <c r="Q5" s="18">
        <v>2.7000000000000001E-3</v>
      </c>
      <c r="R5" s="18">
        <v>0.98270000000000002</v>
      </c>
      <c r="S5" s="18">
        <v>0.99329999999999996</v>
      </c>
      <c r="T5" s="16">
        <v>153</v>
      </c>
      <c r="U5" s="16">
        <v>129</v>
      </c>
      <c r="V5" s="18">
        <v>0.83399999999999996</v>
      </c>
      <c r="W5" s="16">
        <v>3.0099999999999998E-2</v>
      </c>
      <c r="X5" s="18">
        <v>0.77500000000000002</v>
      </c>
      <c r="Y5" s="19">
        <v>0.89300000000000002</v>
      </c>
      <c r="Z5" s="20">
        <v>8835</v>
      </c>
      <c r="AA5" s="20">
        <v>8654</v>
      </c>
      <c r="AB5" s="21">
        <v>0.98</v>
      </c>
      <c r="AC5" s="21">
        <v>1.5E-3</v>
      </c>
      <c r="AD5" s="21">
        <v>0.97709999999999997</v>
      </c>
      <c r="AE5" s="21">
        <v>0.9829</v>
      </c>
      <c r="AF5" s="20">
        <v>239</v>
      </c>
      <c r="AG5" s="20">
        <v>238</v>
      </c>
      <c r="AH5" s="21">
        <v>0.997</v>
      </c>
      <c r="AI5" s="21">
        <v>3.5000000000000001E-3</v>
      </c>
      <c r="AJ5" s="21">
        <v>0.99009999999999998</v>
      </c>
      <c r="AK5" s="21">
        <v>1</v>
      </c>
    </row>
    <row r="6" spans="2:37" x14ac:dyDescent="0.3">
      <c r="B6" s="14" t="s">
        <v>46</v>
      </c>
      <c r="C6" s="15" t="s">
        <v>44</v>
      </c>
      <c r="D6" s="16" t="s">
        <v>45</v>
      </c>
      <c r="E6" s="17">
        <v>35</v>
      </c>
      <c r="F6" s="17">
        <v>34976</v>
      </c>
      <c r="G6" s="18">
        <v>0.35</v>
      </c>
      <c r="H6" s="17">
        <v>11303</v>
      </c>
      <c r="I6" s="17">
        <v>11003</v>
      </c>
      <c r="J6" s="18">
        <v>0.97099999999999997</v>
      </c>
      <c r="K6" s="18">
        <v>1.6000000000000001E-3</v>
      </c>
      <c r="L6" s="18">
        <v>0.96789999999999998</v>
      </c>
      <c r="M6" s="18">
        <v>0.97409999999999997</v>
      </c>
      <c r="N6" s="17">
        <v>2900</v>
      </c>
      <c r="O6" s="17">
        <v>2872</v>
      </c>
      <c r="P6" s="18">
        <v>0.99099999999999999</v>
      </c>
      <c r="Q6" s="18">
        <v>1.8E-3</v>
      </c>
      <c r="R6" s="18">
        <v>0.98750000000000004</v>
      </c>
      <c r="S6" s="18">
        <v>0.99450000000000005</v>
      </c>
      <c r="T6" s="16">
        <v>273</v>
      </c>
      <c r="U6" s="16">
        <v>257</v>
      </c>
      <c r="V6" s="18">
        <v>0.95199999999999996</v>
      </c>
      <c r="W6" s="16">
        <v>1.29E-2</v>
      </c>
      <c r="X6" s="18">
        <v>0.92669999999999997</v>
      </c>
      <c r="Y6" s="19">
        <v>0.97729999999999995</v>
      </c>
      <c r="Z6" s="17">
        <v>14983</v>
      </c>
      <c r="AA6" s="17">
        <v>14634</v>
      </c>
      <c r="AB6" s="18">
        <v>0.97199999999999998</v>
      </c>
      <c r="AC6" s="18">
        <v>1.2999999999999999E-3</v>
      </c>
      <c r="AD6" s="18">
        <v>0.96950000000000003</v>
      </c>
      <c r="AE6" s="18">
        <v>0.97450000000000003</v>
      </c>
      <c r="AF6" s="17">
        <v>507</v>
      </c>
      <c r="AG6" s="17">
        <v>502</v>
      </c>
      <c r="AH6" s="18">
        <v>0.99299999999999999</v>
      </c>
      <c r="AI6" s="18">
        <v>3.7000000000000002E-3</v>
      </c>
      <c r="AJ6" s="18">
        <v>0.98570000000000002</v>
      </c>
      <c r="AK6" s="18">
        <v>1</v>
      </c>
    </row>
    <row r="7" spans="2:37" x14ac:dyDescent="0.3">
      <c r="B7" s="14" t="s">
        <v>47</v>
      </c>
      <c r="C7" s="15" t="s">
        <v>44</v>
      </c>
      <c r="D7" s="16" t="s">
        <v>45</v>
      </c>
      <c r="E7" s="17">
        <v>54</v>
      </c>
      <c r="F7" s="17">
        <v>55008</v>
      </c>
      <c r="G7" s="18">
        <v>0.26</v>
      </c>
      <c r="H7" s="17">
        <v>17829</v>
      </c>
      <c r="I7" s="17">
        <v>17075</v>
      </c>
      <c r="J7" s="18">
        <v>0.95399999999999996</v>
      </c>
      <c r="K7" s="18">
        <v>1.6000000000000001E-3</v>
      </c>
      <c r="L7" s="18">
        <v>0.95089999999999997</v>
      </c>
      <c r="M7" s="18">
        <v>0.95709999999999995</v>
      </c>
      <c r="N7" s="17">
        <v>4708</v>
      </c>
      <c r="O7" s="17">
        <v>4570</v>
      </c>
      <c r="P7" s="18">
        <v>0.97099999999999997</v>
      </c>
      <c r="Q7" s="18">
        <v>2.3999999999999998E-3</v>
      </c>
      <c r="R7" s="18">
        <v>0.96630000000000005</v>
      </c>
      <c r="S7" s="18">
        <v>0.97570000000000001</v>
      </c>
      <c r="T7" s="16">
        <v>491</v>
      </c>
      <c r="U7" s="16">
        <v>414</v>
      </c>
      <c r="V7" s="18">
        <v>0.86499999999999999</v>
      </c>
      <c r="W7" s="16">
        <v>1.54E-2</v>
      </c>
      <c r="X7" s="18">
        <v>0.83479999999999999</v>
      </c>
      <c r="Y7" s="19">
        <v>0.8952</v>
      </c>
      <c r="Z7" s="17">
        <v>23824</v>
      </c>
      <c r="AA7" s="17">
        <v>22843</v>
      </c>
      <c r="AB7" s="18">
        <v>0.95499999999999996</v>
      </c>
      <c r="AC7" s="18">
        <v>1.2999999999999999E-3</v>
      </c>
      <c r="AD7" s="18">
        <v>0.95250000000000001</v>
      </c>
      <c r="AE7" s="18">
        <v>0.95750000000000002</v>
      </c>
      <c r="AF7" s="17">
        <v>796</v>
      </c>
      <c r="AG7" s="17">
        <v>784</v>
      </c>
      <c r="AH7" s="18">
        <v>0.98599999999999999</v>
      </c>
      <c r="AI7" s="18">
        <v>4.1999999999999997E-3</v>
      </c>
      <c r="AJ7" s="18">
        <v>0.9778</v>
      </c>
      <c r="AK7" s="18">
        <v>0.99419999999999997</v>
      </c>
    </row>
    <row r="8" spans="2:37" x14ac:dyDescent="0.3">
      <c r="B8" s="22" t="s">
        <v>48</v>
      </c>
      <c r="C8" s="23" t="s">
        <v>49</v>
      </c>
      <c r="D8" s="16" t="s">
        <v>45</v>
      </c>
      <c r="E8" s="17">
        <v>103</v>
      </c>
      <c r="F8" s="17">
        <v>89772</v>
      </c>
      <c r="G8" s="18">
        <v>0.78</v>
      </c>
      <c r="H8" s="17">
        <v>28952</v>
      </c>
      <c r="I8" s="17">
        <v>27979</v>
      </c>
      <c r="J8" s="18">
        <v>0.96899999999999997</v>
      </c>
      <c r="K8" s="18">
        <v>1E-3</v>
      </c>
      <c r="L8" s="18">
        <v>0.96699999999999997</v>
      </c>
      <c r="M8" s="18">
        <v>0.97099999999999997</v>
      </c>
      <c r="N8" s="17">
        <v>6520</v>
      </c>
      <c r="O8" s="17">
        <v>6366</v>
      </c>
      <c r="P8" s="18">
        <v>0.98</v>
      </c>
      <c r="Q8" s="18">
        <v>1.6999999999999999E-3</v>
      </c>
      <c r="R8" s="18">
        <v>0.97670000000000001</v>
      </c>
      <c r="S8" s="18">
        <v>0.98329999999999995</v>
      </c>
      <c r="T8" s="16">
        <v>583</v>
      </c>
      <c r="U8" s="16">
        <v>498</v>
      </c>
      <c r="V8" s="18">
        <v>0.86399999999999999</v>
      </c>
      <c r="W8" s="16">
        <v>1.4200000000000001E-2</v>
      </c>
      <c r="X8" s="18">
        <v>0.83620000000000005</v>
      </c>
      <c r="Y8" s="19">
        <v>0.89180000000000004</v>
      </c>
      <c r="Z8" s="17">
        <v>37105</v>
      </c>
      <c r="AA8" s="17">
        <v>35881</v>
      </c>
      <c r="AB8" s="18">
        <v>0.97</v>
      </c>
      <c r="AC8" s="18">
        <v>8.9999999999999998E-4</v>
      </c>
      <c r="AD8" s="18">
        <v>0.96819999999999995</v>
      </c>
      <c r="AE8" s="18">
        <v>0.9718</v>
      </c>
      <c r="AF8" s="17">
        <v>1050</v>
      </c>
      <c r="AG8" s="17">
        <v>1038</v>
      </c>
      <c r="AH8" s="18">
        <v>0.99199999999999999</v>
      </c>
      <c r="AI8" s="18">
        <v>2.7000000000000001E-3</v>
      </c>
      <c r="AJ8" s="18">
        <v>0.98670000000000002</v>
      </c>
      <c r="AK8" s="18">
        <v>0.99729999999999996</v>
      </c>
    </row>
    <row r="9" spans="2:37" x14ac:dyDescent="0.3">
      <c r="B9" s="22" t="s">
        <v>48</v>
      </c>
      <c r="C9" s="23" t="s">
        <v>50</v>
      </c>
      <c r="D9" s="16" t="s">
        <v>45</v>
      </c>
      <c r="E9" s="17">
        <v>44</v>
      </c>
      <c r="F9" s="17">
        <v>22606</v>
      </c>
      <c r="G9" s="18">
        <v>0.22</v>
      </c>
      <c r="H9" s="17">
        <v>6968</v>
      </c>
      <c r="I9" s="17">
        <v>6758</v>
      </c>
      <c r="J9" s="18">
        <v>0.97099999999999997</v>
      </c>
      <c r="K9" s="18">
        <v>2E-3</v>
      </c>
      <c r="L9" s="18">
        <v>0.96709999999999996</v>
      </c>
      <c r="M9" s="18">
        <v>0.97489999999999999</v>
      </c>
      <c r="N9" s="17">
        <v>2743</v>
      </c>
      <c r="O9" s="17">
        <v>2704</v>
      </c>
      <c r="P9" s="18">
        <v>0.99199999999999999</v>
      </c>
      <c r="Q9" s="18">
        <v>1.6999999999999999E-3</v>
      </c>
      <c r="R9" s="18">
        <v>0.98870000000000002</v>
      </c>
      <c r="S9" s="18">
        <v>0.99529999999999996</v>
      </c>
      <c r="T9" s="16">
        <v>334</v>
      </c>
      <c r="U9" s="16">
        <v>302</v>
      </c>
      <c r="V9" s="18">
        <v>0.90400000000000003</v>
      </c>
      <c r="W9" s="16">
        <v>1.61E-2</v>
      </c>
      <c r="X9" s="18">
        <v>0.87239999999999995</v>
      </c>
      <c r="Y9" s="19">
        <v>0.93559999999999999</v>
      </c>
      <c r="Z9" s="17">
        <v>10537</v>
      </c>
      <c r="AA9" s="17">
        <v>10250</v>
      </c>
      <c r="AB9" s="18">
        <v>0.97399999999999998</v>
      </c>
      <c r="AC9" s="18">
        <v>1.6000000000000001E-3</v>
      </c>
      <c r="AD9" s="18">
        <v>0.97089999999999999</v>
      </c>
      <c r="AE9" s="18">
        <v>0.97709999999999997</v>
      </c>
      <c r="AF9" s="17">
        <v>492</v>
      </c>
      <c r="AG9" s="17">
        <v>486</v>
      </c>
      <c r="AH9" s="18">
        <v>0.99299999999999999</v>
      </c>
      <c r="AI9" s="18">
        <v>3.8E-3</v>
      </c>
      <c r="AJ9" s="18">
        <v>0.98560000000000003</v>
      </c>
      <c r="AK9" s="18">
        <v>1</v>
      </c>
    </row>
    <row r="10" spans="2:37" x14ac:dyDescent="0.3">
      <c r="B10" s="24" t="s">
        <v>48</v>
      </c>
      <c r="C10" s="25" t="s">
        <v>44</v>
      </c>
      <c r="D10" s="26" t="s">
        <v>45</v>
      </c>
      <c r="E10" s="27">
        <v>111</v>
      </c>
      <c r="F10" s="27">
        <v>112378</v>
      </c>
      <c r="G10" s="28">
        <v>1</v>
      </c>
      <c r="H10" s="27">
        <v>35920</v>
      </c>
      <c r="I10" s="27">
        <v>34737</v>
      </c>
      <c r="J10" s="28">
        <v>0.97</v>
      </c>
      <c r="K10" s="28">
        <v>8.9999999999999998E-4</v>
      </c>
      <c r="L10" s="28">
        <v>0.96819999999999995</v>
      </c>
      <c r="M10" s="28">
        <v>0.9718</v>
      </c>
      <c r="N10" s="27">
        <v>9263</v>
      </c>
      <c r="O10" s="27">
        <v>9070</v>
      </c>
      <c r="P10" s="28">
        <v>0.98399999999999999</v>
      </c>
      <c r="Q10" s="28">
        <v>1.2999999999999999E-3</v>
      </c>
      <c r="R10" s="28">
        <v>0.98150000000000004</v>
      </c>
      <c r="S10" s="28">
        <v>0.98650000000000004</v>
      </c>
      <c r="T10" s="29">
        <v>917</v>
      </c>
      <c r="U10" s="29">
        <v>800</v>
      </c>
      <c r="V10" s="28">
        <v>0.879</v>
      </c>
      <c r="W10" s="29">
        <v>1.0800000000000001E-2</v>
      </c>
      <c r="X10" s="28">
        <v>0.85780000000000001</v>
      </c>
      <c r="Y10" s="30">
        <v>0.9002</v>
      </c>
      <c r="Z10" s="31">
        <v>47642</v>
      </c>
      <c r="AA10" s="31">
        <v>46131</v>
      </c>
      <c r="AB10" s="30">
        <v>0.97</v>
      </c>
      <c r="AC10" s="30">
        <v>8.0000000000000004E-4</v>
      </c>
      <c r="AD10" s="30">
        <v>0.96840000000000004</v>
      </c>
      <c r="AE10" s="30">
        <v>0.97160000000000002</v>
      </c>
      <c r="AF10" s="31">
        <v>1542</v>
      </c>
      <c r="AG10" s="31">
        <v>1524</v>
      </c>
      <c r="AH10" s="30">
        <v>0.99199999999999999</v>
      </c>
      <c r="AI10" s="30">
        <v>2.3E-3</v>
      </c>
      <c r="AJ10" s="30">
        <v>0.98750000000000004</v>
      </c>
      <c r="AK10" s="30">
        <v>0.99650000000000005</v>
      </c>
    </row>
    <row r="11" spans="2:37" x14ac:dyDescent="0.3">
      <c r="B11" s="32"/>
      <c r="C11" s="33"/>
      <c r="D11" s="34"/>
      <c r="E11" s="4"/>
      <c r="F11" s="4"/>
      <c r="G11" s="4"/>
      <c r="H11" s="4"/>
      <c r="I11" s="4"/>
      <c r="J11" s="4"/>
      <c r="K11" s="4"/>
      <c r="L11" s="4"/>
      <c r="M11" s="4"/>
      <c r="N11" s="4"/>
      <c r="O11" s="4"/>
      <c r="P11" s="4"/>
      <c r="Q11" s="4"/>
      <c r="R11" s="4"/>
      <c r="S11" s="4"/>
      <c r="T11" s="4"/>
      <c r="U11" s="4"/>
      <c r="V11" s="4"/>
      <c r="W11" s="4"/>
      <c r="X11" s="4"/>
    </row>
    <row r="12" spans="2:37" ht="18" x14ac:dyDescent="0.3">
      <c r="B12" s="3" t="s">
        <v>51</v>
      </c>
      <c r="C12" s="33"/>
      <c r="D12" s="34"/>
      <c r="E12" s="4"/>
      <c r="F12" s="4"/>
      <c r="G12" s="4"/>
      <c r="H12" s="4"/>
      <c r="I12" s="4"/>
      <c r="J12" s="4"/>
      <c r="K12" s="4"/>
      <c r="L12" s="4"/>
      <c r="M12" s="4"/>
      <c r="N12" s="4"/>
      <c r="O12" s="4"/>
      <c r="P12" s="4"/>
      <c r="Q12" s="4"/>
      <c r="R12" s="4"/>
      <c r="S12" s="4"/>
      <c r="T12" s="4"/>
      <c r="U12" s="4"/>
      <c r="V12" s="4"/>
      <c r="W12" s="4"/>
      <c r="X12" s="4"/>
    </row>
    <row r="13" spans="2:37" x14ac:dyDescent="0.3">
      <c r="B13" s="4"/>
      <c r="C13" s="4"/>
      <c r="D13" s="4"/>
      <c r="E13" s="5"/>
      <c r="F13" s="5"/>
      <c r="G13" s="5"/>
      <c r="H13" s="6" t="s">
        <v>2</v>
      </c>
      <c r="I13" s="6"/>
      <c r="J13" s="6"/>
      <c r="K13" s="6"/>
      <c r="L13" s="6"/>
      <c r="M13" s="6"/>
      <c r="N13" s="6" t="s">
        <v>3</v>
      </c>
      <c r="O13" s="6"/>
      <c r="P13" s="6"/>
      <c r="Q13" s="6"/>
      <c r="R13" s="6"/>
      <c r="S13" s="6"/>
      <c r="T13" s="6" t="s">
        <v>4</v>
      </c>
      <c r="U13" s="6"/>
      <c r="V13" s="6"/>
      <c r="W13" s="6"/>
      <c r="X13" s="6"/>
      <c r="Y13" s="6"/>
      <c r="Z13" s="6" t="s">
        <v>5</v>
      </c>
      <c r="AA13" s="6"/>
      <c r="AB13" s="6"/>
      <c r="AC13" s="6"/>
      <c r="AD13" s="6"/>
      <c r="AE13" s="6"/>
      <c r="AF13" s="6" t="s">
        <v>6</v>
      </c>
      <c r="AG13" s="6"/>
      <c r="AH13" s="6"/>
      <c r="AI13" s="6"/>
      <c r="AJ13" s="6"/>
      <c r="AK13" s="6"/>
    </row>
    <row r="14" spans="2:37" x14ac:dyDescent="0.3">
      <c r="B14" s="7" t="s">
        <v>7</v>
      </c>
      <c r="C14" s="8" t="s">
        <v>8</v>
      </c>
      <c r="D14" s="8" t="s">
        <v>9</v>
      </c>
      <c r="E14" s="9" t="s">
        <v>10</v>
      </c>
      <c r="F14" s="10" t="s">
        <v>11</v>
      </c>
      <c r="G14" s="10" t="s">
        <v>12</v>
      </c>
      <c r="H14" s="9" t="s">
        <v>13</v>
      </c>
      <c r="I14" s="9" t="s">
        <v>14</v>
      </c>
      <c r="J14" s="9" t="s">
        <v>15</v>
      </c>
      <c r="K14" s="9" t="s">
        <v>16</v>
      </c>
      <c r="L14" s="11" t="s">
        <v>17</v>
      </c>
      <c r="M14" s="11" t="s">
        <v>18</v>
      </c>
      <c r="N14" s="9" t="s">
        <v>19</v>
      </c>
      <c r="O14" s="9" t="s">
        <v>20</v>
      </c>
      <c r="P14" s="9" t="s">
        <v>21</v>
      </c>
      <c r="Q14" s="9" t="s">
        <v>22</v>
      </c>
      <c r="R14" s="11" t="s">
        <v>23</v>
      </c>
      <c r="S14" s="11" t="s">
        <v>24</v>
      </c>
      <c r="T14" s="9" t="s">
        <v>25</v>
      </c>
      <c r="U14" s="9" t="s">
        <v>26</v>
      </c>
      <c r="V14" s="9" t="s">
        <v>27</v>
      </c>
      <c r="W14" s="9" t="s">
        <v>28</v>
      </c>
      <c r="X14" s="11" t="s">
        <v>29</v>
      </c>
      <c r="Y14" s="11" t="s">
        <v>30</v>
      </c>
      <c r="Z14" s="12" t="s">
        <v>31</v>
      </c>
      <c r="AA14" s="12" t="s">
        <v>32</v>
      </c>
      <c r="AB14" s="12" t="s">
        <v>33</v>
      </c>
      <c r="AC14" s="12" t="s">
        <v>34</v>
      </c>
      <c r="AD14" s="13" t="s">
        <v>35</v>
      </c>
      <c r="AE14" s="13" t="s">
        <v>36</v>
      </c>
      <c r="AF14" s="12" t="s">
        <v>37</v>
      </c>
      <c r="AG14" s="12" t="s">
        <v>38</v>
      </c>
      <c r="AH14" s="12" t="s">
        <v>39</v>
      </c>
      <c r="AI14" s="12" t="s">
        <v>40</v>
      </c>
      <c r="AJ14" s="13" t="s">
        <v>41</v>
      </c>
      <c r="AK14" s="13" t="s">
        <v>42</v>
      </c>
    </row>
    <row r="15" spans="2:37" x14ac:dyDescent="0.3">
      <c r="B15" s="35" t="s">
        <v>43</v>
      </c>
      <c r="C15" s="36" t="s">
        <v>49</v>
      </c>
      <c r="D15" s="37" t="s">
        <v>45</v>
      </c>
      <c r="E15" s="38">
        <v>22</v>
      </c>
      <c r="F15" s="38">
        <v>19740</v>
      </c>
      <c r="G15" s="39">
        <v>0.30420000000000003</v>
      </c>
      <c r="H15" s="38">
        <v>6043</v>
      </c>
      <c r="I15" s="38">
        <v>5925</v>
      </c>
      <c r="J15" s="39">
        <v>0.97899999999999998</v>
      </c>
      <c r="K15" s="39">
        <v>1.8E-3</v>
      </c>
      <c r="L15" s="39">
        <v>0.97550000000000003</v>
      </c>
      <c r="M15" s="39">
        <v>0.98250000000000004</v>
      </c>
      <c r="N15" s="38">
        <v>1308</v>
      </c>
      <c r="O15" s="38">
        <v>1283</v>
      </c>
      <c r="P15" s="39">
        <v>0.98299999999999998</v>
      </c>
      <c r="Q15" s="39">
        <v>3.5999999999999999E-3</v>
      </c>
      <c r="R15" s="39">
        <v>0.97589999999999999</v>
      </c>
      <c r="S15" s="39">
        <v>0.99009999999999998</v>
      </c>
      <c r="T15" s="38">
        <v>109</v>
      </c>
      <c r="U15" s="38">
        <v>90</v>
      </c>
      <c r="V15" s="39">
        <v>0.80500000000000005</v>
      </c>
      <c r="W15" s="39">
        <v>3.7900000000000003E-2</v>
      </c>
      <c r="X15" s="39">
        <v>0.73070000000000002</v>
      </c>
      <c r="Y15" s="40">
        <v>0.87929999999999997</v>
      </c>
      <c r="Z15" s="41">
        <v>7621</v>
      </c>
      <c r="AA15" s="41">
        <v>7458</v>
      </c>
      <c r="AB15" s="40">
        <v>0.97899999999999998</v>
      </c>
      <c r="AC15" s="40">
        <v>1.6000000000000001E-3</v>
      </c>
      <c r="AD15" s="40">
        <v>0.97589999999999999</v>
      </c>
      <c r="AE15" s="40">
        <v>0.98209999999999997</v>
      </c>
      <c r="AF15" s="42">
        <v>161</v>
      </c>
      <c r="AG15" s="42">
        <v>160</v>
      </c>
      <c r="AH15" s="40">
        <v>0.99399999999999999</v>
      </c>
      <c r="AI15" s="40">
        <v>6.1000000000000004E-3</v>
      </c>
      <c r="AJ15" s="40">
        <v>0.98199999999999998</v>
      </c>
      <c r="AK15" s="40">
        <v>1</v>
      </c>
    </row>
    <row r="16" spans="2:37" x14ac:dyDescent="0.3">
      <c r="B16" s="35" t="s">
        <v>43</v>
      </c>
      <c r="C16" s="36" t="s">
        <v>49</v>
      </c>
      <c r="D16" s="37" t="s">
        <v>52</v>
      </c>
      <c r="E16" s="38">
        <v>22</v>
      </c>
      <c r="F16" s="38">
        <v>19740</v>
      </c>
      <c r="G16" s="39">
        <v>0.30420000000000003</v>
      </c>
      <c r="H16" s="38">
        <v>1913</v>
      </c>
      <c r="I16" s="38">
        <v>1661</v>
      </c>
      <c r="J16" s="39">
        <v>0.878</v>
      </c>
      <c r="K16" s="39">
        <v>7.4999999999999997E-3</v>
      </c>
      <c r="L16" s="39">
        <v>0.86329999999999996</v>
      </c>
      <c r="M16" s="39">
        <v>0.89270000000000005</v>
      </c>
      <c r="N16" s="38">
        <v>294</v>
      </c>
      <c r="O16" s="38">
        <v>248</v>
      </c>
      <c r="P16" s="39">
        <v>0.873</v>
      </c>
      <c r="Q16" s="39">
        <v>1.9400000000000001E-2</v>
      </c>
      <c r="R16" s="39">
        <v>0.83499999999999996</v>
      </c>
      <c r="S16" s="39">
        <v>0.91100000000000003</v>
      </c>
      <c r="T16" s="38">
        <v>36</v>
      </c>
      <c r="U16" s="38">
        <v>16</v>
      </c>
      <c r="V16" s="39">
        <v>0.375</v>
      </c>
      <c r="W16" s="39">
        <v>8.0699999999999994E-2</v>
      </c>
      <c r="X16" s="39">
        <v>0.21679999999999999</v>
      </c>
      <c r="Y16" s="40">
        <v>0.53320000000000001</v>
      </c>
      <c r="Z16" s="41">
        <v>2249</v>
      </c>
      <c r="AA16" s="41">
        <v>1931</v>
      </c>
      <c r="AB16" s="40">
        <v>0.877</v>
      </c>
      <c r="AC16" s="40">
        <v>6.8999999999999999E-3</v>
      </c>
      <c r="AD16" s="40">
        <v>0.86350000000000005</v>
      </c>
      <c r="AE16" s="40">
        <v>0.89049999999999996</v>
      </c>
      <c r="AF16" s="42">
        <v>6</v>
      </c>
      <c r="AG16" s="42">
        <v>6</v>
      </c>
      <c r="AH16" s="40">
        <v>1</v>
      </c>
      <c r="AI16" s="40"/>
      <c r="AJ16" s="40"/>
      <c r="AK16" s="40"/>
    </row>
    <row r="17" spans="2:37" x14ac:dyDescent="0.3">
      <c r="B17" s="43" t="s">
        <v>43</v>
      </c>
      <c r="C17" s="44" t="s">
        <v>53</v>
      </c>
      <c r="D17" s="15" t="s">
        <v>54</v>
      </c>
      <c r="E17" s="17">
        <v>22</v>
      </c>
      <c r="F17" s="17">
        <v>19740</v>
      </c>
      <c r="G17" s="18">
        <v>0.30420000000000003</v>
      </c>
      <c r="H17" s="17">
        <v>7956</v>
      </c>
      <c r="I17" s="17">
        <v>7586</v>
      </c>
      <c r="J17" s="18">
        <v>0.95699999999999996</v>
      </c>
      <c r="K17" s="18">
        <v>2.3E-3</v>
      </c>
      <c r="L17" s="18">
        <v>0.95250000000000001</v>
      </c>
      <c r="M17" s="18">
        <v>0.96150000000000002</v>
      </c>
      <c r="N17" s="17">
        <v>1602</v>
      </c>
      <c r="O17" s="17">
        <v>1531</v>
      </c>
      <c r="P17" s="18">
        <v>0.97199999999999998</v>
      </c>
      <c r="Q17" s="18">
        <v>4.1000000000000003E-3</v>
      </c>
      <c r="R17" s="18">
        <v>0.96399999999999997</v>
      </c>
      <c r="S17" s="18">
        <v>0.98</v>
      </c>
      <c r="T17" s="17">
        <v>145</v>
      </c>
      <c r="U17" s="17">
        <v>106</v>
      </c>
      <c r="V17" s="18">
        <v>0.64100000000000001</v>
      </c>
      <c r="W17" s="18">
        <v>3.9800000000000002E-2</v>
      </c>
      <c r="X17" s="18">
        <v>0.56299999999999994</v>
      </c>
      <c r="Y17" s="19">
        <v>0.71899999999999997</v>
      </c>
      <c r="Z17" s="45">
        <v>9870</v>
      </c>
      <c r="AA17" s="45">
        <v>9389</v>
      </c>
      <c r="AB17" s="19">
        <v>0.95799999999999996</v>
      </c>
      <c r="AC17" s="19">
        <v>2E-3</v>
      </c>
      <c r="AD17" s="19">
        <v>0.95409999999999995</v>
      </c>
      <c r="AE17" s="19">
        <v>0.96189999999999998</v>
      </c>
      <c r="AF17" s="46">
        <v>167</v>
      </c>
      <c r="AG17" s="46">
        <v>166</v>
      </c>
      <c r="AH17" s="19">
        <v>0.99399999999999999</v>
      </c>
      <c r="AI17" s="19">
        <v>6.0000000000000001E-3</v>
      </c>
      <c r="AJ17" s="19">
        <v>0.98219999999999996</v>
      </c>
      <c r="AK17" s="19">
        <v>1</v>
      </c>
    </row>
    <row r="18" spans="2:37" x14ac:dyDescent="0.3">
      <c r="B18" s="35" t="s">
        <v>43</v>
      </c>
      <c r="C18" s="47" t="s">
        <v>50</v>
      </c>
      <c r="D18" s="37" t="s">
        <v>45</v>
      </c>
      <c r="E18" s="38">
        <v>8</v>
      </c>
      <c r="F18" s="38">
        <v>2654</v>
      </c>
      <c r="G18" s="39">
        <v>8.5800000000000001E-2</v>
      </c>
      <c r="H18" s="38">
        <v>745</v>
      </c>
      <c r="I18" s="38">
        <v>734</v>
      </c>
      <c r="J18" s="39">
        <v>0.98</v>
      </c>
      <c r="K18" s="39">
        <v>5.1000000000000004E-3</v>
      </c>
      <c r="L18" s="39">
        <v>0.97</v>
      </c>
      <c r="M18" s="39">
        <v>0.99</v>
      </c>
      <c r="N18" s="38">
        <v>347</v>
      </c>
      <c r="O18" s="38">
        <v>345</v>
      </c>
      <c r="P18" s="39">
        <v>0.999</v>
      </c>
      <c r="Q18" s="39">
        <v>1.6999999999999999E-3</v>
      </c>
      <c r="R18" s="39">
        <v>0.99570000000000003</v>
      </c>
      <c r="S18" s="39">
        <v>1</v>
      </c>
      <c r="T18" s="38">
        <v>44</v>
      </c>
      <c r="U18" s="38">
        <v>39</v>
      </c>
      <c r="V18" s="39">
        <v>0.88500000000000001</v>
      </c>
      <c r="W18" s="39">
        <v>4.8099999999999997E-2</v>
      </c>
      <c r="X18" s="39">
        <v>0.79069999999999996</v>
      </c>
      <c r="Y18" s="40">
        <v>0.97929999999999995</v>
      </c>
      <c r="Z18" s="41">
        <v>1214</v>
      </c>
      <c r="AA18" s="41">
        <v>1196</v>
      </c>
      <c r="AB18" s="40">
        <v>0.98299999999999998</v>
      </c>
      <c r="AC18" s="40">
        <v>3.7000000000000002E-3</v>
      </c>
      <c r="AD18" s="40">
        <v>0.97570000000000001</v>
      </c>
      <c r="AE18" s="40">
        <v>0.99029999999999996</v>
      </c>
      <c r="AF18" s="42">
        <v>78</v>
      </c>
      <c r="AG18" s="42">
        <v>78</v>
      </c>
      <c r="AH18" s="40">
        <v>1</v>
      </c>
      <c r="AI18" s="40">
        <v>0</v>
      </c>
      <c r="AJ18" s="40">
        <v>1</v>
      </c>
      <c r="AK18" s="40">
        <v>1</v>
      </c>
    </row>
    <row r="19" spans="2:37" x14ac:dyDescent="0.3">
      <c r="B19" s="35" t="s">
        <v>43</v>
      </c>
      <c r="C19" s="47" t="s">
        <v>50</v>
      </c>
      <c r="D19" s="37" t="s">
        <v>52</v>
      </c>
      <c r="E19" s="38">
        <v>8</v>
      </c>
      <c r="F19" s="38">
        <v>2654</v>
      </c>
      <c r="G19" s="39">
        <v>8.5800000000000001E-2</v>
      </c>
      <c r="H19" s="38">
        <v>80</v>
      </c>
      <c r="I19" s="38">
        <v>73</v>
      </c>
      <c r="J19" s="39">
        <v>0.89300000000000002</v>
      </c>
      <c r="K19" s="39">
        <v>3.4599999999999999E-2</v>
      </c>
      <c r="L19" s="39">
        <v>0.82520000000000004</v>
      </c>
      <c r="M19" s="39">
        <v>0.96079999999999999</v>
      </c>
      <c r="N19" s="38">
        <v>25</v>
      </c>
      <c r="O19" s="38">
        <v>25</v>
      </c>
      <c r="P19" s="39">
        <v>1</v>
      </c>
      <c r="Q19" s="39"/>
      <c r="R19" s="39"/>
      <c r="S19" s="39"/>
      <c r="T19" s="38">
        <v>3</v>
      </c>
      <c r="U19" s="38">
        <v>2</v>
      </c>
      <c r="V19" s="39">
        <v>0.6</v>
      </c>
      <c r="W19" s="39"/>
      <c r="X19" s="39"/>
      <c r="Y19" s="40"/>
      <c r="Z19" s="41">
        <v>113</v>
      </c>
      <c r="AA19" s="41">
        <v>105</v>
      </c>
      <c r="AB19" s="40">
        <v>0.9</v>
      </c>
      <c r="AC19" s="40">
        <v>2.8199999999999999E-2</v>
      </c>
      <c r="AD19" s="40">
        <v>0.84470000000000001</v>
      </c>
      <c r="AE19" s="40">
        <v>0.95530000000000004</v>
      </c>
      <c r="AF19" s="42">
        <v>5</v>
      </c>
      <c r="AG19" s="42">
        <v>5</v>
      </c>
      <c r="AH19" s="40">
        <v>1</v>
      </c>
      <c r="AI19" s="40"/>
      <c r="AJ19" s="40"/>
      <c r="AK19" s="40"/>
    </row>
    <row r="20" spans="2:37" x14ac:dyDescent="0.3">
      <c r="B20" s="43" t="s">
        <v>43</v>
      </c>
      <c r="C20" s="23" t="s">
        <v>55</v>
      </c>
      <c r="D20" s="15" t="s">
        <v>54</v>
      </c>
      <c r="E20" s="17">
        <v>8</v>
      </c>
      <c r="F20" s="17">
        <v>2654</v>
      </c>
      <c r="G20" s="18">
        <v>8.5800000000000001E-2</v>
      </c>
      <c r="H20" s="17">
        <v>825</v>
      </c>
      <c r="I20" s="17">
        <v>807</v>
      </c>
      <c r="J20" s="18">
        <v>0.97799999999999998</v>
      </c>
      <c r="K20" s="18">
        <v>5.1000000000000004E-3</v>
      </c>
      <c r="L20" s="18">
        <v>0.96799999999999997</v>
      </c>
      <c r="M20" s="18">
        <v>0.98799999999999999</v>
      </c>
      <c r="N20" s="17">
        <v>372</v>
      </c>
      <c r="O20" s="17">
        <v>370</v>
      </c>
      <c r="P20" s="18">
        <v>0.999</v>
      </c>
      <c r="Q20" s="18">
        <v>1.6000000000000001E-3</v>
      </c>
      <c r="R20" s="18">
        <v>0.99590000000000001</v>
      </c>
      <c r="S20" s="18">
        <v>1</v>
      </c>
      <c r="T20" s="17">
        <v>47</v>
      </c>
      <c r="U20" s="17">
        <v>41</v>
      </c>
      <c r="V20" s="18">
        <v>0.871</v>
      </c>
      <c r="W20" s="18">
        <v>4.8899999999999999E-2</v>
      </c>
      <c r="X20" s="18">
        <v>0.7752</v>
      </c>
      <c r="Y20" s="19">
        <v>0.96679999999999999</v>
      </c>
      <c r="Z20" s="45">
        <v>1327</v>
      </c>
      <c r="AA20" s="45">
        <v>1301</v>
      </c>
      <c r="AB20" s="19">
        <v>0.98099999999999998</v>
      </c>
      <c r="AC20" s="19">
        <v>3.7000000000000002E-3</v>
      </c>
      <c r="AD20" s="19">
        <v>0.97370000000000001</v>
      </c>
      <c r="AE20" s="19">
        <v>0.98829999999999996</v>
      </c>
      <c r="AF20" s="46">
        <v>83</v>
      </c>
      <c r="AG20" s="46">
        <v>83</v>
      </c>
      <c r="AH20" s="19">
        <v>1</v>
      </c>
      <c r="AI20" s="19">
        <v>0</v>
      </c>
      <c r="AJ20" s="19">
        <v>1</v>
      </c>
      <c r="AK20" s="19">
        <v>1</v>
      </c>
    </row>
    <row r="21" spans="2:37" x14ac:dyDescent="0.3">
      <c r="B21" s="43" t="s">
        <v>43</v>
      </c>
      <c r="C21" s="15" t="s">
        <v>44</v>
      </c>
      <c r="D21" s="44" t="s">
        <v>45</v>
      </c>
      <c r="E21" s="17">
        <v>22</v>
      </c>
      <c r="F21" s="17">
        <v>22394</v>
      </c>
      <c r="G21" s="18">
        <v>0.39</v>
      </c>
      <c r="H21" s="17">
        <v>6788</v>
      </c>
      <c r="I21" s="17">
        <v>6659</v>
      </c>
      <c r="J21" s="18">
        <v>0.97899999999999998</v>
      </c>
      <c r="K21" s="18">
        <v>1.6999999999999999E-3</v>
      </c>
      <c r="L21" s="18">
        <v>0.97570000000000001</v>
      </c>
      <c r="M21" s="18">
        <v>0.98229999999999995</v>
      </c>
      <c r="N21" s="17">
        <v>1655</v>
      </c>
      <c r="O21" s="17">
        <v>1628</v>
      </c>
      <c r="P21" s="18">
        <v>0.98799999999999999</v>
      </c>
      <c r="Q21" s="18">
        <v>2.7000000000000001E-3</v>
      </c>
      <c r="R21" s="18">
        <v>0.98270000000000002</v>
      </c>
      <c r="S21" s="18">
        <v>0.99329999999999996</v>
      </c>
      <c r="T21" s="17">
        <v>153</v>
      </c>
      <c r="U21" s="17">
        <v>129</v>
      </c>
      <c r="V21" s="18">
        <v>0.83399999999999996</v>
      </c>
      <c r="W21" s="18">
        <v>3.0099999999999998E-2</v>
      </c>
      <c r="X21" s="18">
        <v>0.77500000000000002</v>
      </c>
      <c r="Y21" s="19">
        <v>0.89300000000000002</v>
      </c>
      <c r="Z21" s="45">
        <v>8835</v>
      </c>
      <c r="AA21" s="45">
        <v>8654</v>
      </c>
      <c r="AB21" s="19">
        <v>0.98</v>
      </c>
      <c r="AC21" s="19">
        <v>1.5E-3</v>
      </c>
      <c r="AD21" s="19">
        <v>0.97709999999999997</v>
      </c>
      <c r="AE21" s="19">
        <v>0.9829</v>
      </c>
      <c r="AF21" s="46">
        <v>239</v>
      </c>
      <c r="AG21" s="46">
        <v>238</v>
      </c>
      <c r="AH21" s="19">
        <v>0.997</v>
      </c>
      <c r="AI21" s="19">
        <v>3.5000000000000001E-3</v>
      </c>
      <c r="AJ21" s="19">
        <v>0.99009999999999998</v>
      </c>
      <c r="AK21" s="19">
        <v>1</v>
      </c>
    </row>
    <row r="22" spans="2:37" x14ac:dyDescent="0.3">
      <c r="B22" s="43" t="s">
        <v>43</v>
      </c>
      <c r="C22" s="15" t="s">
        <v>44</v>
      </c>
      <c r="D22" s="44" t="s">
        <v>52</v>
      </c>
      <c r="E22" s="17">
        <v>22</v>
      </c>
      <c r="F22" s="17">
        <v>22394</v>
      </c>
      <c r="G22" s="18">
        <v>0.39</v>
      </c>
      <c r="H22" s="17">
        <v>1993</v>
      </c>
      <c r="I22" s="17">
        <v>1734</v>
      </c>
      <c r="J22" s="18">
        <v>0.878</v>
      </c>
      <c r="K22" s="18">
        <v>7.3000000000000001E-3</v>
      </c>
      <c r="L22" s="18">
        <v>0.86370000000000002</v>
      </c>
      <c r="M22" s="18">
        <v>0.89229999999999998</v>
      </c>
      <c r="N22" s="17">
        <v>319</v>
      </c>
      <c r="O22" s="17">
        <v>273</v>
      </c>
      <c r="P22" s="18">
        <v>0.879</v>
      </c>
      <c r="Q22" s="18">
        <v>1.83E-2</v>
      </c>
      <c r="R22" s="18">
        <v>0.84309999999999996</v>
      </c>
      <c r="S22" s="18">
        <v>0.91490000000000005</v>
      </c>
      <c r="T22" s="17">
        <v>39</v>
      </c>
      <c r="U22" s="17">
        <v>18</v>
      </c>
      <c r="V22" s="18">
        <v>0.38500000000000001</v>
      </c>
      <c r="W22" s="18">
        <v>7.7899999999999997E-2</v>
      </c>
      <c r="X22" s="18">
        <v>0.23230000000000001</v>
      </c>
      <c r="Y22" s="19">
        <v>0.53769999999999996</v>
      </c>
      <c r="Z22" s="45">
        <v>2362</v>
      </c>
      <c r="AA22" s="45">
        <v>2036</v>
      </c>
      <c r="AB22" s="19">
        <v>0.877</v>
      </c>
      <c r="AC22" s="19">
        <v>6.7999999999999996E-3</v>
      </c>
      <c r="AD22" s="19">
        <v>0.86370000000000002</v>
      </c>
      <c r="AE22" s="19">
        <v>0.89029999999999998</v>
      </c>
      <c r="AF22" s="46">
        <v>11</v>
      </c>
      <c r="AG22" s="46">
        <v>11</v>
      </c>
      <c r="AH22" s="19">
        <v>1</v>
      </c>
      <c r="AI22" s="19"/>
      <c r="AJ22" s="19"/>
      <c r="AK22" s="19"/>
    </row>
    <row r="23" spans="2:37" x14ac:dyDescent="0.3">
      <c r="B23" s="48" t="s">
        <v>56</v>
      </c>
      <c r="C23" s="49" t="s">
        <v>44</v>
      </c>
      <c r="D23" s="50" t="s">
        <v>54</v>
      </c>
      <c r="E23" s="51">
        <v>22</v>
      </c>
      <c r="F23" s="51">
        <v>22394</v>
      </c>
      <c r="G23" s="52">
        <v>0.39</v>
      </c>
      <c r="H23" s="51">
        <v>8781</v>
      </c>
      <c r="I23" s="51">
        <v>8393</v>
      </c>
      <c r="J23" s="52">
        <v>0.95899999999999996</v>
      </c>
      <c r="K23" s="52">
        <v>2.0999999999999999E-3</v>
      </c>
      <c r="L23" s="52">
        <v>0.95489999999999997</v>
      </c>
      <c r="M23" s="52">
        <v>0.96309999999999996</v>
      </c>
      <c r="N23" s="51">
        <v>1974</v>
      </c>
      <c r="O23" s="51">
        <v>1901</v>
      </c>
      <c r="P23" s="52">
        <v>0.98</v>
      </c>
      <c r="Q23" s="52">
        <v>3.2000000000000002E-3</v>
      </c>
      <c r="R23" s="52">
        <v>0.97370000000000001</v>
      </c>
      <c r="S23" s="52">
        <v>0.98629999999999995</v>
      </c>
      <c r="T23" s="51">
        <v>192</v>
      </c>
      <c r="U23" s="51">
        <v>147</v>
      </c>
      <c r="V23" s="52">
        <v>0.70399999999999996</v>
      </c>
      <c r="W23" s="52">
        <v>3.2899999999999999E-2</v>
      </c>
      <c r="X23" s="52">
        <v>0.63949999999999996</v>
      </c>
      <c r="Y23" s="53">
        <v>0.76849999999999996</v>
      </c>
      <c r="Z23" s="54">
        <v>11197</v>
      </c>
      <c r="AA23" s="54">
        <v>10690</v>
      </c>
      <c r="AB23" s="53">
        <v>0.96</v>
      </c>
      <c r="AC23" s="53">
        <v>1.9E-3</v>
      </c>
      <c r="AD23" s="53">
        <v>0.95630000000000004</v>
      </c>
      <c r="AE23" s="53">
        <v>0.9637</v>
      </c>
      <c r="AF23" s="55">
        <v>250</v>
      </c>
      <c r="AG23" s="55">
        <v>249</v>
      </c>
      <c r="AH23" s="53">
        <v>0.997</v>
      </c>
      <c r="AI23" s="53">
        <v>3.5000000000000001E-3</v>
      </c>
      <c r="AJ23" s="53">
        <v>0.99009999999999998</v>
      </c>
      <c r="AK23" s="53">
        <v>1</v>
      </c>
    </row>
    <row r="24" spans="2:37" x14ac:dyDescent="0.3">
      <c r="B24" s="35" t="s">
        <v>46</v>
      </c>
      <c r="C24" s="36" t="s">
        <v>49</v>
      </c>
      <c r="D24" s="37" t="s">
        <v>45</v>
      </c>
      <c r="E24" s="38">
        <v>31</v>
      </c>
      <c r="F24" s="38">
        <v>26346</v>
      </c>
      <c r="G24" s="39">
        <v>0.27300000000000002</v>
      </c>
      <c r="H24" s="38">
        <v>8620</v>
      </c>
      <c r="I24" s="38">
        <v>8351</v>
      </c>
      <c r="J24" s="39">
        <v>0.96799999999999997</v>
      </c>
      <c r="K24" s="39">
        <v>1.9E-3</v>
      </c>
      <c r="L24" s="39">
        <v>0.96430000000000005</v>
      </c>
      <c r="M24" s="39">
        <v>0.97170000000000001</v>
      </c>
      <c r="N24" s="38">
        <v>1845</v>
      </c>
      <c r="O24" s="38">
        <v>1820</v>
      </c>
      <c r="P24" s="39">
        <v>0.98699999999999999</v>
      </c>
      <c r="Q24" s="39">
        <v>2.5999999999999999E-3</v>
      </c>
      <c r="R24" s="39">
        <v>0.9819</v>
      </c>
      <c r="S24" s="39">
        <v>0.99209999999999998</v>
      </c>
      <c r="T24" s="38">
        <v>175</v>
      </c>
      <c r="U24" s="38">
        <v>165</v>
      </c>
      <c r="V24" s="39">
        <v>0.95699999999999996</v>
      </c>
      <c r="W24" s="39">
        <v>1.5299999999999999E-2</v>
      </c>
      <c r="X24" s="39">
        <v>0.92700000000000005</v>
      </c>
      <c r="Y24" s="40">
        <v>0.98699999999999999</v>
      </c>
      <c r="Z24" s="41">
        <v>10980</v>
      </c>
      <c r="AA24" s="41">
        <v>10673</v>
      </c>
      <c r="AB24" s="40">
        <v>0.96899999999999997</v>
      </c>
      <c r="AC24" s="40">
        <v>1.6999999999999999E-3</v>
      </c>
      <c r="AD24" s="40">
        <v>0.9657</v>
      </c>
      <c r="AE24" s="40">
        <v>0.97230000000000005</v>
      </c>
      <c r="AF24" s="42">
        <v>340</v>
      </c>
      <c r="AG24" s="42">
        <v>337</v>
      </c>
      <c r="AH24" s="40">
        <v>0.995</v>
      </c>
      <c r="AI24" s="40">
        <v>3.8E-3</v>
      </c>
      <c r="AJ24" s="40">
        <v>0.98760000000000003</v>
      </c>
      <c r="AK24" s="40">
        <v>1</v>
      </c>
    </row>
    <row r="25" spans="2:37" x14ac:dyDescent="0.3">
      <c r="B25" s="35" t="s">
        <v>46</v>
      </c>
      <c r="C25" s="36" t="s">
        <v>49</v>
      </c>
      <c r="D25" s="37" t="s">
        <v>52</v>
      </c>
      <c r="E25" s="38">
        <v>31</v>
      </c>
      <c r="F25" s="38">
        <v>26346</v>
      </c>
      <c r="G25" s="39">
        <v>0.27300000000000002</v>
      </c>
      <c r="H25" s="38">
        <v>1812</v>
      </c>
      <c r="I25" s="38">
        <v>1528</v>
      </c>
      <c r="J25" s="39">
        <v>0.85099999999999998</v>
      </c>
      <c r="K25" s="39">
        <v>8.3999999999999995E-3</v>
      </c>
      <c r="L25" s="39">
        <v>0.83450000000000002</v>
      </c>
      <c r="M25" s="39">
        <v>0.86750000000000005</v>
      </c>
      <c r="N25" s="38">
        <v>318</v>
      </c>
      <c r="O25" s="38">
        <v>278</v>
      </c>
      <c r="P25" s="39">
        <v>0.91900000000000004</v>
      </c>
      <c r="Q25" s="39">
        <v>1.5299999999999999E-2</v>
      </c>
      <c r="R25" s="39">
        <v>0.88900000000000001</v>
      </c>
      <c r="S25" s="39">
        <v>0.94899999999999995</v>
      </c>
      <c r="T25" s="38">
        <v>47</v>
      </c>
      <c r="U25" s="38">
        <v>30</v>
      </c>
      <c r="V25" s="39">
        <v>0.59699999999999998</v>
      </c>
      <c r="W25" s="39">
        <v>7.1499999999999994E-2</v>
      </c>
      <c r="X25" s="39">
        <v>0.45689999999999997</v>
      </c>
      <c r="Y25" s="40">
        <v>0.73709999999999998</v>
      </c>
      <c r="Z25" s="41">
        <v>2193</v>
      </c>
      <c r="AA25" s="41">
        <v>1851</v>
      </c>
      <c r="AB25" s="40">
        <v>0.85299999999999998</v>
      </c>
      <c r="AC25" s="40">
        <v>7.6E-3</v>
      </c>
      <c r="AD25" s="40">
        <v>0.83809999999999996</v>
      </c>
      <c r="AE25" s="40">
        <v>0.8679</v>
      </c>
      <c r="AF25" s="42">
        <v>16</v>
      </c>
      <c r="AG25" s="42">
        <v>15</v>
      </c>
      <c r="AH25" s="40">
        <v>0.95799999999999996</v>
      </c>
      <c r="AI25" s="40"/>
      <c r="AJ25" s="40"/>
      <c r="AK25" s="40"/>
    </row>
    <row r="26" spans="2:37" x14ac:dyDescent="0.3">
      <c r="B26" s="43" t="s">
        <v>46</v>
      </c>
      <c r="C26" s="44" t="s">
        <v>53</v>
      </c>
      <c r="D26" s="15" t="s">
        <v>54</v>
      </c>
      <c r="E26" s="17">
        <v>31</v>
      </c>
      <c r="F26" s="17">
        <v>26346</v>
      </c>
      <c r="G26" s="18">
        <v>0.27300000000000002</v>
      </c>
      <c r="H26" s="17">
        <v>10432</v>
      </c>
      <c r="I26" s="17">
        <v>9879</v>
      </c>
      <c r="J26" s="18">
        <v>0.95499999999999996</v>
      </c>
      <c r="K26" s="18">
        <v>2E-3</v>
      </c>
      <c r="L26" s="18">
        <v>0.95109999999999995</v>
      </c>
      <c r="M26" s="18">
        <v>0.95889999999999997</v>
      </c>
      <c r="N26" s="17">
        <v>2163</v>
      </c>
      <c r="O26" s="17">
        <v>2098</v>
      </c>
      <c r="P26" s="18">
        <v>0.98099999999999998</v>
      </c>
      <c r="Q26" s="18">
        <v>2.8999999999999998E-3</v>
      </c>
      <c r="R26" s="18">
        <v>0.97529999999999994</v>
      </c>
      <c r="S26" s="18">
        <v>0.98670000000000002</v>
      </c>
      <c r="T26" s="17">
        <v>222</v>
      </c>
      <c r="U26" s="17">
        <v>195</v>
      </c>
      <c r="V26" s="18">
        <v>0.85399999999999998</v>
      </c>
      <c r="W26" s="18">
        <v>2.3699999999999999E-2</v>
      </c>
      <c r="X26" s="18">
        <v>0.8075</v>
      </c>
      <c r="Y26" s="19">
        <v>0.90049999999999997</v>
      </c>
      <c r="Z26" s="45">
        <v>13173</v>
      </c>
      <c r="AA26" s="45">
        <v>12524</v>
      </c>
      <c r="AB26" s="19">
        <v>0.95599999999999996</v>
      </c>
      <c r="AC26" s="19">
        <v>1.8E-3</v>
      </c>
      <c r="AD26" s="19">
        <v>0.95250000000000001</v>
      </c>
      <c r="AE26" s="19">
        <v>0.95950000000000002</v>
      </c>
      <c r="AF26" s="46">
        <v>356</v>
      </c>
      <c r="AG26" s="46">
        <v>352</v>
      </c>
      <c r="AH26" s="19">
        <v>0.99399999999999999</v>
      </c>
      <c r="AI26" s="19">
        <v>4.1000000000000003E-3</v>
      </c>
      <c r="AJ26" s="19">
        <v>0.98599999999999999</v>
      </c>
      <c r="AK26" s="19">
        <v>1</v>
      </c>
    </row>
    <row r="27" spans="2:37" x14ac:dyDescent="0.3">
      <c r="B27" s="35" t="s">
        <v>46</v>
      </c>
      <c r="C27" s="47" t="s">
        <v>50</v>
      </c>
      <c r="D27" s="37" t="s">
        <v>45</v>
      </c>
      <c r="E27" s="38">
        <v>15</v>
      </c>
      <c r="F27" s="38">
        <v>8630</v>
      </c>
      <c r="G27" s="39">
        <v>7.6999999999999999E-2</v>
      </c>
      <c r="H27" s="38">
        <v>2683</v>
      </c>
      <c r="I27" s="38">
        <v>2652</v>
      </c>
      <c r="J27" s="39">
        <v>0.98599999999999999</v>
      </c>
      <c r="K27" s="39">
        <v>2.3E-3</v>
      </c>
      <c r="L27" s="39">
        <v>0.98150000000000004</v>
      </c>
      <c r="M27" s="39">
        <v>0.99050000000000005</v>
      </c>
      <c r="N27" s="38">
        <v>1055</v>
      </c>
      <c r="O27" s="38">
        <v>1052</v>
      </c>
      <c r="P27" s="39">
        <v>0.997</v>
      </c>
      <c r="Q27" s="39">
        <v>1.6999999999999999E-3</v>
      </c>
      <c r="R27" s="39">
        <v>0.99370000000000003</v>
      </c>
      <c r="S27" s="39">
        <v>1</v>
      </c>
      <c r="T27" s="38">
        <v>98</v>
      </c>
      <c r="U27" s="38">
        <v>92</v>
      </c>
      <c r="V27" s="39">
        <v>0.94</v>
      </c>
      <c r="W27" s="39">
        <v>2.4E-2</v>
      </c>
      <c r="X27" s="39">
        <v>0.89300000000000002</v>
      </c>
      <c r="Y27" s="40">
        <v>0.98699999999999999</v>
      </c>
      <c r="Z27" s="41">
        <v>4003</v>
      </c>
      <c r="AA27" s="41">
        <v>3961</v>
      </c>
      <c r="AB27" s="40">
        <v>0.98799999999999999</v>
      </c>
      <c r="AC27" s="40">
        <v>1.6999999999999999E-3</v>
      </c>
      <c r="AD27" s="40">
        <v>0.98470000000000002</v>
      </c>
      <c r="AE27" s="40">
        <v>0.99129999999999996</v>
      </c>
      <c r="AF27" s="42">
        <v>167</v>
      </c>
      <c r="AG27" s="42">
        <v>165</v>
      </c>
      <c r="AH27" s="40">
        <v>0.98899999999999999</v>
      </c>
      <c r="AI27" s="40">
        <v>8.0999999999999996E-3</v>
      </c>
      <c r="AJ27" s="40">
        <v>0.97309999999999997</v>
      </c>
      <c r="AK27" s="40">
        <v>1</v>
      </c>
    </row>
    <row r="28" spans="2:37" x14ac:dyDescent="0.3">
      <c r="B28" s="35" t="s">
        <v>46</v>
      </c>
      <c r="C28" s="47" t="s">
        <v>50</v>
      </c>
      <c r="D28" s="37" t="s">
        <v>52</v>
      </c>
      <c r="E28" s="38">
        <v>15</v>
      </c>
      <c r="F28" s="38">
        <v>8630</v>
      </c>
      <c r="G28" s="39">
        <v>7.6999999999999999E-2</v>
      </c>
      <c r="H28" s="38">
        <v>246</v>
      </c>
      <c r="I28" s="38">
        <v>217</v>
      </c>
      <c r="J28" s="39">
        <v>0.85799999999999998</v>
      </c>
      <c r="K28" s="39">
        <v>2.23E-2</v>
      </c>
      <c r="L28" s="39">
        <v>0.81430000000000002</v>
      </c>
      <c r="M28" s="39">
        <v>0.90169999999999995</v>
      </c>
      <c r="N28" s="38">
        <v>52</v>
      </c>
      <c r="O28" s="38">
        <v>50</v>
      </c>
      <c r="P28" s="39">
        <v>0.98299999999999998</v>
      </c>
      <c r="Q28" s="39">
        <v>1.7899999999999999E-2</v>
      </c>
      <c r="R28" s="39">
        <v>0.94789999999999996</v>
      </c>
      <c r="S28" s="39">
        <v>1</v>
      </c>
      <c r="T28" s="38">
        <v>4</v>
      </c>
      <c r="U28" s="38">
        <v>3</v>
      </c>
      <c r="V28" s="39">
        <v>0.83299999999999996</v>
      </c>
      <c r="W28" s="39"/>
      <c r="X28" s="39"/>
      <c r="Y28" s="40"/>
      <c r="Z28" s="41">
        <v>312</v>
      </c>
      <c r="AA28" s="41">
        <v>280</v>
      </c>
      <c r="AB28" s="40">
        <v>0.86199999999999999</v>
      </c>
      <c r="AC28" s="40">
        <v>1.95E-2</v>
      </c>
      <c r="AD28" s="40">
        <v>0.82379999999999998</v>
      </c>
      <c r="AE28" s="40">
        <v>0.9002</v>
      </c>
      <c r="AF28" s="42">
        <v>10</v>
      </c>
      <c r="AG28" s="42">
        <v>10</v>
      </c>
      <c r="AH28" s="40">
        <v>1</v>
      </c>
      <c r="AI28" s="40"/>
      <c r="AJ28" s="40"/>
      <c r="AK28" s="40"/>
    </row>
    <row r="29" spans="2:37" x14ac:dyDescent="0.3">
      <c r="B29" s="43" t="s">
        <v>46</v>
      </c>
      <c r="C29" s="23" t="s">
        <v>55</v>
      </c>
      <c r="D29" s="15" t="s">
        <v>54</v>
      </c>
      <c r="E29" s="17">
        <v>15</v>
      </c>
      <c r="F29" s="17">
        <v>8630</v>
      </c>
      <c r="G29" s="18">
        <v>7.6999999999999999E-2</v>
      </c>
      <c r="H29" s="17">
        <v>2929</v>
      </c>
      <c r="I29" s="17">
        <v>2869</v>
      </c>
      <c r="J29" s="18">
        <v>0.98299999999999998</v>
      </c>
      <c r="K29" s="18">
        <v>2.3999999999999998E-3</v>
      </c>
      <c r="L29" s="18">
        <v>0.97829999999999995</v>
      </c>
      <c r="M29" s="18">
        <v>0.98770000000000002</v>
      </c>
      <c r="N29" s="17">
        <v>1107</v>
      </c>
      <c r="O29" s="17">
        <v>1102</v>
      </c>
      <c r="P29" s="18">
        <v>0.997</v>
      </c>
      <c r="Q29" s="18">
        <v>1.6000000000000001E-3</v>
      </c>
      <c r="R29" s="18">
        <v>0.99390000000000001</v>
      </c>
      <c r="S29" s="18">
        <v>1</v>
      </c>
      <c r="T29" s="17">
        <v>102</v>
      </c>
      <c r="U29" s="17">
        <v>95</v>
      </c>
      <c r="V29" s="18">
        <v>0.93700000000000006</v>
      </c>
      <c r="W29" s="18">
        <v>2.41E-2</v>
      </c>
      <c r="X29" s="18">
        <v>0.88980000000000004</v>
      </c>
      <c r="Y29" s="19">
        <v>0.98419999999999996</v>
      </c>
      <c r="Z29" s="45">
        <v>4315</v>
      </c>
      <c r="AA29" s="45">
        <v>4241</v>
      </c>
      <c r="AB29" s="19">
        <v>0.98499999999999999</v>
      </c>
      <c r="AC29" s="19">
        <v>1.9E-3</v>
      </c>
      <c r="AD29" s="19">
        <v>0.98129999999999995</v>
      </c>
      <c r="AE29" s="19">
        <v>0.98870000000000002</v>
      </c>
      <c r="AF29" s="46">
        <v>177</v>
      </c>
      <c r="AG29" s="46">
        <v>175</v>
      </c>
      <c r="AH29" s="19">
        <v>0.98899999999999999</v>
      </c>
      <c r="AI29" s="19">
        <v>7.7999999999999996E-3</v>
      </c>
      <c r="AJ29" s="19">
        <v>0.97370000000000001</v>
      </c>
      <c r="AK29" s="19">
        <v>1</v>
      </c>
    </row>
    <row r="30" spans="2:37" x14ac:dyDescent="0.3">
      <c r="B30" s="43" t="s">
        <v>46</v>
      </c>
      <c r="C30" s="15" t="s">
        <v>44</v>
      </c>
      <c r="D30" s="44" t="s">
        <v>45</v>
      </c>
      <c r="E30" s="17">
        <v>35</v>
      </c>
      <c r="F30" s="17">
        <v>34976</v>
      </c>
      <c r="G30" s="18">
        <v>0.35</v>
      </c>
      <c r="H30" s="17">
        <v>11303</v>
      </c>
      <c r="I30" s="17">
        <v>11003</v>
      </c>
      <c r="J30" s="18">
        <v>0.97099999999999997</v>
      </c>
      <c r="K30" s="18">
        <v>1.6000000000000001E-3</v>
      </c>
      <c r="L30" s="18">
        <v>0.96789999999999998</v>
      </c>
      <c r="M30" s="18">
        <v>0.97409999999999997</v>
      </c>
      <c r="N30" s="17">
        <v>2900</v>
      </c>
      <c r="O30" s="17">
        <v>2872</v>
      </c>
      <c r="P30" s="18">
        <v>0.99099999999999999</v>
      </c>
      <c r="Q30" s="18">
        <v>1.8E-3</v>
      </c>
      <c r="R30" s="18">
        <v>0.98750000000000004</v>
      </c>
      <c r="S30" s="18">
        <v>0.99450000000000005</v>
      </c>
      <c r="T30" s="17">
        <v>273</v>
      </c>
      <c r="U30" s="17">
        <v>257</v>
      </c>
      <c r="V30" s="18">
        <v>0.95199999999999996</v>
      </c>
      <c r="W30" s="18">
        <v>1.29E-2</v>
      </c>
      <c r="X30" s="18">
        <v>0.92669999999999997</v>
      </c>
      <c r="Y30" s="19">
        <v>0.97729999999999995</v>
      </c>
      <c r="Z30" s="45">
        <v>14983</v>
      </c>
      <c r="AA30" s="45">
        <v>14634</v>
      </c>
      <c r="AB30" s="19">
        <v>0.97199999999999998</v>
      </c>
      <c r="AC30" s="19">
        <v>1.2999999999999999E-3</v>
      </c>
      <c r="AD30" s="19">
        <v>0.96950000000000003</v>
      </c>
      <c r="AE30" s="19">
        <v>0.97450000000000003</v>
      </c>
      <c r="AF30" s="46">
        <v>507</v>
      </c>
      <c r="AG30" s="46">
        <v>502</v>
      </c>
      <c r="AH30" s="19">
        <v>0.99299999999999999</v>
      </c>
      <c r="AI30" s="19">
        <v>3.7000000000000002E-3</v>
      </c>
      <c r="AJ30" s="19">
        <v>0.98570000000000002</v>
      </c>
      <c r="AK30" s="19">
        <v>1</v>
      </c>
    </row>
    <row r="31" spans="2:37" x14ac:dyDescent="0.3">
      <c r="B31" s="43" t="s">
        <v>46</v>
      </c>
      <c r="C31" s="15" t="s">
        <v>44</v>
      </c>
      <c r="D31" s="44" t="s">
        <v>52</v>
      </c>
      <c r="E31" s="17">
        <v>35</v>
      </c>
      <c r="F31" s="17">
        <v>34976</v>
      </c>
      <c r="G31" s="18">
        <v>0.35</v>
      </c>
      <c r="H31" s="17">
        <v>2058</v>
      </c>
      <c r="I31" s="17">
        <v>1745</v>
      </c>
      <c r="J31" s="18">
        <v>0.85099999999999998</v>
      </c>
      <c r="K31" s="18">
        <v>7.7999999999999996E-3</v>
      </c>
      <c r="L31" s="18">
        <v>0.8357</v>
      </c>
      <c r="M31" s="18">
        <v>0.86629999999999996</v>
      </c>
      <c r="N31" s="17">
        <v>370</v>
      </c>
      <c r="O31" s="17">
        <v>328</v>
      </c>
      <c r="P31" s="18">
        <v>0.92200000000000004</v>
      </c>
      <c r="Q31" s="18">
        <v>1.3899999999999999E-2</v>
      </c>
      <c r="R31" s="18">
        <v>0.89480000000000004</v>
      </c>
      <c r="S31" s="18">
        <v>0.94920000000000004</v>
      </c>
      <c r="T31" s="17">
        <v>51</v>
      </c>
      <c r="U31" s="17">
        <v>33</v>
      </c>
      <c r="V31" s="18">
        <v>0.60299999999999998</v>
      </c>
      <c r="W31" s="18">
        <v>6.8500000000000005E-2</v>
      </c>
      <c r="X31" s="18">
        <v>0.46870000000000001</v>
      </c>
      <c r="Y31" s="19">
        <v>0.73729999999999996</v>
      </c>
      <c r="Z31" s="45">
        <v>2505</v>
      </c>
      <c r="AA31" s="45">
        <v>2131</v>
      </c>
      <c r="AB31" s="19">
        <v>0.85299999999999998</v>
      </c>
      <c r="AC31" s="19">
        <v>7.1000000000000004E-3</v>
      </c>
      <c r="AD31" s="19">
        <v>0.83909999999999996</v>
      </c>
      <c r="AE31" s="19">
        <v>0.8669</v>
      </c>
      <c r="AF31" s="46">
        <v>26</v>
      </c>
      <c r="AG31" s="46">
        <v>25</v>
      </c>
      <c r="AH31" s="19">
        <v>0.97099999999999997</v>
      </c>
      <c r="AI31" s="19"/>
      <c r="AJ31" s="19"/>
      <c r="AK31" s="19"/>
    </row>
    <row r="32" spans="2:37" x14ac:dyDescent="0.3">
      <c r="B32" s="48" t="s">
        <v>57</v>
      </c>
      <c r="C32" s="56" t="s">
        <v>44</v>
      </c>
      <c r="D32" s="50" t="s">
        <v>54</v>
      </c>
      <c r="E32" s="51">
        <v>35</v>
      </c>
      <c r="F32" s="51">
        <v>34976</v>
      </c>
      <c r="G32" s="52">
        <v>0.35</v>
      </c>
      <c r="H32" s="51">
        <v>13361</v>
      </c>
      <c r="I32" s="51">
        <v>12748</v>
      </c>
      <c r="J32" s="52">
        <v>0.95899999999999996</v>
      </c>
      <c r="K32" s="52">
        <v>1.6999999999999999E-3</v>
      </c>
      <c r="L32" s="52">
        <v>0.95569999999999999</v>
      </c>
      <c r="M32" s="52">
        <v>0.96230000000000004</v>
      </c>
      <c r="N32" s="51">
        <v>3270</v>
      </c>
      <c r="O32" s="51">
        <v>3200</v>
      </c>
      <c r="P32" s="52">
        <v>0.98799999999999999</v>
      </c>
      <c r="Q32" s="52">
        <v>1.9E-3</v>
      </c>
      <c r="R32" s="52">
        <v>0.98429999999999995</v>
      </c>
      <c r="S32" s="52">
        <v>0.99170000000000003</v>
      </c>
      <c r="T32" s="51">
        <v>324</v>
      </c>
      <c r="U32" s="51">
        <v>290</v>
      </c>
      <c r="V32" s="52">
        <v>0.875</v>
      </c>
      <c r="W32" s="52">
        <v>1.84E-2</v>
      </c>
      <c r="X32" s="52">
        <v>0.83889999999999998</v>
      </c>
      <c r="Y32" s="53">
        <v>0.91110000000000002</v>
      </c>
      <c r="Z32" s="54">
        <v>17488</v>
      </c>
      <c r="AA32" s="54">
        <v>16765</v>
      </c>
      <c r="AB32" s="53">
        <v>0.96099999999999997</v>
      </c>
      <c r="AC32" s="53">
        <v>1.5E-3</v>
      </c>
      <c r="AD32" s="53">
        <v>0.95809999999999995</v>
      </c>
      <c r="AE32" s="53">
        <v>0.96389999999999998</v>
      </c>
      <c r="AF32" s="55">
        <v>533</v>
      </c>
      <c r="AG32" s="55">
        <v>527</v>
      </c>
      <c r="AH32" s="53">
        <v>0.99299999999999999</v>
      </c>
      <c r="AI32" s="53">
        <v>3.5999999999999999E-3</v>
      </c>
      <c r="AJ32" s="53">
        <v>0.9859</v>
      </c>
      <c r="AK32" s="53">
        <v>1</v>
      </c>
    </row>
    <row r="33" spans="2:37" x14ac:dyDescent="0.3">
      <c r="B33" s="35" t="s">
        <v>47</v>
      </c>
      <c r="C33" s="36" t="s">
        <v>49</v>
      </c>
      <c r="D33" s="37" t="s">
        <v>45</v>
      </c>
      <c r="E33" s="38">
        <v>50</v>
      </c>
      <c r="F33" s="38">
        <v>43686</v>
      </c>
      <c r="G33" s="39">
        <v>0.20280000000000001</v>
      </c>
      <c r="H33" s="38">
        <v>14289</v>
      </c>
      <c r="I33" s="38">
        <v>13703</v>
      </c>
      <c r="J33" s="39">
        <v>0.95599999999999996</v>
      </c>
      <c r="K33" s="39">
        <v>1.6999999999999999E-3</v>
      </c>
      <c r="L33" s="39">
        <v>0.95269999999999999</v>
      </c>
      <c r="M33" s="39">
        <v>0.95930000000000004</v>
      </c>
      <c r="N33" s="38">
        <v>3367</v>
      </c>
      <c r="O33" s="38">
        <v>3263</v>
      </c>
      <c r="P33" s="39">
        <v>0.96799999999999997</v>
      </c>
      <c r="Q33" s="39">
        <v>3.0000000000000001E-3</v>
      </c>
      <c r="R33" s="39">
        <v>0.96209999999999996</v>
      </c>
      <c r="S33" s="39">
        <v>0.97389999999999999</v>
      </c>
      <c r="T33" s="38">
        <v>299</v>
      </c>
      <c r="U33" s="38">
        <v>243</v>
      </c>
      <c r="V33" s="39">
        <v>0.83599999999999997</v>
      </c>
      <c r="W33" s="39">
        <v>2.1399999999999999E-2</v>
      </c>
      <c r="X33" s="39">
        <v>0.79410000000000003</v>
      </c>
      <c r="Y33" s="40">
        <v>0.87790000000000001</v>
      </c>
      <c r="Z33" s="41">
        <v>18504</v>
      </c>
      <c r="AA33" s="41">
        <v>17750</v>
      </c>
      <c r="AB33" s="40">
        <v>0.95699999999999996</v>
      </c>
      <c r="AC33" s="40">
        <v>1.5E-3</v>
      </c>
      <c r="AD33" s="40">
        <v>0.95409999999999995</v>
      </c>
      <c r="AE33" s="40">
        <v>0.95989999999999998</v>
      </c>
      <c r="AF33" s="42">
        <v>549</v>
      </c>
      <c r="AG33" s="42">
        <v>541</v>
      </c>
      <c r="AH33" s="40">
        <v>0.98399999999999999</v>
      </c>
      <c r="AI33" s="40">
        <v>5.4000000000000003E-3</v>
      </c>
      <c r="AJ33" s="40">
        <v>0.97340000000000004</v>
      </c>
      <c r="AK33" s="40">
        <v>0.99460000000000004</v>
      </c>
    </row>
    <row r="34" spans="2:37" x14ac:dyDescent="0.3">
      <c r="B34" s="35" t="s">
        <v>47</v>
      </c>
      <c r="C34" s="36" t="s">
        <v>49</v>
      </c>
      <c r="D34" s="37" t="s">
        <v>52</v>
      </c>
      <c r="E34" s="38">
        <v>50</v>
      </c>
      <c r="F34" s="38">
        <v>43686</v>
      </c>
      <c r="G34" s="39">
        <v>0.20280000000000001</v>
      </c>
      <c r="H34" s="38">
        <v>2705</v>
      </c>
      <c r="I34" s="38">
        <v>2234</v>
      </c>
      <c r="J34" s="39">
        <v>0.83599999999999997</v>
      </c>
      <c r="K34" s="39">
        <v>7.1000000000000004E-3</v>
      </c>
      <c r="L34" s="39">
        <v>0.82210000000000005</v>
      </c>
      <c r="M34" s="39">
        <v>0.84989999999999999</v>
      </c>
      <c r="N34" s="38">
        <v>559</v>
      </c>
      <c r="O34" s="38">
        <v>460</v>
      </c>
      <c r="P34" s="39">
        <v>0.85499999999999998</v>
      </c>
      <c r="Q34" s="39">
        <v>1.49E-2</v>
      </c>
      <c r="R34" s="39">
        <v>0.82579999999999998</v>
      </c>
      <c r="S34" s="39">
        <v>0.88419999999999999</v>
      </c>
      <c r="T34" s="38">
        <v>58</v>
      </c>
      <c r="U34" s="38">
        <v>39</v>
      </c>
      <c r="V34" s="39">
        <v>0.623</v>
      </c>
      <c r="W34" s="39">
        <v>6.3600000000000004E-2</v>
      </c>
      <c r="X34" s="39">
        <v>0.49830000000000002</v>
      </c>
      <c r="Y34" s="40">
        <v>0.74770000000000003</v>
      </c>
      <c r="Z34" s="41">
        <v>3339</v>
      </c>
      <c r="AA34" s="41">
        <v>2749</v>
      </c>
      <c r="AB34" s="40">
        <v>0.83599999999999997</v>
      </c>
      <c r="AC34" s="40">
        <v>6.4000000000000003E-3</v>
      </c>
      <c r="AD34" s="40">
        <v>0.82350000000000001</v>
      </c>
      <c r="AE34" s="40">
        <v>0.84850000000000003</v>
      </c>
      <c r="AF34" s="42">
        <v>17</v>
      </c>
      <c r="AG34" s="42">
        <v>16</v>
      </c>
      <c r="AH34" s="40">
        <v>0.96</v>
      </c>
      <c r="AI34" s="40"/>
      <c r="AJ34" s="40"/>
      <c r="AK34" s="40"/>
    </row>
    <row r="35" spans="2:37" x14ac:dyDescent="0.3">
      <c r="B35" s="43" t="s">
        <v>47</v>
      </c>
      <c r="C35" s="44" t="s">
        <v>53</v>
      </c>
      <c r="D35" s="15" t="s">
        <v>54</v>
      </c>
      <c r="E35" s="17">
        <v>50</v>
      </c>
      <c r="F35" s="17">
        <v>43686</v>
      </c>
      <c r="G35" s="18">
        <v>0.20280000000000001</v>
      </c>
      <c r="H35" s="17">
        <v>16994</v>
      </c>
      <c r="I35" s="17">
        <v>15937</v>
      </c>
      <c r="J35" s="18">
        <v>0.94499999999999995</v>
      </c>
      <c r="K35" s="18">
        <v>1.6999999999999999E-3</v>
      </c>
      <c r="L35" s="18">
        <v>0.94169999999999998</v>
      </c>
      <c r="M35" s="18">
        <v>0.94830000000000003</v>
      </c>
      <c r="N35" s="17">
        <v>3926</v>
      </c>
      <c r="O35" s="17">
        <v>3723</v>
      </c>
      <c r="P35" s="18">
        <v>0.96099999999999997</v>
      </c>
      <c r="Q35" s="18">
        <v>3.0999999999999999E-3</v>
      </c>
      <c r="R35" s="18">
        <v>0.95489999999999997</v>
      </c>
      <c r="S35" s="18">
        <v>0.96709999999999996</v>
      </c>
      <c r="T35" s="17">
        <v>357</v>
      </c>
      <c r="U35" s="17">
        <v>282</v>
      </c>
      <c r="V35" s="18">
        <v>0.80600000000000005</v>
      </c>
      <c r="W35" s="18">
        <v>2.0899999999999998E-2</v>
      </c>
      <c r="X35" s="18">
        <v>0.76500000000000001</v>
      </c>
      <c r="Y35" s="19">
        <v>0.84699999999999998</v>
      </c>
      <c r="Z35" s="45">
        <v>21843</v>
      </c>
      <c r="AA35" s="45">
        <v>20499</v>
      </c>
      <c r="AB35" s="19">
        <v>0.94599999999999995</v>
      </c>
      <c r="AC35" s="19">
        <v>1.5E-3</v>
      </c>
      <c r="AD35" s="19">
        <v>0.94310000000000005</v>
      </c>
      <c r="AE35" s="19">
        <v>0.94889999999999997</v>
      </c>
      <c r="AF35" s="46">
        <v>566</v>
      </c>
      <c r="AG35" s="46">
        <v>557</v>
      </c>
      <c r="AH35" s="19">
        <v>0.98299999999999998</v>
      </c>
      <c r="AI35" s="19">
        <v>5.4000000000000003E-3</v>
      </c>
      <c r="AJ35" s="19">
        <v>0.97240000000000004</v>
      </c>
      <c r="AK35" s="19">
        <v>0.99360000000000004</v>
      </c>
    </row>
    <row r="36" spans="2:37" x14ac:dyDescent="0.3">
      <c r="B36" s="35" t="s">
        <v>47</v>
      </c>
      <c r="C36" s="47" t="s">
        <v>50</v>
      </c>
      <c r="D36" s="37" t="s">
        <v>45</v>
      </c>
      <c r="E36" s="38">
        <v>21</v>
      </c>
      <c r="F36" s="38">
        <v>11322</v>
      </c>
      <c r="G36" s="39">
        <v>5.7200000000000001E-2</v>
      </c>
      <c r="H36" s="38">
        <v>3540</v>
      </c>
      <c r="I36" s="38">
        <v>3372</v>
      </c>
      <c r="J36" s="39">
        <v>0.94199999999999995</v>
      </c>
      <c r="K36" s="39">
        <v>3.8999999999999998E-3</v>
      </c>
      <c r="L36" s="39">
        <v>0.93440000000000001</v>
      </c>
      <c r="M36" s="39">
        <v>0.9496</v>
      </c>
      <c r="N36" s="38">
        <v>1341</v>
      </c>
      <c r="O36" s="38">
        <v>1307</v>
      </c>
      <c r="P36" s="39">
        <v>0.97499999999999998</v>
      </c>
      <c r="Q36" s="39">
        <v>4.3E-3</v>
      </c>
      <c r="R36" s="39">
        <v>0.96660000000000001</v>
      </c>
      <c r="S36" s="39">
        <v>0.98340000000000005</v>
      </c>
      <c r="T36" s="38">
        <v>192</v>
      </c>
      <c r="U36" s="38">
        <v>171</v>
      </c>
      <c r="V36" s="39">
        <v>0.89900000000000002</v>
      </c>
      <c r="W36" s="39">
        <v>2.1700000000000001E-2</v>
      </c>
      <c r="X36" s="39">
        <v>0.85650000000000004</v>
      </c>
      <c r="Y36" s="40">
        <v>0.9415</v>
      </c>
      <c r="Z36" s="41">
        <v>5320</v>
      </c>
      <c r="AA36" s="41">
        <v>5093</v>
      </c>
      <c r="AB36" s="40">
        <v>0.94599999999999995</v>
      </c>
      <c r="AC36" s="40">
        <v>3.0999999999999999E-3</v>
      </c>
      <c r="AD36" s="40">
        <v>0.93989999999999996</v>
      </c>
      <c r="AE36" s="40">
        <v>0.95209999999999995</v>
      </c>
      <c r="AF36" s="42">
        <v>247</v>
      </c>
      <c r="AG36" s="42">
        <v>243</v>
      </c>
      <c r="AH36" s="40">
        <v>0.98899999999999999</v>
      </c>
      <c r="AI36" s="40">
        <v>6.6E-3</v>
      </c>
      <c r="AJ36" s="40">
        <v>0.97609999999999997</v>
      </c>
      <c r="AK36" s="40">
        <v>1</v>
      </c>
    </row>
    <row r="37" spans="2:37" x14ac:dyDescent="0.3">
      <c r="B37" s="35" t="s">
        <v>47</v>
      </c>
      <c r="C37" s="47" t="s">
        <v>50</v>
      </c>
      <c r="D37" s="37" t="s">
        <v>52</v>
      </c>
      <c r="E37" s="38">
        <v>21</v>
      </c>
      <c r="F37" s="38">
        <v>11322</v>
      </c>
      <c r="G37" s="39">
        <v>5.7200000000000001E-2</v>
      </c>
      <c r="H37" s="38">
        <v>224</v>
      </c>
      <c r="I37" s="38">
        <v>202</v>
      </c>
      <c r="J37" s="39">
        <v>0.90800000000000003</v>
      </c>
      <c r="K37" s="39">
        <v>1.9300000000000001E-2</v>
      </c>
      <c r="L37" s="39">
        <v>0.87019999999999997</v>
      </c>
      <c r="M37" s="39">
        <v>0.94579999999999997</v>
      </c>
      <c r="N37" s="38">
        <v>94</v>
      </c>
      <c r="O37" s="38">
        <v>82</v>
      </c>
      <c r="P37" s="39">
        <v>0.86899999999999999</v>
      </c>
      <c r="Q37" s="39">
        <v>3.4799999999999998E-2</v>
      </c>
      <c r="R37" s="39">
        <v>0.80079999999999996</v>
      </c>
      <c r="S37" s="39">
        <v>0.93720000000000003</v>
      </c>
      <c r="T37" s="38">
        <v>11</v>
      </c>
      <c r="U37" s="38">
        <v>10</v>
      </c>
      <c r="V37" s="39">
        <v>0.94099999999999995</v>
      </c>
      <c r="W37" s="39"/>
      <c r="X37" s="39"/>
      <c r="Y37" s="40"/>
      <c r="Z37" s="41">
        <v>341</v>
      </c>
      <c r="AA37" s="41">
        <v>306</v>
      </c>
      <c r="AB37" s="40">
        <v>0.90400000000000003</v>
      </c>
      <c r="AC37" s="40">
        <v>1.6E-2</v>
      </c>
      <c r="AD37" s="40">
        <v>0.87260000000000004</v>
      </c>
      <c r="AE37" s="40">
        <v>0.93540000000000001</v>
      </c>
      <c r="AF37" s="42">
        <v>12</v>
      </c>
      <c r="AG37" s="42">
        <v>12</v>
      </c>
      <c r="AH37" s="40">
        <v>1</v>
      </c>
      <c r="AI37" s="40"/>
      <c r="AJ37" s="40"/>
      <c r="AK37" s="40"/>
    </row>
    <row r="38" spans="2:37" x14ac:dyDescent="0.3">
      <c r="B38" s="43" t="s">
        <v>47</v>
      </c>
      <c r="C38" s="23" t="s">
        <v>55</v>
      </c>
      <c r="D38" s="15" t="s">
        <v>54</v>
      </c>
      <c r="E38" s="17">
        <v>21</v>
      </c>
      <c r="F38" s="17">
        <v>11322</v>
      </c>
      <c r="G38" s="18">
        <v>5.7200000000000001E-2</v>
      </c>
      <c r="H38" s="17">
        <v>3764</v>
      </c>
      <c r="I38" s="17">
        <v>3574</v>
      </c>
      <c r="J38" s="18">
        <v>0.94199999999999995</v>
      </c>
      <c r="K38" s="18">
        <v>3.8E-3</v>
      </c>
      <c r="L38" s="18">
        <v>0.93459999999999999</v>
      </c>
      <c r="M38" s="18">
        <v>0.94940000000000002</v>
      </c>
      <c r="N38" s="17">
        <v>1435</v>
      </c>
      <c r="O38" s="17">
        <v>1389</v>
      </c>
      <c r="P38" s="18">
        <v>0.97399999999999998</v>
      </c>
      <c r="Q38" s="18">
        <v>4.1999999999999997E-3</v>
      </c>
      <c r="R38" s="18">
        <v>0.96579999999999999</v>
      </c>
      <c r="S38" s="18">
        <v>0.98219999999999996</v>
      </c>
      <c r="T38" s="17">
        <v>203</v>
      </c>
      <c r="U38" s="17">
        <v>181</v>
      </c>
      <c r="V38" s="18">
        <v>0.9</v>
      </c>
      <c r="W38" s="18">
        <v>2.1100000000000001E-2</v>
      </c>
      <c r="X38" s="18">
        <v>0.85860000000000003</v>
      </c>
      <c r="Y38" s="19">
        <v>0.94140000000000001</v>
      </c>
      <c r="Z38" s="45">
        <v>5661</v>
      </c>
      <c r="AA38" s="45">
        <v>5399</v>
      </c>
      <c r="AB38" s="19">
        <v>0.94599999999999995</v>
      </c>
      <c r="AC38" s="19">
        <v>3.0000000000000001E-3</v>
      </c>
      <c r="AD38" s="19">
        <v>0.94010000000000005</v>
      </c>
      <c r="AE38" s="19">
        <v>0.95189999999999997</v>
      </c>
      <c r="AF38" s="46">
        <v>259</v>
      </c>
      <c r="AG38" s="46">
        <v>255</v>
      </c>
      <c r="AH38" s="19">
        <v>0.98899999999999999</v>
      </c>
      <c r="AI38" s="19">
        <v>6.4999999999999997E-3</v>
      </c>
      <c r="AJ38" s="19">
        <v>0.97629999999999995</v>
      </c>
      <c r="AK38" s="19">
        <v>1</v>
      </c>
    </row>
    <row r="39" spans="2:37" x14ac:dyDescent="0.3">
      <c r="B39" s="43" t="s">
        <v>47</v>
      </c>
      <c r="C39" s="15" t="s">
        <v>44</v>
      </c>
      <c r="D39" s="44" t="s">
        <v>45</v>
      </c>
      <c r="E39" s="17">
        <v>54</v>
      </c>
      <c r="F39" s="17">
        <v>55008</v>
      </c>
      <c r="G39" s="18">
        <v>0.26</v>
      </c>
      <c r="H39" s="17">
        <v>17829</v>
      </c>
      <c r="I39" s="17">
        <v>17075</v>
      </c>
      <c r="J39" s="18">
        <v>0.95399999999999996</v>
      </c>
      <c r="K39" s="18">
        <v>1.6000000000000001E-3</v>
      </c>
      <c r="L39" s="18">
        <v>0.95089999999999997</v>
      </c>
      <c r="M39" s="18">
        <v>0.95709999999999995</v>
      </c>
      <c r="N39" s="17">
        <v>4708</v>
      </c>
      <c r="O39" s="17">
        <v>4570</v>
      </c>
      <c r="P39" s="18">
        <v>0.97099999999999997</v>
      </c>
      <c r="Q39" s="18">
        <v>2.3999999999999998E-3</v>
      </c>
      <c r="R39" s="18">
        <v>0.96630000000000005</v>
      </c>
      <c r="S39" s="18">
        <v>0.97570000000000001</v>
      </c>
      <c r="T39" s="17">
        <v>491</v>
      </c>
      <c r="U39" s="17">
        <v>414</v>
      </c>
      <c r="V39" s="18">
        <v>0.86499999999999999</v>
      </c>
      <c r="W39" s="18">
        <v>1.54E-2</v>
      </c>
      <c r="X39" s="18">
        <v>0.83479999999999999</v>
      </c>
      <c r="Y39" s="19">
        <v>0.8952</v>
      </c>
      <c r="Z39" s="45">
        <v>23824</v>
      </c>
      <c r="AA39" s="45">
        <v>22843</v>
      </c>
      <c r="AB39" s="19">
        <v>0.95499999999999996</v>
      </c>
      <c r="AC39" s="19">
        <v>1.2999999999999999E-3</v>
      </c>
      <c r="AD39" s="19">
        <v>0.95250000000000001</v>
      </c>
      <c r="AE39" s="19">
        <v>0.95750000000000002</v>
      </c>
      <c r="AF39" s="46">
        <v>796</v>
      </c>
      <c r="AG39" s="46">
        <v>784</v>
      </c>
      <c r="AH39" s="19">
        <v>0.98599999999999999</v>
      </c>
      <c r="AI39" s="19">
        <v>4.1999999999999997E-3</v>
      </c>
      <c r="AJ39" s="19">
        <v>0.9778</v>
      </c>
      <c r="AK39" s="19">
        <v>0.99419999999999997</v>
      </c>
    </row>
    <row r="40" spans="2:37" x14ac:dyDescent="0.3">
      <c r="B40" s="43" t="s">
        <v>47</v>
      </c>
      <c r="C40" s="15" t="s">
        <v>44</v>
      </c>
      <c r="D40" s="44" t="s">
        <v>52</v>
      </c>
      <c r="E40" s="17">
        <v>54</v>
      </c>
      <c r="F40" s="17">
        <v>55008</v>
      </c>
      <c r="G40" s="18">
        <v>0.26</v>
      </c>
      <c r="H40" s="17">
        <v>2929</v>
      </c>
      <c r="I40" s="17">
        <v>2436</v>
      </c>
      <c r="J40" s="18">
        <v>0.83699999999999997</v>
      </c>
      <c r="K40" s="18">
        <v>6.7999999999999996E-3</v>
      </c>
      <c r="L40" s="18">
        <v>0.82369999999999999</v>
      </c>
      <c r="M40" s="18">
        <v>0.85029999999999994</v>
      </c>
      <c r="N40" s="17">
        <v>653</v>
      </c>
      <c r="O40" s="17">
        <v>542</v>
      </c>
      <c r="P40" s="18">
        <v>0.85599999999999998</v>
      </c>
      <c r="Q40" s="18">
        <v>1.37E-2</v>
      </c>
      <c r="R40" s="18">
        <v>0.82909999999999995</v>
      </c>
      <c r="S40" s="18">
        <v>0.88290000000000002</v>
      </c>
      <c r="T40" s="17">
        <v>69</v>
      </c>
      <c r="U40" s="17">
        <v>49</v>
      </c>
      <c r="V40" s="18">
        <v>0.65900000000000003</v>
      </c>
      <c r="W40" s="18">
        <v>5.7099999999999998E-2</v>
      </c>
      <c r="X40" s="18">
        <v>0.54710000000000003</v>
      </c>
      <c r="Y40" s="19">
        <v>0.77090000000000003</v>
      </c>
      <c r="Z40" s="45">
        <v>3680</v>
      </c>
      <c r="AA40" s="45">
        <v>3055</v>
      </c>
      <c r="AB40" s="19">
        <v>0.83699999999999997</v>
      </c>
      <c r="AC40" s="19">
        <v>6.1000000000000004E-3</v>
      </c>
      <c r="AD40" s="19">
        <v>0.82499999999999996</v>
      </c>
      <c r="AE40" s="19">
        <v>0.84899999999999998</v>
      </c>
      <c r="AF40" s="46">
        <v>29</v>
      </c>
      <c r="AG40" s="46">
        <v>28</v>
      </c>
      <c r="AH40" s="19">
        <v>0.97799999999999998</v>
      </c>
      <c r="AI40" s="19"/>
      <c r="AJ40" s="19"/>
      <c r="AK40" s="19"/>
    </row>
    <row r="41" spans="2:37" x14ac:dyDescent="0.3">
      <c r="B41" s="48" t="s">
        <v>58</v>
      </c>
      <c r="C41" s="49" t="s">
        <v>44</v>
      </c>
      <c r="D41" s="50" t="s">
        <v>54</v>
      </c>
      <c r="E41" s="51">
        <v>54</v>
      </c>
      <c r="F41" s="51">
        <v>55008</v>
      </c>
      <c r="G41" s="52">
        <v>0.26</v>
      </c>
      <c r="H41" s="51">
        <v>20758</v>
      </c>
      <c r="I41" s="51">
        <v>19511</v>
      </c>
      <c r="J41" s="52">
        <v>0.94499999999999995</v>
      </c>
      <c r="K41" s="52">
        <v>1.6000000000000001E-3</v>
      </c>
      <c r="L41" s="52">
        <v>0.94189999999999996</v>
      </c>
      <c r="M41" s="52">
        <v>0.94810000000000005</v>
      </c>
      <c r="N41" s="51">
        <v>5361</v>
      </c>
      <c r="O41" s="51">
        <v>5112</v>
      </c>
      <c r="P41" s="52">
        <v>0.96499999999999997</v>
      </c>
      <c r="Q41" s="52">
        <v>2.5000000000000001E-3</v>
      </c>
      <c r="R41" s="52">
        <v>0.96009999999999995</v>
      </c>
      <c r="S41" s="52">
        <v>0.96989999999999998</v>
      </c>
      <c r="T41" s="51">
        <v>560</v>
      </c>
      <c r="U41" s="51">
        <v>463</v>
      </c>
      <c r="V41" s="52">
        <v>0.84599999999999997</v>
      </c>
      <c r="W41" s="52">
        <v>1.5299999999999999E-2</v>
      </c>
      <c r="X41" s="52">
        <v>0.81599999999999995</v>
      </c>
      <c r="Y41" s="53">
        <v>0.876</v>
      </c>
      <c r="Z41" s="54">
        <v>27504</v>
      </c>
      <c r="AA41" s="54">
        <v>25898</v>
      </c>
      <c r="AB41" s="53">
        <v>0.94599999999999995</v>
      </c>
      <c r="AC41" s="53">
        <v>1.4E-3</v>
      </c>
      <c r="AD41" s="53">
        <v>0.94330000000000003</v>
      </c>
      <c r="AE41" s="53">
        <v>0.94869999999999999</v>
      </c>
      <c r="AF41" s="55">
        <v>825</v>
      </c>
      <c r="AG41" s="55">
        <v>812</v>
      </c>
      <c r="AH41" s="53">
        <v>0.98599999999999999</v>
      </c>
      <c r="AI41" s="53">
        <v>4.1000000000000003E-3</v>
      </c>
      <c r="AJ41" s="53">
        <v>0.97799999999999998</v>
      </c>
      <c r="AK41" s="53">
        <v>0.99399999999999999</v>
      </c>
    </row>
    <row r="42" spans="2:37" x14ac:dyDescent="0.3">
      <c r="B42" s="22" t="s">
        <v>48</v>
      </c>
      <c r="C42" s="57" t="s">
        <v>49</v>
      </c>
      <c r="D42" s="44" t="s">
        <v>45</v>
      </c>
      <c r="E42" s="17">
        <v>103</v>
      </c>
      <c r="F42" s="17">
        <v>89772</v>
      </c>
      <c r="G42" s="18">
        <v>0.78</v>
      </c>
      <c r="H42" s="17">
        <v>28952</v>
      </c>
      <c r="I42" s="17">
        <v>27979</v>
      </c>
      <c r="J42" s="18">
        <v>0.96899999999999997</v>
      </c>
      <c r="K42" s="18">
        <v>1E-3</v>
      </c>
      <c r="L42" s="18">
        <v>0.96699999999999997</v>
      </c>
      <c r="M42" s="18">
        <v>0.97099999999999997</v>
      </c>
      <c r="N42" s="17">
        <v>6520</v>
      </c>
      <c r="O42" s="17">
        <v>6366</v>
      </c>
      <c r="P42" s="18">
        <v>0.98</v>
      </c>
      <c r="Q42" s="18">
        <v>1.6999999999999999E-3</v>
      </c>
      <c r="R42" s="18">
        <v>0.97670000000000001</v>
      </c>
      <c r="S42" s="18">
        <v>0.98329999999999995</v>
      </c>
      <c r="T42" s="17">
        <v>583</v>
      </c>
      <c r="U42" s="17">
        <v>498</v>
      </c>
      <c r="V42" s="18">
        <v>0.86399999999999999</v>
      </c>
      <c r="W42" s="18">
        <v>1.4200000000000001E-2</v>
      </c>
      <c r="X42" s="18">
        <v>0.83620000000000005</v>
      </c>
      <c r="Y42" s="19">
        <v>0.89180000000000004</v>
      </c>
      <c r="Z42" s="45">
        <v>37105</v>
      </c>
      <c r="AA42" s="45">
        <v>35881</v>
      </c>
      <c r="AB42" s="19">
        <v>0.97</v>
      </c>
      <c r="AC42" s="19">
        <v>8.9999999999999998E-4</v>
      </c>
      <c r="AD42" s="19">
        <v>0.96819999999999995</v>
      </c>
      <c r="AE42" s="19">
        <v>0.9718</v>
      </c>
      <c r="AF42" s="46">
        <v>1050</v>
      </c>
      <c r="AG42" s="46">
        <v>1038</v>
      </c>
      <c r="AH42" s="19">
        <v>0.99199999999999999</v>
      </c>
      <c r="AI42" s="19">
        <v>2.7000000000000001E-3</v>
      </c>
      <c r="AJ42" s="19">
        <v>0.98670000000000002</v>
      </c>
      <c r="AK42" s="19">
        <v>0.99729999999999996</v>
      </c>
    </row>
    <row r="43" spans="2:37" x14ac:dyDescent="0.3">
      <c r="B43" s="22" t="s">
        <v>48</v>
      </c>
      <c r="C43" s="57" t="s">
        <v>49</v>
      </c>
      <c r="D43" s="44" t="s">
        <v>52</v>
      </c>
      <c r="E43" s="17">
        <v>44</v>
      </c>
      <c r="F43" s="17">
        <v>22606</v>
      </c>
      <c r="G43" s="18">
        <v>0.22</v>
      </c>
      <c r="H43" s="17">
        <v>6968</v>
      </c>
      <c r="I43" s="17">
        <v>6758</v>
      </c>
      <c r="J43" s="18">
        <v>0.97099999999999997</v>
      </c>
      <c r="K43" s="18">
        <v>2E-3</v>
      </c>
      <c r="L43" s="18">
        <v>0.96709999999999996</v>
      </c>
      <c r="M43" s="18">
        <v>0.97489999999999999</v>
      </c>
      <c r="N43" s="17">
        <v>2743</v>
      </c>
      <c r="O43" s="17">
        <v>2704</v>
      </c>
      <c r="P43" s="18">
        <v>0.99199999999999999</v>
      </c>
      <c r="Q43" s="18">
        <v>1.6999999999999999E-3</v>
      </c>
      <c r="R43" s="18">
        <v>0.98870000000000002</v>
      </c>
      <c r="S43" s="18">
        <v>0.99529999999999996</v>
      </c>
      <c r="T43" s="17">
        <v>334</v>
      </c>
      <c r="U43" s="17">
        <v>302</v>
      </c>
      <c r="V43" s="18">
        <v>0.90400000000000003</v>
      </c>
      <c r="W43" s="18">
        <v>1.61E-2</v>
      </c>
      <c r="X43" s="18">
        <v>0.87239999999999995</v>
      </c>
      <c r="Y43" s="19">
        <v>0.93559999999999999</v>
      </c>
      <c r="Z43" s="45">
        <v>10537</v>
      </c>
      <c r="AA43" s="45">
        <v>10250</v>
      </c>
      <c r="AB43" s="19">
        <v>0.97399999999999998</v>
      </c>
      <c r="AC43" s="19">
        <v>1.6000000000000001E-3</v>
      </c>
      <c r="AD43" s="19">
        <v>0.97089999999999999</v>
      </c>
      <c r="AE43" s="19">
        <v>0.97709999999999997</v>
      </c>
      <c r="AF43" s="46">
        <v>492</v>
      </c>
      <c r="AG43" s="46">
        <v>486</v>
      </c>
      <c r="AH43" s="19">
        <v>0.99299999999999999</v>
      </c>
      <c r="AI43" s="19">
        <v>3.8E-3</v>
      </c>
      <c r="AJ43" s="19">
        <v>0.98560000000000003</v>
      </c>
      <c r="AK43" s="19">
        <v>1</v>
      </c>
    </row>
    <row r="44" spans="2:37" x14ac:dyDescent="0.3">
      <c r="B44" s="22" t="s">
        <v>48</v>
      </c>
      <c r="C44" s="57" t="s">
        <v>50</v>
      </c>
      <c r="D44" s="44" t="s">
        <v>45</v>
      </c>
      <c r="E44" s="17">
        <v>103</v>
      </c>
      <c r="F44" s="17">
        <v>89772</v>
      </c>
      <c r="G44" s="18">
        <v>0.78</v>
      </c>
      <c r="H44" s="17">
        <v>35382</v>
      </c>
      <c r="I44" s="17">
        <v>33402</v>
      </c>
      <c r="J44" s="18">
        <v>0.95399999999999996</v>
      </c>
      <c r="K44" s="18">
        <v>1.1000000000000001E-3</v>
      </c>
      <c r="L44" s="18">
        <v>0.95179999999999998</v>
      </c>
      <c r="M44" s="18">
        <v>0.95620000000000005</v>
      </c>
      <c r="N44" s="17">
        <v>7691</v>
      </c>
      <c r="O44" s="17">
        <v>7352</v>
      </c>
      <c r="P44" s="18">
        <v>0.97199999999999998</v>
      </c>
      <c r="Q44" s="18">
        <v>1.9E-3</v>
      </c>
      <c r="R44" s="18">
        <v>0.96830000000000005</v>
      </c>
      <c r="S44" s="18">
        <v>0.97570000000000001</v>
      </c>
      <c r="T44" s="17">
        <v>724</v>
      </c>
      <c r="U44" s="17">
        <v>583</v>
      </c>
      <c r="V44" s="18">
        <v>0.75</v>
      </c>
      <c r="W44" s="18">
        <v>1.61E-2</v>
      </c>
      <c r="X44" s="18">
        <v>0.71840000000000004</v>
      </c>
      <c r="Y44" s="19">
        <v>0.78159999999999996</v>
      </c>
      <c r="Z44" s="45">
        <v>44886</v>
      </c>
      <c r="AA44" s="45">
        <v>42412</v>
      </c>
      <c r="AB44" s="19">
        <v>0.95399999999999996</v>
      </c>
      <c r="AC44" s="19">
        <v>1E-3</v>
      </c>
      <c r="AD44" s="19">
        <v>0.95199999999999996</v>
      </c>
      <c r="AE44" s="19">
        <v>0.95599999999999996</v>
      </c>
      <c r="AF44" s="46">
        <v>1089</v>
      </c>
      <c r="AG44" s="46">
        <v>1075</v>
      </c>
      <c r="AH44" s="19">
        <v>0.99099999999999999</v>
      </c>
      <c r="AI44" s="19">
        <v>2.8999999999999998E-3</v>
      </c>
      <c r="AJ44" s="19">
        <v>0.98529999999999995</v>
      </c>
      <c r="AK44" s="19">
        <v>0.99670000000000003</v>
      </c>
    </row>
    <row r="45" spans="2:37" x14ac:dyDescent="0.3">
      <c r="B45" s="22" t="s">
        <v>48</v>
      </c>
      <c r="C45" s="57" t="s">
        <v>50</v>
      </c>
      <c r="D45" s="44" t="s">
        <v>52</v>
      </c>
      <c r="E45" s="17">
        <v>44</v>
      </c>
      <c r="F45" s="17">
        <v>22606</v>
      </c>
      <c r="G45" s="18">
        <v>0.22</v>
      </c>
      <c r="H45" s="17">
        <v>7518</v>
      </c>
      <c r="I45" s="17">
        <v>7250</v>
      </c>
      <c r="J45" s="18">
        <v>0.96899999999999997</v>
      </c>
      <c r="K45" s="18">
        <v>2E-3</v>
      </c>
      <c r="L45" s="18">
        <v>0.96509999999999996</v>
      </c>
      <c r="M45" s="18">
        <v>0.97289999999999999</v>
      </c>
      <c r="N45" s="17">
        <v>2914</v>
      </c>
      <c r="O45" s="17">
        <v>2861</v>
      </c>
      <c r="P45" s="18">
        <v>0.99099999999999999</v>
      </c>
      <c r="Q45" s="18">
        <v>1.6999999999999999E-3</v>
      </c>
      <c r="R45" s="18">
        <v>0.98770000000000002</v>
      </c>
      <c r="S45" s="18">
        <v>0.99429999999999996</v>
      </c>
      <c r="T45" s="17">
        <v>352</v>
      </c>
      <c r="U45" s="17">
        <v>317</v>
      </c>
      <c r="V45" s="18">
        <v>0.89900000000000002</v>
      </c>
      <c r="W45" s="18">
        <v>1.61E-2</v>
      </c>
      <c r="X45" s="18">
        <v>0.86739999999999995</v>
      </c>
      <c r="Y45" s="19">
        <v>0.93059999999999998</v>
      </c>
      <c r="Z45" s="45">
        <v>11303</v>
      </c>
      <c r="AA45" s="45">
        <v>10941</v>
      </c>
      <c r="AB45" s="19">
        <v>0.97199999999999998</v>
      </c>
      <c r="AC45" s="19">
        <v>1.6000000000000001E-3</v>
      </c>
      <c r="AD45" s="19">
        <v>0.96889999999999998</v>
      </c>
      <c r="AE45" s="19">
        <v>0.97509999999999997</v>
      </c>
      <c r="AF45" s="46">
        <v>519</v>
      </c>
      <c r="AG45" s="46">
        <v>513</v>
      </c>
      <c r="AH45" s="19">
        <v>0.99299999999999999</v>
      </c>
      <c r="AI45" s="19">
        <v>3.7000000000000002E-3</v>
      </c>
      <c r="AJ45" s="19">
        <v>0.98570000000000002</v>
      </c>
      <c r="AK45" s="19">
        <v>1</v>
      </c>
    </row>
    <row r="46" spans="2:37" x14ac:dyDescent="0.3">
      <c r="B46" s="58" t="s">
        <v>48</v>
      </c>
      <c r="C46" s="59" t="s">
        <v>53</v>
      </c>
      <c r="D46" s="50" t="s">
        <v>54</v>
      </c>
      <c r="E46" s="51">
        <v>111</v>
      </c>
      <c r="F46" s="51">
        <v>112378</v>
      </c>
      <c r="G46" s="52">
        <v>1</v>
      </c>
      <c r="H46" s="51">
        <v>6980</v>
      </c>
      <c r="I46" s="51">
        <v>5915</v>
      </c>
      <c r="J46" s="52">
        <v>0.86499999999999999</v>
      </c>
      <c r="K46" s="52">
        <v>4.1000000000000003E-3</v>
      </c>
      <c r="L46" s="52">
        <v>0.85699999999999998</v>
      </c>
      <c r="M46" s="52">
        <v>0.873</v>
      </c>
      <c r="N46" s="51">
        <v>1342</v>
      </c>
      <c r="O46" s="51">
        <v>1143</v>
      </c>
      <c r="P46" s="52">
        <v>0.88800000000000001</v>
      </c>
      <c r="Q46" s="52">
        <v>8.6E-3</v>
      </c>
      <c r="R46" s="52">
        <v>0.87109999999999999</v>
      </c>
      <c r="S46" s="52">
        <v>0.90490000000000004</v>
      </c>
      <c r="T46" s="51">
        <v>159</v>
      </c>
      <c r="U46" s="51">
        <v>100</v>
      </c>
      <c r="V46" s="52">
        <v>0.48699999999999999</v>
      </c>
      <c r="W46" s="52">
        <v>3.9600000000000003E-2</v>
      </c>
      <c r="X46" s="52">
        <v>0.40939999999999999</v>
      </c>
      <c r="Y46" s="53">
        <v>0.56459999999999999</v>
      </c>
      <c r="Z46" s="54">
        <v>8547</v>
      </c>
      <c r="AA46" s="54">
        <v>7222</v>
      </c>
      <c r="AB46" s="53">
        <v>0.86499999999999999</v>
      </c>
      <c r="AC46" s="53">
        <v>3.7000000000000002E-3</v>
      </c>
      <c r="AD46" s="53">
        <v>0.85770000000000002</v>
      </c>
      <c r="AE46" s="53">
        <v>0.87229999999999996</v>
      </c>
      <c r="AF46" s="55">
        <v>66</v>
      </c>
      <c r="AG46" s="55">
        <v>64</v>
      </c>
      <c r="AH46" s="53">
        <v>0.98499999999999999</v>
      </c>
      <c r="AI46" s="53">
        <v>1.4999999999999999E-2</v>
      </c>
      <c r="AJ46" s="53">
        <v>0.9556</v>
      </c>
      <c r="AK46" s="53">
        <v>1</v>
      </c>
    </row>
    <row r="47" spans="2:37" x14ac:dyDescent="0.3">
      <c r="B47" s="58" t="s">
        <v>48</v>
      </c>
      <c r="C47" s="59" t="s">
        <v>55</v>
      </c>
      <c r="D47" s="50" t="s">
        <v>54</v>
      </c>
      <c r="E47" s="51">
        <v>111</v>
      </c>
      <c r="F47" s="51">
        <v>112378</v>
      </c>
      <c r="G47" s="52">
        <v>1</v>
      </c>
      <c r="H47" s="51">
        <v>42900</v>
      </c>
      <c r="I47" s="51">
        <v>40652</v>
      </c>
      <c r="J47" s="52">
        <v>0.95599999999999996</v>
      </c>
      <c r="K47" s="52">
        <v>1E-3</v>
      </c>
      <c r="L47" s="52">
        <v>0.95399999999999996</v>
      </c>
      <c r="M47" s="52">
        <v>0.95799999999999996</v>
      </c>
      <c r="N47" s="51">
        <v>10605</v>
      </c>
      <c r="O47" s="51">
        <v>10213</v>
      </c>
      <c r="P47" s="52">
        <v>0.97899999999999998</v>
      </c>
      <c r="Q47" s="52">
        <v>1.4E-3</v>
      </c>
      <c r="R47" s="52">
        <v>0.97629999999999995</v>
      </c>
      <c r="S47" s="52">
        <v>0.98170000000000002</v>
      </c>
      <c r="T47" s="51">
        <v>1076</v>
      </c>
      <c r="U47" s="51">
        <v>900</v>
      </c>
      <c r="V47" s="52">
        <v>0.79600000000000004</v>
      </c>
      <c r="W47" s="52">
        <v>1.23E-2</v>
      </c>
      <c r="X47" s="52">
        <v>0.77190000000000003</v>
      </c>
      <c r="Y47" s="53">
        <v>0.82010000000000005</v>
      </c>
      <c r="Z47" s="54">
        <v>56189</v>
      </c>
      <c r="AA47" s="54">
        <v>53353</v>
      </c>
      <c r="AB47" s="53">
        <v>0.95699999999999996</v>
      </c>
      <c r="AC47" s="53">
        <v>8.9999999999999998E-4</v>
      </c>
      <c r="AD47" s="53">
        <v>0.95520000000000005</v>
      </c>
      <c r="AE47" s="53">
        <v>0.95879999999999999</v>
      </c>
      <c r="AF47" s="55">
        <v>1608</v>
      </c>
      <c r="AG47" s="55">
        <v>1588</v>
      </c>
      <c r="AH47" s="53">
        <v>0.99199999999999999</v>
      </c>
      <c r="AI47" s="53">
        <v>2.2000000000000001E-3</v>
      </c>
      <c r="AJ47" s="53">
        <v>0.98770000000000002</v>
      </c>
      <c r="AK47" s="53">
        <v>0.99629999999999996</v>
      </c>
    </row>
    <row r="48" spans="2:37" x14ac:dyDescent="0.3">
      <c r="B48" s="58" t="s">
        <v>48</v>
      </c>
      <c r="C48" s="49" t="s">
        <v>44</v>
      </c>
      <c r="D48" s="60" t="s">
        <v>45</v>
      </c>
      <c r="E48" s="51">
        <v>44</v>
      </c>
      <c r="F48" s="51">
        <v>22606</v>
      </c>
      <c r="G48" s="52">
        <v>0.22</v>
      </c>
      <c r="H48" s="51">
        <v>550</v>
      </c>
      <c r="I48" s="51">
        <v>492</v>
      </c>
      <c r="J48" s="52">
        <v>0.877</v>
      </c>
      <c r="K48" s="52">
        <v>1.4E-2</v>
      </c>
      <c r="L48" s="52">
        <v>0.84960000000000002</v>
      </c>
      <c r="M48" s="52">
        <v>0.90439999999999998</v>
      </c>
      <c r="N48" s="51">
        <v>171</v>
      </c>
      <c r="O48" s="51">
        <v>157</v>
      </c>
      <c r="P48" s="52">
        <v>0.96099999999999997</v>
      </c>
      <c r="Q48" s="52">
        <v>1.4800000000000001E-2</v>
      </c>
      <c r="R48" s="52">
        <v>0.93200000000000005</v>
      </c>
      <c r="S48" s="52">
        <v>0.99</v>
      </c>
      <c r="T48" s="51">
        <v>18</v>
      </c>
      <c r="U48" s="51">
        <v>15</v>
      </c>
      <c r="V48" s="52">
        <v>0.73899999999999999</v>
      </c>
      <c r="W48" s="52"/>
      <c r="X48" s="52"/>
      <c r="Y48" s="53"/>
      <c r="Z48" s="54">
        <v>766</v>
      </c>
      <c r="AA48" s="54">
        <v>691</v>
      </c>
      <c r="AB48" s="53">
        <v>0.88100000000000001</v>
      </c>
      <c r="AC48" s="53">
        <v>1.17E-2</v>
      </c>
      <c r="AD48" s="53">
        <v>0.85809999999999997</v>
      </c>
      <c r="AE48" s="53">
        <v>0.90390000000000004</v>
      </c>
      <c r="AF48" s="55">
        <v>27</v>
      </c>
      <c r="AG48" s="55">
        <v>27</v>
      </c>
      <c r="AH48" s="53">
        <v>1</v>
      </c>
      <c r="AI48" s="53"/>
      <c r="AJ48" s="53"/>
      <c r="AK48" s="53"/>
    </row>
    <row r="49" spans="2:37" x14ac:dyDescent="0.3">
      <c r="B49" s="24" t="s">
        <v>48</v>
      </c>
      <c r="C49" s="25" t="s">
        <v>44</v>
      </c>
      <c r="D49" s="26" t="s">
        <v>52</v>
      </c>
      <c r="E49" s="27">
        <v>103</v>
      </c>
      <c r="F49" s="27">
        <v>89772</v>
      </c>
      <c r="G49" s="28">
        <v>0.78</v>
      </c>
      <c r="H49" s="27">
        <v>6430</v>
      </c>
      <c r="I49" s="27">
        <v>5423</v>
      </c>
      <c r="J49" s="28">
        <v>0.86499999999999999</v>
      </c>
      <c r="K49" s="28">
        <v>4.3E-3</v>
      </c>
      <c r="L49" s="28">
        <v>0.85660000000000003</v>
      </c>
      <c r="M49" s="28">
        <v>0.87339999999999995</v>
      </c>
      <c r="N49" s="27">
        <v>1171</v>
      </c>
      <c r="O49" s="27">
        <v>986</v>
      </c>
      <c r="P49" s="28">
        <v>0.88400000000000001</v>
      </c>
      <c r="Q49" s="28">
        <v>9.4000000000000004E-3</v>
      </c>
      <c r="R49" s="28">
        <v>0.86560000000000004</v>
      </c>
      <c r="S49" s="28">
        <v>0.90239999999999998</v>
      </c>
      <c r="T49" s="27">
        <v>141</v>
      </c>
      <c r="U49" s="27">
        <v>85</v>
      </c>
      <c r="V49" s="28">
        <v>0.47399999999999998</v>
      </c>
      <c r="W49" s="28">
        <v>4.2099999999999999E-2</v>
      </c>
      <c r="X49" s="28">
        <v>0.39150000000000001</v>
      </c>
      <c r="Y49" s="30">
        <v>0.55649999999999999</v>
      </c>
      <c r="Z49" s="61">
        <v>7781</v>
      </c>
      <c r="AA49" s="61">
        <v>6531</v>
      </c>
      <c r="AB49" s="30">
        <v>0.86499999999999999</v>
      </c>
      <c r="AC49" s="30">
        <v>3.8999999999999998E-3</v>
      </c>
      <c r="AD49" s="30">
        <v>0.85740000000000005</v>
      </c>
      <c r="AE49" s="30">
        <v>0.87260000000000004</v>
      </c>
      <c r="AF49" s="31">
        <v>39</v>
      </c>
      <c r="AG49" s="31">
        <v>37</v>
      </c>
      <c r="AH49" s="30">
        <v>0.96899999999999997</v>
      </c>
      <c r="AI49" s="30">
        <v>2.7799999999999998E-2</v>
      </c>
      <c r="AJ49" s="30">
        <v>0.91449999999999998</v>
      </c>
      <c r="AK49" s="30">
        <v>1</v>
      </c>
    </row>
    <row r="50" spans="2:37" x14ac:dyDescent="0.3">
      <c r="B50" s="62" t="s">
        <v>48</v>
      </c>
      <c r="C50" s="62" t="s">
        <v>44</v>
      </c>
      <c r="D50" s="63" t="s">
        <v>54</v>
      </c>
      <c r="E50" s="64">
        <v>111</v>
      </c>
      <c r="F50" s="64">
        <v>112378</v>
      </c>
      <c r="G50" s="65">
        <v>1</v>
      </c>
      <c r="H50" s="64">
        <v>35920</v>
      </c>
      <c r="I50" s="64">
        <v>34737</v>
      </c>
      <c r="J50" s="65">
        <v>0.97</v>
      </c>
      <c r="K50" s="65">
        <v>8.9999999999999998E-4</v>
      </c>
      <c r="L50" s="65">
        <v>0.96819999999999995</v>
      </c>
      <c r="M50" s="65">
        <v>0.9718</v>
      </c>
      <c r="N50" s="64">
        <v>9263</v>
      </c>
      <c r="O50" s="64">
        <v>9070</v>
      </c>
      <c r="P50" s="65">
        <v>0.98399999999999999</v>
      </c>
      <c r="Q50" s="65">
        <v>1.2999999999999999E-3</v>
      </c>
      <c r="R50" s="65">
        <v>0.98150000000000004</v>
      </c>
      <c r="S50" s="65">
        <v>0.98650000000000004</v>
      </c>
      <c r="T50" s="64">
        <v>917</v>
      </c>
      <c r="U50" s="64">
        <v>800</v>
      </c>
      <c r="V50" s="65">
        <v>0.879</v>
      </c>
      <c r="W50" s="65">
        <v>1.0800000000000001E-2</v>
      </c>
      <c r="X50" s="65">
        <v>0.85780000000000001</v>
      </c>
      <c r="Y50" s="65">
        <v>0.9002</v>
      </c>
      <c r="Z50" s="66">
        <v>47642</v>
      </c>
      <c r="AA50" s="66">
        <v>46131</v>
      </c>
      <c r="AB50" s="65">
        <v>0.97</v>
      </c>
      <c r="AC50" s="65">
        <v>8.0000000000000004E-4</v>
      </c>
      <c r="AD50" s="65">
        <v>0.96840000000000004</v>
      </c>
      <c r="AE50" s="65">
        <v>0.97160000000000002</v>
      </c>
      <c r="AF50" s="64">
        <v>1542</v>
      </c>
      <c r="AG50" s="64">
        <v>1524</v>
      </c>
      <c r="AH50" s="65">
        <v>0.99199999999999999</v>
      </c>
      <c r="AI50" s="65">
        <v>2.3E-3</v>
      </c>
      <c r="AJ50" s="65">
        <v>0.98750000000000004</v>
      </c>
      <c r="AK50" s="65">
        <v>0.99650000000000005</v>
      </c>
    </row>
    <row r="52" spans="2:37" x14ac:dyDescent="0.3">
      <c r="B52" s="67" t="s">
        <v>59</v>
      </c>
      <c r="C52" s="68"/>
      <c r="D52" s="69"/>
      <c r="E52" s="70"/>
      <c r="F52" s="70"/>
    </row>
    <row r="53" spans="2:37" x14ac:dyDescent="0.3">
      <c r="B53" s="71"/>
      <c r="C53" s="68" t="s">
        <v>60</v>
      </c>
      <c r="D53" s="72" t="s">
        <v>61</v>
      </c>
    </row>
    <row r="54" spans="2:37" x14ac:dyDescent="0.3">
      <c r="B54" s="73"/>
      <c r="C54" s="68" t="s">
        <v>62</v>
      </c>
      <c r="D54" s="72" t="s">
        <v>63</v>
      </c>
    </row>
    <row r="55" spans="2:37" x14ac:dyDescent="0.3">
      <c r="B55" s="74"/>
      <c r="C55" s="68" t="s">
        <v>64</v>
      </c>
      <c r="D55" s="72" t="s">
        <v>65</v>
      </c>
    </row>
    <row r="56" spans="2:37" x14ac:dyDescent="0.3">
      <c r="B56" s="75"/>
      <c r="C56" s="68" t="s">
        <v>66</v>
      </c>
      <c r="D56" s="72" t="s">
        <v>67</v>
      </c>
    </row>
    <row r="57" spans="2:37" x14ac:dyDescent="0.3">
      <c r="D57" s="76"/>
      <c r="E57" s="70"/>
      <c r="F57" s="70"/>
    </row>
    <row r="58" spans="2:37" x14ac:dyDescent="0.3">
      <c r="B58" s="68" t="s">
        <v>68</v>
      </c>
      <c r="C58" s="68" t="s">
        <v>69</v>
      </c>
    </row>
    <row r="59" spans="2:37" x14ac:dyDescent="0.3">
      <c r="B59" s="68" t="s">
        <v>70</v>
      </c>
      <c r="C59" s="68" t="s">
        <v>71</v>
      </c>
      <c r="D59" s="76"/>
      <c r="E59" s="70"/>
      <c r="F59" s="70"/>
    </row>
    <row r="60" spans="2:37" x14ac:dyDescent="0.3">
      <c r="B60" s="68" t="s">
        <v>72</v>
      </c>
      <c r="C60" s="68" t="s">
        <v>73</v>
      </c>
      <c r="D60" s="76"/>
      <c r="E60" s="70"/>
      <c r="F60" s="70"/>
    </row>
    <row r="61" spans="2:37" x14ac:dyDescent="0.3">
      <c r="B61" s="68" t="s">
        <v>74</v>
      </c>
      <c r="C61" s="68" t="s">
        <v>75</v>
      </c>
      <c r="E61" s="77"/>
      <c r="F61" s="77"/>
    </row>
    <row r="62" spans="2:37" x14ac:dyDescent="0.3">
      <c r="B62" s="68" t="s">
        <v>76</v>
      </c>
      <c r="C62" s="68" t="s">
        <v>77</v>
      </c>
    </row>
  </sheetData>
  <pageMargins left="0.7" right="0.7" top="0.75" bottom="0.75" header="0.3" footer="0.3"/>
  <tableParts count="2">
    <tablePart r:id="rId1"/>
    <tablePart r:id="rId2"/>
  </tablePart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C5C1C-EEA1-433C-9046-22FED52BD4BE}">
  <sheetPr>
    <tabColor theme="9"/>
  </sheetPr>
  <dimension ref="A1"/>
  <sheetViews>
    <sheetView workbookViewId="0">
      <selection activeCell="I25" sqref="I25"/>
    </sheetView>
  </sheetViews>
  <sheetFormatPr defaultRowHeight="14.4" x14ac:dyDescent="0.3"/>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0AEBF-057D-4106-93C5-8E59386653C7}">
  <dimension ref="B1:AK72"/>
  <sheetViews>
    <sheetView zoomScaleNormal="100" workbookViewId="0">
      <selection activeCell="E13" sqref="E13"/>
    </sheetView>
  </sheetViews>
  <sheetFormatPr defaultColWidth="9" defaultRowHeight="15.6" x14ac:dyDescent="0.3"/>
  <cols>
    <col min="1" max="1" width="5.77734375" style="2" customWidth="1"/>
    <col min="2" max="2" width="15.77734375" style="2" customWidth="1"/>
    <col min="3" max="3" width="22.77734375" style="2" customWidth="1"/>
    <col min="4" max="4" width="20" style="2" customWidth="1"/>
    <col min="5" max="5" width="22.5546875" style="2" customWidth="1"/>
    <col min="6" max="6" width="21.21875" style="2" customWidth="1"/>
    <col min="7" max="7" width="23.5546875" style="2" customWidth="1"/>
    <col min="8" max="8" width="15.44140625" style="2" customWidth="1"/>
    <col min="9" max="9" width="20" style="2" customWidth="1"/>
    <col min="10" max="10" width="17.21875" style="2" customWidth="1"/>
    <col min="11" max="11" width="11.44140625" style="2" customWidth="1"/>
    <col min="12" max="12" width="27.44140625" style="2" customWidth="1"/>
    <col min="13" max="13" width="27.77734375" style="2" customWidth="1"/>
    <col min="14" max="14" width="14.44140625" style="2" customWidth="1"/>
    <col min="15" max="15" width="18.77734375" style="2" customWidth="1"/>
    <col min="16" max="16" width="16.21875" style="2" customWidth="1"/>
    <col min="17" max="17" width="11.44140625" style="2" customWidth="1"/>
    <col min="18" max="18" width="27.44140625" style="2" customWidth="1"/>
    <col min="19" max="19" width="27.77734375" style="2" customWidth="1"/>
    <col min="20" max="20" width="13.5546875" style="2" customWidth="1"/>
    <col min="21" max="21" width="18.21875" style="2" customWidth="1"/>
    <col min="22" max="22" width="15.44140625" style="2" customWidth="1"/>
    <col min="23" max="23" width="11.44140625" style="2" customWidth="1"/>
    <col min="24" max="24" width="27.44140625" style="2" customWidth="1"/>
    <col min="25" max="25" width="27.77734375" style="2" customWidth="1"/>
    <col min="26" max="26" width="13.44140625" style="2" customWidth="1"/>
    <col min="27" max="27" width="18.5546875" style="2" bestFit="1" customWidth="1"/>
    <col min="28" max="28" width="15.77734375" style="2" customWidth="1"/>
    <col min="29" max="29" width="11.44140625" style="2" customWidth="1"/>
    <col min="30" max="30" width="30.77734375" style="2" customWidth="1"/>
    <col min="31" max="31" width="31.21875" style="2" bestFit="1" customWidth="1"/>
    <col min="32" max="32" width="17.77734375" style="2" customWidth="1"/>
    <col min="33" max="33" width="18.5546875" style="2" bestFit="1" customWidth="1"/>
    <col min="34" max="34" width="15.77734375" style="2" customWidth="1"/>
    <col min="35" max="35" width="11.44140625" style="2" customWidth="1"/>
    <col min="36" max="36" width="30.77734375" style="2" customWidth="1"/>
    <col min="37" max="37" width="31.21875" style="2" bestFit="1" customWidth="1"/>
    <col min="38" max="16384" width="9" style="2"/>
  </cols>
  <sheetData>
    <row r="1" spans="2:37" ht="20.399999999999999" x14ac:dyDescent="0.35">
      <c r="B1" s="1" t="s">
        <v>0</v>
      </c>
    </row>
    <row r="2" spans="2:37" ht="18" x14ac:dyDescent="0.3">
      <c r="B2" s="3" t="s">
        <v>1</v>
      </c>
    </row>
    <row r="3" spans="2:37" x14ac:dyDescent="0.3">
      <c r="B3" s="4"/>
      <c r="C3" s="4"/>
      <c r="D3" s="4"/>
      <c r="E3" s="5"/>
      <c r="F3" s="5"/>
      <c r="G3" s="5"/>
      <c r="H3" s="6" t="s">
        <v>2</v>
      </c>
      <c r="I3" s="6"/>
      <c r="J3" s="6"/>
      <c r="K3" s="6"/>
      <c r="L3" s="6"/>
      <c r="M3" s="6"/>
      <c r="N3" s="6" t="s">
        <v>3</v>
      </c>
      <c r="O3" s="6"/>
      <c r="P3" s="6"/>
      <c r="Q3" s="6"/>
      <c r="R3" s="6"/>
      <c r="S3" s="6"/>
      <c r="T3" s="6" t="s">
        <v>4</v>
      </c>
      <c r="U3" s="6"/>
      <c r="V3" s="6"/>
      <c r="W3" s="6"/>
      <c r="X3" s="6"/>
      <c r="Y3" s="6"/>
      <c r="Z3" s="6" t="s">
        <v>5</v>
      </c>
      <c r="AA3" s="6"/>
      <c r="AB3" s="6"/>
      <c r="AC3" s="6"/>
      <c r="AD3" s="6"/>
      <c r="AE3" s="6"/>
      <c r="AF3" s="6" t="s">
        <v>6</v>
      </c>
      <c r="AG3" s="6"/>
      <c r="AH3" s="6"/>
      <c r="AI3" s="6"/>
      <c r="AJ3" s="6"/>
      <c r="AK3" s="6"/>
    </row>
    <row r="4" spans="2:37" x14ac:dyDescent="0.3">
      <c r="B4" s="7" t="s">
        <v>7</v>
      </c>
      <c r="C4" s="8" t="s">
        <v>8</v>
      </c>
      <c r="D4" s="8" t="s">
        <v>9</v>
      </c>
      <c r="E4" s="9" t="s">
        <v>10</v>
      </c>
      <c r="F4" s="10" t="s">
        <v>11</v>
      </c>
      <c r="G4" s="10" t="s">
        <v>12</v>
      </c>
      <c r="H4" s="9" t="s">
        <v>13</v>
      </c>
      <c r="I4" s="9" t="s">
        <v>14</v>
      </c>
      <c r="J4" s="9" t="s">
        <v>15</v>
      </c>
      <c r="K4" s="9" t="s">
        <v>16</v>
      </c>
      <c r="L4" s="11" t="s">
        <v>17</v>
      </c>
      <c r="M4" s="11" t="s">
        <v>18</v>
      </c>
      <c r="N4" s="9" t="s">
        <v>19</v>
      </c>
      <c r="O4" s="9" t="s">
        <v>20</v>
      </c>
      <c r="P4" s="9" t="s">
        <v>21</v>
      </c>
      <c r="Q4" s="9" t="s">
        <v>22</v>
      </c>
      <c r="R4" s="11" t="s">
        <v>23</v>
      </c>
      <c r="S4" s="11" t="s">
        <v>24</v>
      </c>
      <c r="T4" s="9" t="s">
        <v>25</v>
      </c>
      <c r="U4" s="9" t="s">
        <v>26</v>
      </c>
      <c r="V4" s="9" t="s">
        <v>27</v>
      </c>
      <c r="W4" s="9" t="s">
        <v>28</v>
      </c>
      <c r="X4" s="11" t="s">
        <v>29</v>
      </c>
      <c r="Y4" s="11" t="s">
        <v>30</v>
      </c>
      <c r="Z4" s="12" t="s">
        <v>31</v>
      </c>
      <c r="AA4" s="12" t="s">
        <v>32</v>
      </c>
      <c r="AB4" s="12" t="s">
        <v>33</v>
      </c>
      <c r="AC4" s="12" t="s">
        <v>34</v>
      </c>
      <c r="AD4" s="13" t="s">
        <v>35</v>
      </c>
      <c r="AE4" s="13" t="s">
        <v>36</v>
      </c>
      <c r="AF4" s="12" t="s">
        <v>37</v>
      </c>
      <c r="AG4" s="12" t="s">
        <v>38</v>
      </c>
      <c r="AH4" s="12" t="s">
        <v>39</v>
      </c>
      <c r="AI4" s="12" t="s">
        <v>40</v>
      </c>
      <c r="AJ4" s="13" t="s">
        <v>41</v>
      </c>
      <c r="AK4" s="13" t="s">
        <v>42</v>
      </c>
    </row>
    <row r="5" spans="2:37" x14ac:dyDescent="0.3">
      <c r="B5" s="14" t="s">
        <v>43</v>
      </c>
      <c r="C5" s="15" t="s">
        <v>44</v>
      </c>
      <c r="D5" s="16" t="s">
        <v>45</v>
      </c>
      <c r="E5" s="16">
        <v>10</v>
      </c>
      <c r="F5" s="16">
        <f>2691.8+3759.7</f>
        <v>6451.5</v>
      </c>
      <c r="G5" s="16">
        <f>0.0037822+0.0129508</f>
        <v>1.6733000000000001E-2</v>
      </c>
      <c r="H5" s="16">
        <v>1923</v>
      </c>
      <c r="I5" s="16">
        <v>1912</v>
      </c>
      <c r="J5" s="16">
        <v>0.99654558386699266</v>
      </c>
      <c r="K5" s="16">
        <v>1.298929052152203E-3</v>
      </c>
      <c r="L5" s="16">
        <v>0.99399812548131461</v>
      </c>
      <c r="M5" s="16">
        <v>0.9990930422526707</v>
      </c>
      <c r="N5" s="16">
        <v>2646</v>
      </c>
      <c r="O5" s="16">
        <v>2622</v>
      </c>
      <c r="P5" s="16">
        <v>0.9939333853105865</v>
      </c>
      <c r="Q5" s="16">
        <v>1.8293183217919251E-3</v>
      </c>
      <c r="R5" s="16">
        <v>0.99034572800844056</v>
      </c>
      <c r="S5" s="16">
        <v>0.99752104261273244</v>
      </c>
      <c r="T5" s="16">
        <v>85</v>
      </c>
      <c r="U5" s="16">
        <v>79</v>
      </c>
      <c r="V5" s="16">
        <v>0.93177345779284593</v>
      </c>
      <c r="W5" s="16">
        <v>3.41058215143809E-2</v>
      </c>
      <c r="X5" s="16">
        <v>0.86352786657666636</v>
      </c>
      <c r="Y5" s="45">
        <v>1.0000190490090251</v>
      </c>
      <c r="Z5" s="120">
        <v>2831</v>
      </c>
      <c r="AA5" s="120">
        <v>2738</v>
      </c>
      <c r="AB5" s="120">
        <v>0.98051735693751629</v>
      </c>
      <c r="AC5" s="120">
        <v>3.237260856826036E-3</v>
      </c>
      <c r="AD5" s="120">
        <v>0.97416844411376757</v>
      </c>
      <c r="AE5" s="120">
        <v>0.98686626976126501</v>
      </c>
      <c r="AF5" s="120">
        <v>100</v>
      </c>
      <c r="AG5" s="120">
        <v>37</v>
      </c>
      <c r="AH5" s="120">
        <v>0.44807385472737699</v>
      </c>
      <c r="AI5" s="120">
        <v>8.0403465732041185E-2</v>
      </c>
      <c r="AJ5" s="120">
        <v>0.28821022416241487</v>
      </c>
      <c r="AK5" s="120">
        <v>0.60793748529233904</v>
      </c>
    </row>
    <row r="6" spans="2:37" x14ac:dyDescent="0.3">
      <c r="B6" s="14" t="s">
        <v>680</v>
      </c>
      <c r="C6" s="15" t="s">
        <v>44</v>
      </c>
      <c r="D6" s="241" t="s">
        <v>45</v>
      </c>
      <c r="E6" s="16">
        <v>30</v>
      </c>
      <c r="F6" s="16">
        <f>10263.5+21903.4</f>
        <v>32166.9</v>
      </c>
      <c r="G6" s="16">
        <f>0.0209992+0.1092514</f>
        <v>0.13025059999999999</v>
      </c>
      <c r="H6" s="16">
        <v>5185</v>
      </c>
      <c r="I6" s="16">
        <v>5050</v>
      </c>
      <c r="J6" s="16">
        <v>0.9644874253790674</v>
      </c>
      <c r="K6" s="16">
        <v>5.6369767280541119E-3</v>
      </c>
      <c r="L6" s="16">
        <v>0.95343657086806965</v>
      </c>
      <c r="M6" s="16">
        <v>0.97553827989006514</v>
      </c>
      <c r="N6" s="16">
        <v>7430</v>
      </c>
      <c r="O6" s="16">
        <v>7237</v>
      </c>
      <c r="P6" s="16">
        <v>0.96734458745091634</v>
      </c>
      <c r="Q6" s="16">
        <v>4.6194263058739983E-3</v>
      </c>
      <c r="R6" s="16">
        <v>0.95828856141191732</v>
      </c>
      <c r="S6" s="16">
        <v>0.97640061348991536</v>
      </c>
      <c r="T6" s="16">
        <v>202</v>
      </c>
      <c r="U6" s="16">
        <v>193</v>
      </c>
      <c r="V6" s="16">
        <v>0.96275246085862454</v>
      </c>
      <c r="W6" s="16">
        <v>1.7025649663052849E-2</v>
      </c>
      <c r="X6" s="16">
        <v>0.92913921520432474</v>
      </c>
      <c r="Y6" s="45">
        <v>0.99636570651292433</v>
      </c>
      <c r="Z6" s="16">
        <v>7959</v>
      </c>
      <c r="AA6" s="16">
        <v>7532</v>
      </c>
      <c r="AB6" s="16">
        <v>0.95749336630258686</v>
      </c>
      <c r="AC6" s="16">
        <v>4.8346301029467513E-3</v>
      </c>
      <c r="AD6" s="16">
        <v>0.94801544995493547</v>
      </c>
      <c r="AE6" s="16">
        <v>0.96697128265023824</v>
      </c>
      <c r="AF6" s="16">
        <v>327</v>
      </c>
      <c r="AG6" s="16">
        <v>102</v>
      </c>
      <c r="AH6" s="16">
        <v>0.38893369394237959</v>
      </c>
      <c r="AI6" s="16">
        <v>6.336152248800217E-2</v>
      </c>
      <c r="AJ6" s="16">
        <v>0.26422513761812833</v>
      </c>
      <c r="AK6" s="16">
        <v>0.51364225026663091</v>
      </c>
    </row>
    <row r="7" spans="2:37" x14ac:dyDescent="0.3">
      <c r="B7" s="14" t="s">
        <v>46</v>
      </c>
      <c r="C7" s="15" t="s">
        <v>44</v>
      </c>
      <c r="D7" s="16" t="s">
        <v>45</v>
      </c>
      <c r="E7" s="16">
        <v>25</v>
      </c>
      <c r="F7" s="16">
        <f>4242.5+4714.1</f>
        <v>8956.6</v>
      </c>
      <c r="G7" s="16">
        <f>0.1195653+0.3214317</f>
        <v>0.44099699999999997</v>
      </c>
      <c r="H7" s="16">
        <v>3515</v>
      </c>
      <c r="I7" s="16">
        <v>3425</v>
      </c>
      <c r="J7" s="16">
        <v>0.9755033153960857</v>
      </c>
      <c r="K7" s="16">
        <v>3.1138651518649481E-3</v>
      </c>
      <c r="L7" s="16">
        <v>0.96939814238459088</v>
      </c>
      <c r="M7" s="16">
        <v>0.98160848840758053</v>
      </c>
      <c r="N7" s="16">
        <v>4788</v>
      </c>
      <c r="O7" s="16">
        <v>4667</v>
      </c>
      <c r="P7" s="16">
        <v>0.9730113663706137</v>
      </c>
      <c r="Q7" s="16">
        <v>3.1811265061306849E-3</v>
      </c>
      <c r="R7" s="16">
        <v>0.96677431796158153</v>
      </c>
      <c r="S7" s="16">
        <v>0.97924841477964586</v>
      </c>
      <c r="T7" s="16">
        <v>156</v>
      </c>
      <c r="U7" s="16">
        <v>149</v>
      </c>
      <c r="V7" s="16">
        <v>0.95825049457892608</v>
      </c>
      <c r="W7" s="16">
        <v>1.7260552504870821E-2</v>
      </c>
      <c r="X7" s="16">
        <v>0.92408971897456094</v>
      </c>
      <c r="Y7" s="45">
        <v>0.99241127018329123</v>
      </c>
      <c r="Z7" s="16">
        <v>5170</v>
      </c>
      <c r="AA7" s="16">
        <v>4912</v>
      </c>
      <c r="AB7" s="16">
        <v>0.96059994038241603</v>
      </c>
      <c r="AC7" s="16">
        <v>3.484594851347307E-3</v>
      </c>
      <c r="AD7" s="16">
        <v>0.95376789936429485</v>
      </c>
      <c r="AE7" s="16">
        <v>0.96743198140053721</v>
      </c>
      <c r="AF7" s="16">
        <v>226</v>
      </c>
      <c r="AG7" s="16">
        <v>96</v>
      </c>
      <c r="AH7" s="16">
        <v>0.43139120010636189</v>
      </c>
      <c r="AI7" s="16">
        <v>4.1880133304867402E-2</v>
      </c>
      <c r="AJ7" s="16">
        <v>0.3487923729289602</v>
      </c>
      <c r="AK7" s="16">
        <v>0.51399002728376364</v>
      </c>
    </row>
    <row r="8" spans="2:37" x14ac:dyDescent="0.3">
      <c r="B8" s="14" t="s">
        <v>47</v>
      </c>
      <c r="C8" s="15" t="s">
        <v>44</v>
      </c>
      <c r="D8" s="16" t="s">
        <v>45</v>
      </c>
      <c r="E8" s="16">
        <v>65</v>
      </c>
      <c r="F8" s="16">
        <f>10819.8+13783.7</f>
        <v>24603.5</v>
      </c>
      <c r="G8" s="16">
        <f>0.31143+0.1005894</f>
        <v>0.41201939999999998</v>
      </c>
      <c r="H8" s="16">
        <v>11036</v>
      </c>
      <c r="I8" s="16">
        <v>10355</v>
      </c>
      <c r="J8" s="16">
        <v>0.94106951730538291</v>
      </c>
      <c r="K8" s="16">
        <v>2.811451165611132E-3</v>
      </c>
      <c r="L8" s="16">
        <v>0.93555856981397456</v>
      </c>
      <c r="M8" s="16">
        <v>0.94658046479679125</v>
      </c>
      <c r="N8" s="16">
        <v>14492</v>
      </c>
      <c r="O8" s="16">
        <v>13619</v>
      </c>
      <c r="P8" s="16">
        <v>0.93949787323930378</v>
      </c>
      <c r="Q8" s="16">
        <v>2.7738943828070311E-3</v>
      </c>
      <c r="R8" s="16">
        <v>0.93406054376428194</v>
      </c>
      <c r="S8" s="16">
        <v>0.94493520271432563</v>
      </c>
      <c r="T8" s="16">
        <v>518</v>
      </c>
      <c r="U8" s="16">
        <v>454</v>
      </c>
      <c r="V8" s="16">
        <v>0.8880966012878504</v>
      </c>
      <c r="W8" s="16">
        <v>2.0881872098121281E-2</v>
      </c>
      <c r="X8" s="16">
        <v>0.84704711383991227</v>
      </c>
      <c r="Y8" s="45">
        <v>0.92914608873578852</v>
      </c>
      <c r="Z8" s="16">
        <v>16317</v>
      </c>
      <c r="AA8" s="16">
        <v>14528</v>
      </c>
      <c r="AB8" s="16">
        <v>0.90813088363221639</v>
      </c>
      <c r="AC8" s="16">
        <v>3.0477252840140881E-3</v>
      </c>
      <c r="AD8" s="16">
        <v>0.90215679657928038</v>
      </c>
      <c r="AE8" s="16">
        <v>0.9141049706851524</v>
      </c>
      <c r="AF8" s="16">
        <v>1307</v>
      </c>
      <c r="AG8" s="16">
        <v>455</v>
      </c>
      <c r="AH8" s="16">
        <v>0.32466848696879758</v>
      </c>
      <c r="AI8" s="16">
        <v>1.7270319257800999E-2</v>
      </c>
      <c r="AJ8" s="16">
        <v>0.29078102259564681</v>
      </c>
      <c r="AK8" s="16">
        <v>0.35855595134194851</v>
      </c>
    </row>
    <row r="9" spans="2:37" x14ac:dyDescent="0.3">
      <c r="B9" s="22" t="s">
        <v>48</v>
      </c>
      <c r="C9" s="23" t="s">
        <v>49</v>
      </c>
      <c r="D9" s="16" t="s">
        <v>45</v>
      </c>
      <c r="E9" s="16">
        <v>130</v>
      </c>
      <c r="F9" s="16">
        <f>3759.7+4714.1+13783.7+21903.4</f>
        <v>44160.9</v>
      </c>
      <c r="G9" s="16">
        <v>0.75506399999999996</v>
      </c>
      <c r="H9" s="16">
        <v>12082</v>
      </c>
      <c r="I9" s="16">
        <v>11599</v>
      </c>
      <c r="J9" s="16">
        <v>0.96046725584216142</v>
      </c>
      <c r="K9" s="16">
        <v>2.4271353452768409E-3</v>
      </c>
      <c r="L9" s="16">
        <v>0.95570968069915152</v>
      </c>
      <c r="M9" s="16">
        <v>0.96522483098517131</v>
      </c>
      <c r="N9" s="16">
        <v>15534</v>
      </c>
      <c r="O9" s="16">
        <v>14937</v>
      </c>
      <c r="P9" s="16">
        <v>0.95959814066474658</v>
      </c>
      <c r="Q9" s="16">
        <v>2.3796611576772679E-3</v>
      </c>
      <c r="R9" s="16">
        <v>0.95493362255512282</v>
      </c>
      <c r="S9" s="16">
        <v>0.96426265877437034</v>
      </c>
      <c r="T9" s="16">
        <v>376</v>
      </c>
      <c r="U9" s="16">
        <v>351</v>
      </c>
      <c r="V9" s="16">
        <v>0.93761208506265825</v>
      </c>
      <c r="W9" s="16">
        <v>1.7195729489058221E-2</v>
      </c>
      <c r="X9" s="16">
        <v>0.90377255722030958</v>
      </c>
      <c r="Y9" s="45">
        <v>0.97145161290500692</v>
      </c>
      <c r="Z9" s="16">
        <v>16759</v>
      </c>
      <c r="AA9" s="16">
        <v>15610</v>
      </c>
      <c r="AB9" s="16">
        <v>0.94235048762578544</v>
      </c>
      <c r="AC9" s="16">
        <v>2.5857319371739812E-3</v>
      </c>
      <c r="AD9" s="16">
        <v>0.93728203768757945</v>
      </c>
      <c r="AE9" s="16">
        <v>0.94741893756399143</v>
      </c>
      <c r="AF9" s="16">
        <v>849</v>
      </c>
      <c r="AG9" s="16">
        <v>322</v>
      </c>
      <c r="AH9" s="16">
        <v>0.35526961664528928</v>
      </c>
      <c r="AI9" s="16">
        <v>2.3559448404173389E-2</v>
      </c>
      <c r="AJ9" s="16">
        <v>0.30901564904440199</v>
      </c>
      <c r="AK9" s="16">
        <v>0.40152358424617662</v>
      </c>
    </row>
    <row r="10" spans="2:37" x14ac:dyDescent="0.3">
      <c r="B10" s="22" t="s">
        <v>48</v>
      </c>
      <c r="C10" s="23" t="s">
        <v>50</v>
      </c>
      <c r="D10" s="16" t="s">
        <v>45</v>
      </c>
      <c r="E10" s="16">
        <v>130</v>
      </c>
      <c r="F10" s="16">
        <f>2691.8+4242.5+10263.5+10819.8</f>
        <v>28017.599999999999</v>
      </c>
      <c r="G10" s="16">
        <f>0.244936</f>
        <v>0.24493599999999999</v>
      </c>
      <c r="H10" s="16">
        <v>9577</v>
      </c>
      <c r="I10" s="16">
        <v>9143</v>
      </c>
      <c r="J10" s="16">
        <v>0.95951165552965767</v>
      </c>
      <c r="K10" s="16">
        <v>2.7209022394258579E-3</v>
      </c>
      <c r="L10" s="16">
        <v>0.95417811092915938</v>
      </c>
      <c r="M10" s="16">
        <v>0.96484520013015596</v>
      </c>
      <c r="N10" s="16">
        <v>13822</v>
      </c>
      <c r="O10" s="16">
        <v>13208</v>
      </c>
      <c r="P10" s="16">
        <v>0.95640139419718173</v>
      </c>
      <c r="Q10" s="16">
        <v>2.713720931247545E-3</v>
      </c>
      <c r="R10" s="16">
        <v>0.95108192648151368</v>
      </c>
      <c r="S10" s="16">
        <v>0.96172086191284978</v>
      </c>
      <c r="T10" s="16">
        <v>585</v>
      </c>
      <c r="U10" s="16">
        <v>524</v>
      </c>
      <c r="V10" s="16">
        <v>0.9110225549506441</v>
      </c>
      <c r="W10" s="16">
        <v>1.6911398520009509E-2</v>
      </c>
      <c r="X10" s="16">
        <v>0.87778957309930505</v>
      </c>
      <c r="Y10" s="45">
        <v>0.94425553680198315</v>
      </c>
      <c r="Z10" s="16">
        <v>15518</v>
      </c>
      <c r="AA10" s="16">
        <v>14100</v>
      </c>
      <c r="AB10" s="16">
        <v>0.92830529601133971</v>
      </c>
      <c r="AC10" s="16">
        <v>3.207029481967705E-3</v>
      </c>
      <c r="AD10" s="16">
        <v>0.92201883906726478</v>
      </c>
      <c r="AE10" s="16">
        <v>0.93459175295541463</v>
      </c>
      <c r="AF10" s="16">
        <v>1111</v>
      </c>
      <c r="AG10" s="16">
        <v>368</v>
      </c>
      <c r="AH10" s="16">
        <v>0.37985777618218269</v>
      </c>
      <c r="AI10" s="16">
        <v>2.3725704378549789E-2</v>
      </c>
      <c r="AJ10" s="16">
        <v>0.33329545600849653</v>
      </c>
      <c r="AK10" s="16">
        <v>0.42642009635586903</v>
      </c>
    </row>
    <row r="11" spans="2:37" x14ac:dyDescent="0.3">
      <c r="B11" s="24" t="s">
        <v>48</v>
      </c>
      <c r="C11" s="25" t="s">
        <v>44</v>
      </c>
      <c r="D11" s="26" t="s">
        <v>45</v>
      </c>
      <c r="E11" s="29">
        <v>130</v>
      </c>
      <c r="F11" s="29">
        <f>2691.8+3759.7+4242.5+4714.1+10263.5+10819.8+13783.7+21903.4</f>
        <v>72178.5</v>
      </c>
      <c r="G11" s="29">
        <v>1</v>
      </c>
      <c r="H11" s="29">
        <v>21659</v>
      </c>
      <c r="I11" s="29">
        <v>20742</v>
      </c>
      <c r="J11" s="29">
        <v>0.96023319493322268</v>
      </c>
      <c r="K11" s="29">
        <v>1.949952048054115E-3</v>
      </c>
      <c r="L11" s="29">
        <v>0.95641114538332939</v>
      </c>
      <c r="M11" s="29">
        <v>0.96405524448311597</v>
      </c>
      <c r="N11" s="29">
        <v>29356</v>
      </c>
      <c r="O11" s="29">
        <v>28145</v>
      </c>
      <c r="P11" s="29">
        <v>0.95881514240275811</v>
      </c>
      <c r="Q11" s="29">
        <v>1.91550610663984E-3</v>
      </c>
      <c r="R11" s="29">
        <v>0.95506060943359794</v>
      </c>
      <c r="S11" s="29">
        <v>0.96256967537191829</v>
      </c>
      <c r="T11" s="29">
        <v>961</v>
      </c>
      <c r="U11" s="29">
        <v>875</v>
      </c>
      <c r="V11" s="29">
        <v>0.92773718048216458</v>
      </c>
      <c r="W11" s="29">
        <v>1.254780807130563E-2</v>
      </c>
      <c r="X11" s="29">
        <v>0.90310480346294009</v>
      </c>
      <c r="Y11" s="61">
        <v>0.95236955750138907</v>
      </c>
      <c r="Z11" s="61">
        <v>32277</v>
      </c>
      <c r="AA11" s="61">
        <v>29710</v>
      </c>
      <c r="AB11" s="61">
        <v>0.93891031470779163</v>
      </c>
      <c r="AC11" s="61">
        <v>2.103748193391773E-3</v>
      </c>
      <c r="AD11" s="61">
        <v>0.93478681339212299</v>
      </c>
      <c r="AE11" s="61">
        <v>0.94303381602346026</v>
      </c>
      <c r="AF11" s="61">
        <v>1960</v>
      </c>
      <c r="AG11" s="61">
        <v>690</v>
      </c>
      <c r="AH11" s="61">
        <v>0.36412988401874091</v>
      </c>
      <c r="AI11" s="61">
        <v>1.7350822951024272E-2</v>
      </c>
      <c r="AJ11" s="61">
        <v>0.33009782552395689</v>
      </c>
      <c r="AK11" s="61">
        <v>0.39816194251352488</v>
      </c>
    </row>
    <row r="12" spans="2:37" x14ac:dyDescent="0.3">
      <c r="B12" s="32"/>
      <c r="C12" s="33"/>
      <c r="D12" s="34"/>
      <c r="E12" s="4"/>
      <c r="F12" s="4"/>
      <c r="G12" s="4"/>
      <c r="H12" s="4"/>
      <c r="I12" s="4"/>
      <c r="J12" s="4"/>
      <c r="K12" s="4"/>
      <c r="L12" s="4"/>
      <c r="M12" s="4"/>
      <c r="N12" s="4"/>
      <c r="O12" s="4"/>
      <c r="P12" s="4"/>
      <c r="Q12" s="4"/>
      <c r="R12" s="4"/>
      <c r="S12" s="4"/>
      <c r="T12" s="4"/>
      <c r="U12" s="4"/>
      <c r="V12" s="4"/>
      <c r="W12" s="4"/>
      <c r="X12" s="4"/>
    </row>
    <row r="13" spans="2:37" ht="18" x14ac:dyDescent="0.3">
      <c r="B13" s="3" t="s">
        <v>51</v>
      </c>
      <c r="C13" s="33"/>
      <c r="D13" s="34"/>
      <c r="E13" s="4"/>
      <c r="F13" s="4"/>
      <c r="G13" s="4"/>
      <c r="H13" s="4"/>
      <c r="I13" s="4"/>
      <c r="J13" s="4"/>
      <c r="K13" s="4"/>
      <c r="L13" s="4"/>
      <c r="M13" s="4"/>
      <c r="N13" s="4"/>
      <c r="O13" s="4"/>
      <c r="P13" s="4"/>
      <c r="Q13" s="4"/>
      <c r="R13" s="4"/>
      <c r="S13" s="4"/>
      <c r="T13" s="4"/>
      <c r="U13" s="4"/>
      <c r="V13" s="4"/>
      <c r="W13" s="4"/>
      <c r="X13" s="4"/>
    </row>
    <row r="14" spans="2:37" x14ac:dyDescent="0.3">
      <c r="B14" s="4"/>
      <c r="C14" s="4"/>
      <c r="D14" s="4"/>
      <c r="E14" s="5"/>
      <c r="F14" s="5"/>
      <c r="G14" s="5"/>
      <c r="H14" s="6" t="s">
        <v>2</v>
      </c>
      <c r="I14" s="6"/>
      <c r="J14" s="6"/>
      <c r="K14" s="6"/>
      <c r="L14" s="6"/>
      <c r="M14" s="6"/>
      <c r="N14" s="6" t="s">
        <v>3</v>
      </c>
      <c r="O14" s="6"/>
      <c r="P14" s="6"/>
      <c r="Q14" s="6"/>
      <c r="R14" s="6"/>
      <c r="S14" s="6"/>
      <c r="T14" s="6" t="s">
        <v>4</v>
      </c>
      <c r="U14" s="6"/>
      <c r="V14" s="6"/>
      <c r="W14" s="6"/>
      <c r="X14" s="6"/>
      <c r="Y14" s="6"/>
      <c r="Z14" s="6" t="s">
        <v>5</v>
      </c>
      <c r="AA14" s="6"/>
      <c r="AB14" s="6"/>
      <c r="AC14" s="6"/>
      <c r="AD14" s="6"/>
      <c r="AE14" s="6"/>
      <c r="AF14" s="6" t="s">
        <v>6</v>
      </c>
      <c r="AG14" s="6"/>
      <c r="AH14" s="6"/>
      <c r="AI14" s="6"/>
      <c r="AJ14" s="6"/>
      <c r="AK14" s="6"/>
    </row>
    <row r="15" spans="2:37" x14ac:dyDescent="0.3">
      <c r="B15" s="7" t="s">
        <v>7</v>
      </c>
      <c r="C15" s="8" t="s">
        <v>8</v>
      </c>
      <c r="D15" s="8" t="s">
        <v>9</v>
      </c>
      <c r="E15" s="9" t="s">
        <v>10</v>
      </c>
      <c r="F15" s="10" t="s">
        <v>11</v>
      </c>
      <c r="G15" s="10" t="s">
        <v>12</v>
      </c>
      <c r="H15" s="9" t="s">
        <v>13</v>
      </c>
      <c r="I15" s="9" t="s">
        <v>14</v>
      </c>
      <c r="J15" s="9" t="s">
        <v>15</v>
      </c>
      <c r="K15" s="9" t="s">
        <v>16</v>
      </c>
      <c r="L15" s="11" t="s">
        <v>17</v>
      </c>
      <c r="M15" s="11" t="s">
        <v>18</v>
      </c>
      <c r="N15" s="9" t="s">
        <v>19</v>
      </c>
      <c r="O15" s="9" t="s">
        <v>20</v>
      </c>
      <c r="P15" s="9" t="s">
        <v>21</v>
      </c>
      <c r="Q15" s="9" t="s">
        <v>22</v>
      </c>
      <c r="R15" s="11" t="s">
        <v>23</v>
      </c>
      <c r="S15" s="11" t="s">
        <v>24</v>
      </c>
      <c r="T15" s="9" t="s">
        <v>25</v>
      </c>
      <c r="U15" s="9" t="s">
        <v>26</v>
      </c>
      <c r="V15" s="9" t="s">
        <v>27</v>
      </c>
      <c r="W15" s="9" t="s">
        <v>28</v>
      </c>
      <c r="X15" s="11" t="s">
        <v>29</v>
      </c>
      <c r="Y15" s="11" t="s">
        <v>30</v>
      </c>
      <c r="Z15" s="12" t="s">
        <v>31</v>
      </c>
      <c r="AA15" s="12" t="s">
        <v>32</v>
      </c>
      <c r="AB15" s="12" t="s">
        <v>33</v>
      </c>
      <c r="AC15" s="12" t="s">
        <v>34</v>
      </c>
      <c r="AD15" s="13" t="s">
        <v>35</v>
      </c>
      <c r="AE15" s="13" t="s">
        <v>36</v>
      </c>
      <c r="AF15" s="12" t="s">
        <v>37</v>
      </c>
      <c r="AG15" s="12" t="s">
        <v>38</v>
      </c>
      <c r="AH15" s="12" t="s">
        <v>39</v>
      </c>
      <c r="AI15" s="12" t="s">
        <v>40</v>
      </c>
      <c r="AJ15" s="13" t="s">
        <v>41</v>
      </c>
      <c r="AK15" s="13" t="s">
        <v>42</v>
      </c>
    </row>
    <row r="16" spans="2:37" x14ac:dyDescent="0.3">
      <c r="B16" s="35" t="s">
        <v>43</v>
      </c>
      <c r="C16" s="36" t="s">
        <v>49</v>
      </c>
      <c r="D16" s="37" t="s">
        <v>45</v>
      </c>
      <c r="E16" s="36"/>
      <c r="F16" s="36"/>
      <c r="G16" s="36"/>
      <c r="H16" s="36"/>
      <c r="I16" s="36"/>
      <c r="J16" s="36"/>
      <c r="K16" s="36"/>
      <c r="L16" s="36"/>
      <c r="M16" s="36"/>
      <c r="N16" s="36"/>
      <c r="O16" s="36"/>
      <c r="P16" s="36"/>
      <c r="Q16" s="36"/>
      <c r="R16" s="36"/>
      <c r="S16" s="36"/>
      <c r="T16" s="36"/>
      <c r="U16" s="36"/>
      <c r="V16" s="36"/>
      <c r="W16" s="36"/>
      <c r="X16" s="36"/>
      <c r="Y16" s="41"/>
      <c r="Z16" s="41"/>
      <c r="AA16" s="41"/>
      <c r="AB16" s="41"/>
      <c r="AC16" s="41"/>
      <c r="AD16" s="41"/>
      <c r="AE16" s="41"/>
      <c r="AF16" s="41"/>
      <c r="AG16" s="41"/>
      <c r="AH16" s="41"/>
      <c r="AI16" s="41"/>
      <c r="AJ16" s="41"/>
      <c r="AK16" s="41"/>
    </row>
    <row r="17" spans="2:37" x14ac:dyDescent="0.3">
      <c r="B17" s="35" t="s">
        <v>43</v>
      </c>
      <c r="C17" s="36" t="s">
        <v>49</v>
      </c>
      <c r="D17" s="37" t="s">
        <v>52</v>
      </c>
      <c r="E17" s="36"/>
      <c r="F17" s="36"/>
      <c r="G17" s="36"/>
      <c r="H17" s="36"/>
      <c r="I17" s="36"/>
      <c r="J17" s="36"/>
      <c r="K17" s="36"/>
      <c r="L17" s="36"/>
      <c r="M17" s="36"/>
      <c r="N17" s="36"/>
      <c r="O17" s="36"/>
      <c r="P17" s="36"/>
      <c r="Q17" s="36"/>
      <c r="R17" s="36"/>
      <c r="S17" s="36"/>
      <c r="T17" s="36"/>
      <c r="U17" s="36"/>
      <c r="V17" s="36"/>
      <c r="W17" s="36"/>
      <c r="X17" s="36"/>
      <c r="Y17" s="41"/>
      <c r="Z17" s="41"/>
      <c r="AA17" s="41"/>
      <c r="AB17" s="41"/>
      <c r="AC17" s="41"/>
      <c r="AD17" s="41"/>
      <c r="AE17" s="41"/>
      <c r="AF17" s="41"/>
      <c r="AG17" s="41"/>
      <c r="AH17" s="41"/>
      <c r="AI17" s="41"/>
      <c r="AJ17" s="41"/>
      <c r="AK17" s="41"/>
    </row>
    <row r="18" spans="2:37" x14ac:dyDescent="0.3">
      <c r="B18" s="43" t="s">
        <v>43</v>
      </c>
      <c r="C18" s="44" t="s">
        <v>53</v>
      </c>
      <c r="D18" s="15" t="s">
        <v>54</v>
      </c>
      <c r="E18" s="16">
        <v>10</v>
      </c>
      <c r="F18" s="16">
        <v>3759.7</v>
      </c>
      <c r="G18" s="16">
        <v>1.29508E-2</v>
      </c>
      <c r="H18" s="16">
        <v>1151</v>
      </c>
      <c r="I18" s="16">
        <v>1148</v>
      </c>
      <c r="J18" s="16">
        <v>0.9982814879428813</v>
      </c>
      <c r="K18" s="16">
        <v>1.012608520991432E-3</v>
      </c>
      <c r="L18" s="16">
        <v>0.99629472069450653</v>
      </c>
      <c r="M18" s="16">
        <v>1.0002682551912561</v>
      </c>
      <c r="N18" s="16">
        <v>1501</v>
      </c>
      <c r="O18" s="16">
        <v>1493</v>
      </c>
      <c r="P18" s="16">
        <v>0.99549242454980402</v>
      </c>
      <c r="Q18" s="16">
        <v>1.929896935230544E-3</v>
      </c>
      <c r="R18" s="16">
        <v>0.99170591086344784</v>
      </c>
      <c r="S18" s="16">
        <v>0.99927893823616021</v>
      </c>
      <c r="T18" s="16">
        <v>40</v>
      </c>
      <c r="U18" s="16">
        <v>39</v>
      </c>
      <c r="V18" s="16">
        <v>0.97528921201483199</v>
      </c>
      <c r="W18" s="16">
        <v>2.539493927092271E-2</v>
      </c>
      <c r="X18" s="16">
        <v>0.92318310065458908</v>
      </c>
      <c r="Y18" s="45">
        <v>1.027395323375075</v>
      </c>
      <c r="Z18" s="45">
        <v>1581</v>
      </c>
      <c r="AA18" s="45">
        <v>1547</v>
      </c>
      <c r="AB18" s="45">
        <v>0.98358719616517321</v>
      </c>
      <c r="AC18" s="45">
        <v>3.8110549850686511E-3</v>
      </c>
      <c r="AD18" s="45">
        <v>0.97610979589732183</v>
      </c>
      <c r="AE18" s="45">
        <v>0.99106459643302458</v>
      </c>
      <c r="AF18" s="45">
        <v>40</v>
      </c>
      <c r="AG18" s="45">
        <v>15</v>
      </c>
      <c r="AH18" s="45">
        <v>0.44301886688979009</v>
      </c>
      <c r="AI18" s="45">
        <v>0.1071583255670736</v>
      </c>
      <c r="AJ18" s="45">
        <v>0.2254759005780424</v>
      </c>
      <c r="AK18" s="45">
        <v>0.66056183320153783</v>
      </c>
    </row>
    <row r="19" spans="2:37" x14ac:dyDescent="0.3">
      <c r="B19" s="35" t="s">
        <v>43</v>
      </c>
      <c r="C19" s="47" t="s">
        <v>50</v>
      </c>
      <c r="D19" s="37" t="s">
        <v>45</v>
      </c>
      <c r="E19" s="36"/>
      <c r="F19" s="36"/>
      <c r="G19" s="36"/>
      <c r="H19" s="36"/>
      <c r="I19" s="36"/>
      <c r="J19" s="36"/>
      <c r="K19" s="36"/>
      <c r="L19" s="36"/>
      <c r="M19" s="36"/>
      <c r="N19" s="36"/>
      <c r="O19" s="36"/>
      <c r="P19" s="36"/>
      <c r="Q19" s="36"/>
      <c r="R19" s="36"/>
      <c r="S19" s="36"/>
      <c r="T19" s="36"/>
      <c r="U19" s="36"/>
      <c r="V19" s="36"/>
      <c r="W19" s="36"/>
      <c r="X19" s="36"/>
      <c r="Y19" s="41"/>
      <c r="Z19" s="41"/>
      <c r="AA19" s="41"/>
      <c r="AB19" s="41"/>
      <c r="AC19" s="41"/>
      <c r="AD19" s="41"/>
      <c r="AE19" s="41"/>
      <c r="AF19" s="41"/>
      <c r="AG19" s="41"/>
      <c r="AH19" s="41"/>
      <c r="AI19" s="41"/>
      <c r="AJ19" s="41"/>
      <c r="AK19" s="41"/>
    </row>
    <row r="20" spans="2:37" x14ac:dyDescent="0.3">
      <c r="B20" s="35" t="s">
        <v>43</v>
      </c>
      <c r="C20" s="47" t="s">
        <v>50</v>
      </c>
      <c r="D20" s="37" t="s">
        <v>52</v>
      </c>
      <c r="E20" s="36"/>
      <c r="F20" s="36"/>
      <c r="G20" s="36"/>
      <c r="H20" s="36"/>
      <c r="I20" s="36"/>
      <c r="J20" s="36"/>
      <c r="K20" s="36"/>
      <c r="L20" s="36"/>
      <c r="M20" s="36"/>
      <c r="N20" s="36"/>
      <c r="O20" s="36"/>
      <c r="P20" s="36"/>
      <c r="Q20" s="36"/>
      <c r="R20" s="36"/>
      <c r="S20" s="36"/>
      <c r="T20" s="36"/>
      <c r="U20" s="36"/>
      <c r="V20" s="36"/>
      <c r="W20" s="36"/>
      <c r="X20" s="36"/>
      <c r="Y20" s="41"/>
      <c r="Z20" s="41"/>
      <c r="AA20" s="41"/>
      <c r="AB20" s="41"/>
      <c r="AC20" s="41"/>
      <c r="AD20" s="41"/>
      <c r="AE20" s="41"/>
      <c r="AF20" s="41"/>
      <c r="AG20" s="41"/>
      <c r="AH20" s="41"/>
      <c r="AI20" s="41"/>
      <c r="AJ20" s="41"/>
      <c r="AK20" s="41"/>
    </row>
    <row r="21" spans="2:37" x14ac:dyDescent="0.3">
      <c r="B21" s="43" t="s">
        <v>43</v>
      </c>
      <c r="C21" s="23" t="s">
        <v>55</v>
      </c>
      <c r="D21" s="15" t="s">
        <v>54</v>
      </c>
      <c r="E21" s="16">
        <v>10</v>
      </c>
      <c r="F21" s="16">
        <v>2691.8</v>
      </c>
      <c r="G21" s="16">
        <f>0.0037822</f>
        <v>3.7821999999999999E-3</v>
      </c>
      <c r="H21" s="16">
        <v>772</v>
      </c>
      <c r="I21" s="16">
        <v>764</v>
      </c>
      <c r="J21" s="16">
        <v>0.99060152247279931</v>
      </c>
      <c r="K21" s="16">
        <v>4.568016448358238E-3</v>
      </c>
      <c r="L21" s="16">
        <v>0.98163429781888523</v>
      </c>
      <c r="M21" s="16">
        <v>0.9995687471267134</v>
      </c>
      <c r="N21" s="16">
        <v>1145</v>
      </c>
      <c r="O21" s="16">
        <v>1129</v>
      </c>
      <c r="P21" s="16">
        <v>0.98859494231561784</v>
      </c>
      <c r="Q21" s="16">
        <v>4.6716935921556129E-3</v>
      </c>
      <c r="R21" s="16">
        <v>0.97942419469929387</v>
      </c>
      <c r="S21" s="16">
        <v>0.99776568993194181</v>
      </c>
      <c r="T21" s="16">
        <v>45</v>
      </c>
      <c r="U21" s="16">
        <v>40</v>
      </c>
      <c r="V21" s="16">
        <v>0.85851738060431748</v>
      </c>
      <c r="W21" s="16">
        <v>7.6436105204849586E-2</v>
      </c>
      <c r="X21" s="16">
        <v>0.70262491624885615</v>
      </c>
      <c r="Y21" s="45">
        <v>1.0144098449597789</v>
      </c>
      <c r="Z21" s="45">
        <v>1250</v>
      </c>
      <c r="AA21" s="45">
        <v>1191</v>
      </c>
      <c r="AB21" s="45">
        <v>0.97000565119700533</v>
      </c>
      <c r="AC21" s="45">
        <v>5.9802437256998393E-3</v>
      </c>
      <c r="AD21" s="45">
        <v>0.95826615998024667</v>
      </c>
      <c r="AE21" s="45">
        <v>0.98174514241376398</v>
      </c>
      <c r="AF21" s="45">
        <v>60</v>
      </c>
      <c r="AG21" s="45">
        <v>22</v>
      </c>
      <c r="AH21" s="45">
        <v>0.46134612773991113</v>
      </c>
      <c r="AI21" s="45">
        <v>8.3855986154129425E-2</v>
      </c>
      <c r="AJ21" s="45">
        <v>0.2928312144795201</v>
      </c>
      <c r="AK21" s="45">
        <v>0.62986104100030205</v>
      </c>
    </row>
    <row r="22" spans="2:37" x14ac:dyDescent="0.3">
      <c r="B22" s="43" t="s">
        <v>43</v>
      </c>
      <c r="C22" s="15" t="s">
        <v>44</v>
      </c>
      <c r="D22" s="44" t="s">
        <v>45</v>
      </c>
      <c r="E22" s="16"/>
      <c r="F22" s="16"/>
      <c r="G22" s="16"/>
      <c r="H22" s="16"/>
      <c r="I22" s="16"/>
      <c r="J22" s="16"/>
      <c r="K22" s="16"/>
      <c r="L22" s="16"/>
      <c r="M22" s="16"/>
      <c r="N22" s="16"/>
      <c r="O22" s="16"/>
      <c r="P22" s="16"/>
      <c r="Q22" s="16"/>
      <c r="R22" s="16"/>
      <c r="S22" s="16"/>
      <c r="T22" s="16"/>
      <c r="U22" s="16"/>
      <c r="V22" s="16"/>
      <c r="W22" s="16"/>
      <c r="X22" s="16"/>
      <c r="Y22" s="45"/>
      <c r="Z22" s="45"/>
      <c r="AA22" s="45"/>
      <c r="AB22" s="45"/>
      <c r="AC22" s="45"/>
      <c r="AD22" s="45"/>
      <c r="AE22" s="45"/>
      <c r="AF22" s="45"/>
      <c r="AG22" s="45"/>
      <c r="AH22" s="45"/>
      <c r="AI22" s="45"/>
      <c r="AJ22" s="45"/>
      <c r="AK22" s="45"/>
    </row>
    <row r="23" spans="2:37" x14ac:dyDescent="0.3">
      <c r="B23" s="43" t="s">
        <v>43</v>
      </c>
      <c r="C23" s="15" t="s">
        <v>44</v>
      </c>
      <c r="D23" s="44" t="s">
        <v>52</v>
      </c>
      <c r="E23" s="16"/>
      <c r="F23" s="16"/>
      <c r="G23" s="16"/>
      <c r="H23" s="16"/>
      <c r="I23" s="16"/>
      <c r="J23" s="16"/>
      <c r="K23" s="16"/>
      <c r="L23" s="16"/>
      <c r="M23" s="16"/>
      <c r="N23" s="16"/>
      <c r="O23" s="16"/>
      <c r="P23" s="16"/>
      <c r="Q23" s="16"/>
      <c r="R23" s="16"/>
      <c r="S23" s="16"/>
      <c r="T23" s="16"/>
      <c r="U23" s="16"/>
      <c r="V23" s="16"/>
      <c r="W23" s="16"/>
      <c r="X23" s="16"/>
      <c r="Y23" s="45"/>
      <c r="Z23" s="45"/>
      <c r="AA23" s="45"/>
      <c r="AB23" s="45"/>
      <c r="AC23" s="45"/>
      <c r="AD23" s="45"/>
      <c r="AE23" s="45"/>
      <c r="AF23" s="45"/>
      <c r="AG23" s="45"/>
      <c r="AH23" s="45"/>
      <c r="AI23" s="45"/>
      <c r="AJ23" s="45"/>
      <c r="AK23" s="45"/>
    </row>
    <row r="24" spans="2:37" x14ac:dyDescent="0.3">
      <c r="B24" s="48" t="s">
        <v>56</v>
      </c>
      <c r="C24" s="49" t="s">
        <v>44</v>
      </c>
      <c r="D24" s="50" t="s">
        <v>54</v>
      </c>
      <c r="E24" s="80"/>
      <c r="F24" s="80"/>
      <c r="G24" s="80"/>
      <c r="H24" s="80"/>
      <c r="I24" s="80"/>
      <c r="J24" s="80"/>
      <c r="K24" s="80"/>
      <c r="L24" s="80"/>
      <c r="M24" s="80"/>
      <c r="N24" s="80"/>
      <c r="O24" s="80"/>
      <c r="P24" s="80"/>
      <c r="Q24" s="80"/>
      <c r="R24" s="80"/>
      <c r="S24" s="80"/>
      <c r="T24" s="80"/>
      <c r="U24" s="80"/>
      <c r="V24" s="80"/>
      <c r="W24" s="80"/>
      <c r="X24" s="80"/>
      <c r="Y24" s="54"/>
      <c r="Z24" s="54"/>
      <c r="AA24" s="54"/>
      <c r="AB24" s="54"/>
      <c r="AC24" s="54"/>
      <c r="AD24" s="54"/>
      <c r="AE24" s="54"/>
      <c r="AF24" s="54"/>
      <c r="AG24" s="54"/>
      <c r="AH24" s="54"/>
      <c r="AI24" s="54"/>
      <c r="AJ24" s="54"/>
      <c r="AK24" s="54"/>
    </row>
    <row r="25" spans="2:37" x14ac:dyDescent="0.3">
      <c r="B25" s="35" t="s">
        <v>680</v>
      </c>
      <c r="C25" s="36" t="s">
        <v>49</v>
      </c>
      <c r="D25" s="37" t="s">
        <v>45</v>
      </c>
      <c r="E25" s="80"/>
      <c r="F25" s="80"/>
      <c r="G25" s="80"/>
      <c r="H25" s="80"/>
      <c r="I25" s="80"/>
      <c r="J25" s="80"/>
      <c r="K25" s="80"/>
      <c r="L25" s="80"/>
      <c r="M25" s="80"/>
      <c r="N25" s="80"/>
      <c r="O25" s="80"/>
      <c r="P25" s="80"/>
      <c r="Q25" s="80"/>
      <c r="R25" s="80"/>
      <c r="S25" s="80"/>
      <c r="T25" s="80"/>
      <c r="U25" s="80"/>
      <c r="V25" s="80"/>
      <c r="W25" s="80"/>
      <c r="X25" s="80"/>
      <c r="Y25" s="54"/>
      <c r="Z25" s="54"/>
      <c r="AA25" s="54"/>
      <c r="AB25" s="54"/>
      <c r="AC25" s="54"/>
      <c r="AD25" s="54"/>
      <c r="AE25" s="54"/>
      <c r="AF25" s="54"/>
      <c r="AG25" s="54"/>
      <c r="AH25" s="54"/>
      <c r="AI25" s="54"/>
      <c r="AJ25" s="54"/>
      <c r="AK25" s="54"/>
    </row>
    <row r="26" spans="2:37" x14ac:dyDescent="0.3">
      <c r="B26" s="35" t="s">
        <v>680</v>
      </c>
      <c r="C26" s="36" t="s">
        <v>49</v>
      </c>
      <c r="D26" s="37" t="s">
        <v>52</v>
      </c>
      <c r="E26" s="80"/>
      <c r="F26" s="80"/>
      <c r="G26" s="80"/>
      <c r="H26" s="80"/>
      <c r="I26" s="80"/>
      <c r="J26" s="80"/>
      <c r="K26" s="80"/>
      <c r="L26" s="80"/>
      <c r="M26" s="80"/>
      <c r="N26" s="80"/>
      <c r="O26" s="80"/>
      <c r="P26" s="80"/>
      <c r="Q26" s="80"/>
      <c r="R26" s="80"/>
      <c r="S26" s="80"/>
      <c r="T26" s="80"/>
      <c r="U26" s="80"/>
      <c r="V26" s="80"/>
      <c r="W26" s="80"/>
      <c r="X26" s="80"/>
      <c r="Y26" s="54"/>
      <c r="Z26" s="54"/>
      <c r="AA26" s="54"/>
      <c r="AB26" s="54"/>
      <c r="AC26" s="54"/>
      <c r="AD26" s="54"/>
      <c r="AE26" s="54"/>
      <c r="AF26" s="54"/>
      <c r="AG26" s="54"/>
      <c r="AH26" s="54"/>
      <c r="AI26" s="54"/>
      <c r="AJ26" s="54"/>
      <c r="AK26" s="54"/>
    </row>
    <row r="27" spans="2:37" x14ac:dyDescent="0.3">
      <c r="B27" s="43" t="s">
        <v>680</v>
      </c>
      <c r="C27" s="44" t="s">
        <v>53</v>
      </c>
      <c r="D27" s="15" t="s">
        <v>54</v>
      </c>
      <c r="E27" s="80">
        <v>30</v>
      </c>
      <c r="F27" s="80">
        <v>21903.4</v>
      </c>
      <c r="G27" s="80">
        <f>0.1092514</f>
        <v>0.1092514</v>
      </c>
      <c r="H27" s="80">
        <v>2877</v>
      </c>
      <c r="I27" s="80">
        <v>2809</v>
      </c>
      <c r="J27" s="80">
        <v>0.96298067993673997</v>
      </c>
      <c r="K27" s="80">
        <v>6.6495299108710292E-3</v>
      </c>
      <c r="L27" s="80">
        <v>0.94994234409659317</v>
      </c>
      <c r="M27" s="80">
        <v>0.97601901577688677</v>
      </c>
      <c r="N27" s="80">
        <v>3877</v>
      </c>
      <c r="O27" s="80">
        <v>3792</v>
      </c>
      <c r="P27" s="80">
        <v>0.96744016803848698</v>
      </c>
      <c r="Q27" s="80">
        <v>5.4264467762117873E-3</v>
      </c>
      <c r="R27" s="80">
        <v>0.95680004212954683</v>
      </c>
      <c r="S27" s="80">
        <v>0.97808029394742713</v>
      </c>
      <c r="T27" s="80">
        <v>75</v>
      </c>
      <c r="U27" s="80">
        <v>74</v>
      </c>
      <c r="V27" s="80">
        <v>0.99027794771980671</v>
      </c>
      <c r="W27" s="80">
        <v>9.8080333843251991E-3</v>
      </c>
      <c r="X27" s="80">
        <v>0.97066557284209232</v>
      </c>
      <c r="Y27" s="54">
        <v>1.0098903225975211</v>
      </c>
      <c r="Z27" s="54">
        <v>4039</v>
      </c>
      <c r="AA27" s="54">
        <v>3895</v>
      </c>
      <c r="AB27" s="54">
        <v>0.96049219380921602</v>
      </c>
      <c r="AC27" s="54">
        <v>5.6603464659281087E-3</v>
      </c>
      <c r="AD27" s="54">
        <v>0.94939343958394307</v>
      </c>
      <c r="AE27" s="54">
        <v>0.97159094803448898</v>
      </c>
      <c r="AF27" s="54">
        <v>87</v>
      </c>
      <c r="AG27" s="54">
        <v>29</v>
      </c>
      <c r="AH27" s="54">
        <v>0.40369149271121768</v>
      </c>
      <c r="AI27" s="54">
        <v>9.8778798091722728E-2</v>
      </c>
      <c r="AJ27" s="54">
        <v>0.2069564661383127</v>
      </c>
      <c r="AK27" s="54">
        <v>0.60042651928412272</v>
      </c>
    </row>
    <row r="28" spans="2:37" x14ac:dyDescent="0.3">
      <c r="B28" s="35" t="s">
        <v>680</v>
      </c>
      <c r="C28" s="47" t="s">
        <v>50</v>
      </c>
      <c r="D28" s="37" t="s">
        <v>45</v>
      </c>
      <c r="E28" s="80"/>
      <c r="F28" s="80"/>
      <c r="G28" s="80"/>
      <c r="H28" s="80"/>
      <c r="I28" s="80"/>
      <c r="J28" s="80"/>
      <c r="K28" s="80"/>
      <c r="L28" s="80"/>
      <c r="M28" s="80"/>
      <c r="N28" s="80"/>
      <c r="O28" s="80"/>
      <c r="P28" s="80"/>
      <c r="Q28" s="80"/>
      <c r="R28" s="80"/>
      <c r="S28" s="80"/>
      <c r="T28" s="80"/>
      <c r="U28" s="80"/>
      <c r="V28" s="80"/>
      <c r="W28" s="80"/>
      <c r="X28" s="80"/>
      <c r="Y28" s="54"/>
      <c r="Z28" s="54"/>
      <c r="AA28" s="54"/>
      <c r="AB28" s="54"/>
      <c r="AC28" s="54"/>
      <c r="AD28" s="54"/>
      <c r="AE28" s="54"/>
      <c r="AF28" s="54"/>
      <c r="AG28" s="54"/>
      <c r="AH28" s="54"/>
      <c r="AI28" s="54"/>
      <c r="AJ28" s="54"/>
      <c r="AK28" s="54"/>
    </row>
    <row r="29" spans="2:37" x14ac:dyDescent="0.3">
      <c r="B29" s="35" t="s">
        <v>680</v>
      </c>
      <c r="C29" s="47" t="s">
        <v>50</v>
      </c>
      <c r="D29" s="37" t="s">
        <v>52</v>
      </c>
      <c r="E29" s="80"/>
      <c r="F29" s="80"/>
      <c r="G29" s="80"/>
      <c r="H29" s="80"/>
      <c r="I29" s="80"/>
      <c r="J29" s="80"/>
      <c r="K29" s="80"/>
      <c r="L29" s="80"/>
      <c r="M29" s="80"/>
      <c r="N29" s="80"/>
      <c r="O29" s="80"/>
      <c r="P29" s="80"/>
      <c r="Q29" s="80"/>
      <c r="R29" s="80"/>
      <c r="S29" s="80"/>
      <c r="T29" s="80"/>
      <c r="U29" s="80"/>
      <c r="V29" s="80"/>
      <c r="W29" s="80"/>
      <c r="X29" s="80"/>
      <c r="Y29" s="54"/>
      <c r="Z29" s="54"/>
      <c r="AA29" s="54"/>
      <c r="AB29" s="54"/>
      <c r="AC29" s="54"/>
      <c r="AD29" s="54"/>
      <c r="AE29" s="54"/>
      <c r="AF29" s="54"/>
      <c r="AG29" s="54"/>
      <c r="AH29" s="54"/>
      <c r="AI29" s="54"/>
      <c r="AJ29" s="54"/>
      <c r="AK29" s="54"/>
    </row>
    <row r="30" spans="2:37" x14ac:dyDescent="0.3">
      <c r="B30" s="43" t="s">
        <v>680</v>
      </c>
      <c r="C30" s="23" t="s">
        <v>55</v>
      </c>
      <c r="D30" s="15" t="s">
        <v>54</v>
      </c>
      <c r="E30" s="80">
        <v>30</v>
      </c>
      <c r="F30" s="80">
        <v>10263.5</v>
      </c>
      <c r="G30" s="80">
        <f>0.0209992</f>
        <v>2.0999199999999999E-2</v>
      </c>
      <c r="H30" s="80">
        <v>2308</v>
      </c>
      <c r="I30" s="80">
        <v>2241</v>
      </c>
      <c r="J30" s="80">
        <v>0.97232648246804843</v>
      </c>
      <c r="K30" s="80">
        <v>4.9836402582320834E-3</v>
      </c>
      <c r="L30" s="80">
        <v>0.96255359754060799</v>
      </c>
      <c r="M30" s="80">
        <v>0.98209936739548886</v>
      </c>
      <c r="N30" s="80">
        <v>3553</v>
      </c>
      <c r="O30" s="80">
        <v>3445</v>
      </c>
      <c r="P30" s="80">
        <v>0.96684731587370343</v>
      </c>
      <c r="Q30" s="80">
        <v>4.9093911921764578E-3</v>
      </c>
      <c r="R30" s="80">
        <v>0.95722003286392399</v>
      </c>
      <c r="S30" s="80">
        <v>0.97647459888348287</v>
      </c>
      <c r="T30" s="80">
        <v>127</v>
      </c>
      <c r="U30" s="80">
        <v>119</v>
      </c>
      <c r="V30" s="80">
        <v>0.92478563010313131</v>
      </c>
      <c r="W30" s="80">
        <v>3.7338105956542543E-2</v>
      </c>
      <c r="X30" s="80">
        <v>0.85075106331792083</v>
      </c>
      <c r="Y30" s="54">
        <v>0.99882019688834178</v>
      </c>
      <c r="Z30" s="54">
        <v>3920</v>
      </c>
      <c r="AA30" s="54">
        <v>3637</v>
      </c>
      <c r="AB30" s="54">
        <v>0.94189154043068835</v>
      </c>
      <c r="AC30" s="54">
        <v>5.7223955539107713E-3</v>
      </c>
      <c r="AD30" s="54">
        <v>0.93066996135196367</v>
      </c>
      <c r="AE30" s="54">
        <v>0.95311311950941302</v>
      </c>
      <c r="AF30" s="54">
        <v>240</v>
      </c>
      <c r="AG30" s="54">
        <v>73</v>
      </c>
      <c r="AH30" s="54">
        <v>0.3654730446882582</v>
      </c>
      <c r="AI30" s="54">
        <v>4.7827579183537368E-2</v>
      </c>
      <c r="AJ30" s="54">
        <v>0.27119450693269459</v>
      </c>
      <c r="AK30" s="54">
        <v>0.45975158244382169</v>
      </c>
    </row>
    <row r="31" spans="2:37" x14ac:dyDescent="0.3">
      <c r="B31" s="43" t="s">
        <v>680</v>
      </c>
      <c r="C31" s="15" t="s">
        <v>44</v>
      </c>
      <c r="D31" s="44" t="s">
        <v>45</v>
      </c>
      <c r="E31" s="80"/>
      <c r="F31" s="80"/>
      <c r="G31" s="80"/>
      <c r="H31" s="80"/>
      <c r="I31" s="80"/>
      <c r="J31" s="80"/>
      <c r="K31" s="80"/>
      <c r="L31" s="80"/>
      <c r="M31" s="80"/>
      <c r="N31" s="80"/>
      <c r="O31" s="80"/>
      <c r="P31" s="80"/>
      <c r="Q31" s="80"/>
      <c r="R31" s="80"/>
      <c r="S31" s="80"/>
      <c r="T31" s="80"/>
      <c r="U31" s="80"/>
      <c r="V31" s="80"/>
      <c r="W31" s="80"/>
      <c r="X31" s="80"/>
      <c r="Y31" s="54"/>
      <c r="Z31" s="54"/>
      <c r="AA31" s="54"/>
      <c r="AB31" s="54"/>
      <c r="AC31" s="54"/>
      <c r="AD31" s="54"/>
      <c r="AE31" s="54"/>
      <c r="AF31" s="54"/>
      <c r="AG31" s="54"/>
      <c r="AH31" s="54"/>
      <c r="AI31" s="54"/>
      <c r="AJ31" s="54"/>
      <c r="AK31" s="54"/>
    </row>
    <row r="32" spans="2:37" x14ac:dyDescent="0.3">
      <c r="B32" s="43" t="s">
        <v>680</v>
      </c>
      <c r="C32" s="15" t="s">
        <v>44</v>
      </c>
      <c r="D32" s="44" t="s">
        <v>52</v>
      </c>
      <c r="E32" s="80"/>
      <c r="F32" s="80"/>
      <c r="G32" s="29"/>
      <c r="H32" s="80"/>
      <c r="I32" s="80"/>
      <c r="J32" s="80"/>
      <c r="K32" s="80"/>
      <c r="L32" s="80"/>
      <c r="M32" s="80"/>
      <c r="N32" s="80"/>
      <c r="O32" s="80"/>
      <c r="P32" s="80"/>
      <c r="Q32" s="80"/>
      <c r="R32" s="80"/>
      <c r="S32" s="80"/>
      <c r="T32" s="80"/>
      <c r="U32" s="80"/>
      <c r="V32" s="80"/>
      <c r="W32" s="80"/>
      <c r="X32" s="80"/>
      <c r="Y32" s="54"/>
      <c r="Z32" s="54"/>
      <c r="AA32" s="54"/>
      <c r="AB32" s="54"/>
      <c r="AC32" s="54"/>
      <c r="AD32" s="54"/>
      <c r="AE32" s="54"/>
      <c r="AF32" s="54"/>
      <c r="AG32" s="54"/>
      <c r="AH32" s="54"/>
      <c r="AI32" s="54"/>
      <c r="AJ32" s="54"/>
      <c r="AK32" s="54"/>
    </row>
    <row r="33" spans="2:37" x14ac:dyDescent="0.3">
      <c r="B33" s="48" t="s">
        <v>679</v>
      </c>
      <c r="C33" s="49" t="s">
        <v>44</v>
      </c>
      <c r="D33" s="50" t="s">
        <v>54</v>
      </c>
      <c r="E33" s="80"/>
      <c r="F33" s="80"/>
      <c r="G33" s="80"/>
      <c r="H33" s="80"/>
      <c r="I33" s="80"/>
      <c r="J33" s="80"/>
      <c r="K33" s="80"/>
      <c r="L33" s="80"/>
      <c r="M33" s="80"/>
      <c r="N33" s="80"/>
      <c r="O33" s="80"/>
      <c r="P33" s="80"/>
      <c r="Q33" s="80"/>
      <c r="R33" s="80"/>
      <c r="S33" s="80"/>
      <c r="T33" s="80"/>
      <c r="U33" s="80"/>
      <c r="V33" s="80"/>
      <c r="W33" s="80"/>
      <c r="X33" s="80"/>
      <c r="Y33" s="54"/>
      <c r="Z33" s="54"/>
      <c r="AA33" s="54"/>
      <c r="AB33" s="54"/>
      <c r="AC33" s="54"/>
      <c r="AD33" s="54"/>
      <c r="AE33" s="54"/>
      <c r="AF33" s="54"/>
      <c r="AG33" s="54"/>
      <c r="AH33" s="54"/>
      <c r="AI33" s="54"/>
      <c r="AJ33" s="54"/>
      <c r="AK33" s="54"/>
    </row>
    <row r="34" spans="2:37" x14ac:dyDescent="0.3">
      <c r="B34" s="35" t="s">
        <v>46</v>
      </c>
      <c r="C34" s="36" t="s">
        <v>49</v>
      </c>
      <c r="D34" s="37" t="s">
        <v>45</v>
      </c>
      <c r="E34" s="36"/>
      <c r="F34" s="36"/>
      <c r="G34" s="36"/>
      <c r="H34" s="36"/>
      <c r="I34" s="36"/>
      <c r="J34" s="36"/>
      <c r="K34" s="36"/>
      <c r="L34" s="36"/>
      <c r="M34" s="36"/>
      <c r="N34" s="36"/>
      <c r="O34" s="36"/>
      <c r="P34" s="36"/>
      <c r="Q34" s="36"/>
      <c r="R34" s="36"/>
      <c r="S34" s="36"/>
      <c r="T34" s="36"/>
      <c r="U34" s="36"/>
      <c r="V34" s="36"/>
      <c r="W34" s="36"/>
      <c r="X34" s="36"/>
      <c r="Y34" s="41"/>
      <c r="Z34" s="41"/>
      <c r="AA34" s="41"/>
      <c r="AB34" s="41"/>
      <c r="AC34" s="41"/>
      <c r="AD34" s="41"/>
      <c r="AE34" s="41"/>
      <c r="AF34" s="41"/>
      <c r="AG34" s="41"/>
      <c r="AH34" s="41"/>
      <c r="AI34" s="41"/>
      <c r="AJ34" s="41"/>
      <c r="AK34" s="41"/>
    </row>
    <row r="35" spans="2:37" x14ac:dyDescent="0.3">
      <c r="B35" s="35" t="s">
        <v>46</v>
      </c>
      <c r="C35" s="36" t="s">
        <v>49</v>
      </c>
      <c r="D35" s="37" t="s">
        <v>52</v>
      </c>
      <c r="E35" s="36"/>
      <c r="F35" s="36"/>
      <c r="G35" s="36"/>
      <c r="H35" s="36"/>
      <c r="I35" s="36"/>
      <c r="J35" s="36"/>
      <c r="K35" s="36"/>
      <c r="L35" s="36"/>
      <c r="M35" s="36"/>
      <c r="N35" s="36"/>
      <c r="O35" s="36"/>
      <c r="P35" s="36"/>
      <c r="Q35" s="36"/>
      <c r="R35" s="36"/>
      <c r="S35" s="36"/>
      <c r="T35" s="36"/>
      <c r="U35" s="36"/>
      <c r="V35" s="36"/>
      <c r="W35" s="36"/>
      <c r="X35" s="36"/>
      <c r="Y35" s="41"/>
      <c r="Z35" s="41"/>
      <c r="AA35" s="41"/>
      <c r="AB35" s="41"/>
      <c r="AC35" s="41"/>
      <c r="AD35" s="41"/>
      <c r="AE35" s="41"/>
      <c r="AF35" s="41"/>
      <c r="AG35" s="41"/>
      <c r="AH35" s="41"/>
      <c r="AI35" s="41"/>
      <c r="AJ35" s="41"/>
      <c r="AK35" s="41"/>
    </row>
    <row r="36" spans="2:37" x14ac:dyDescent="0.3">
      <c r="B36" s="43" t="s">
        <v>46</v>
      </c>
      <c r="C36" s="44" t="s">
        <v>53</v>
      </c>
      <c r="D36" s="15" t="s">
        <v>54</v>
      </c>
      <c r="E36" s="16">
        <v>25</v>
      </c>
      <c r="F36" s="16">
        <v>4714.1000000000004</v>
      </c>
      <c r="G36" s="16">
        <v>0.32143169999999999</v>
      </c>
      <c r="H36" s="16">
        <v>1898</v>
      </c>
      <c r="I36" s="16">
        <v>1839</v>
      </c>
      <c r="J36" s="16">
        <v>0.97306534248576648</v>
      </c>
      <c r="K36" s="16">
        <v>4.0604461427732174E-3</v>
      </c>
      <c r="L36" s="16">
        <v>0.96510190370196824</v>
      </c>
      <c r="M36" s="16">
        <v>0.98102878126956472</v>
      </c>
      <c r="N36" s="16">
        <v>2440</v>
      </c>
      <c r="O36" s="16">
        <v>2361</v>
      </c>
      <c r="P36" s="16">
        <v>0.97034290026618075</v>
      </c>
      <c r="Q36" s="16">
        <v>4.1548528108520952E-3</v>
      </c>
      <c r="R36" s="16">
        <v>0.96219430899036718</v>
      </c>
      <c r="S36" s="16">
        <v>0.97849149154199433</v>
      </c>
      <c r="T36" s="16">
        <v>64</v>
      </c>
      <c r="U36" s="16">
        <v>61</v>
      </c>
      <c r="V36" s="16">
        <v>0.96354541379197312</v>
      </c>
      <c r="W36" s="16">
        <v>2.2087791000571809E-2</v>
      </c>
      <c r="X36" s="16">
        <v>0.91920232305709704</v>
      </c>
      <c r="Y36" s="45">
        <v>1.0078885045268491</v>
      </c>
      <c r="Z36" s="45">
        <v>2577</v>
      </c>
      <c r="AA36" s="45">
        <v>2451</v>
      </c>
      <c r="AB36" s="45">
        <v>0.96144096269895174</v>
      </c>
      <c r="AC36" s="45">
        <v>4.4599790333304662E-3</v>
      </c>
      <c r="AD36" s="45">
        <v>0.95269395097656662</v>
      </c>
      <c r="AE36" s="45">
        <v>0.97018797442133686</v>
      </c>
      <c r="AF36" s="45">
        <v>73</v>
      </c>
      <c r="AG36" s="45">
        <v>29</v>
      </c>
      <c r="AH36" s="45">
        <v>0.40271150683246981</v>
      </c>
      <c r="AI36" s="45">
        <v>6.8221968527612975E-2</v>
      </c>
      <c r="AJ36" s="45">
        <v>0.2664224572289291</v>
      </c>
      <c r="AK36" s="45">
        <v>0.53900055643601041</v>
      </c>
    </row>
    <row r="37" spans="2:37" x14ac:dyDescent="0.3">
      <c r="B37" s="35" t="s">
        <v>46</v>
      </c>
      <c r="C37" s="47" t="s">
        <v>50</v>
      </c>
      <c r="D37" s="37" t="s">
        <v>45</v>
      </c>
      <c r="E37" s="36"/>
      <c r="F37" s="36"/>
      <c r="G37" s="36"/>
      <c r="H37" s="36"/>
      <c r="I37" s="36"/>
      <c r="J37" s="36"/>
      <c r="K37" s="36"/>
      <c r="L37" s="36"/>
      <c r="M37" s="36"/>
      <c r="N37" s="36"/>
      <c r="O37" s="36"/>
      <c r="P37" s="36"/>
      <c r="Q37" s="36"/>
      <c r="R37" s="36"/>
      <c r="S37" s="36"/>
      <c r="T37" s="36"/>
      <c r="U37" s="36"/>
      <c r="V37" s="36"/>
      <c r="W37" s="36"/>
      <c r="X37" s="36"/>
      <c r="Y37" s="41"/>
      <c r="Z37" s="41"/>
      <c r="AA37" s="41"/>
      <c r="AB37" s="41"/>
      <c r="AC37" s="41"/>
      <c r="AD37" s="41"/>
      <c r="AE37" s="41"/>
      <c r="AF37" s="41"/>
      <c r="AG37" s="41"/>
      <c r="AH37" s="41"/>
      <c r="AI37" s="41"/>
      <c r="AJ37" s="41"/>
      <c r="AK37" s="41"/>
    </row>
    <row r="38" spans="2:37" x14ac:dyDescent="0.3">
      <c r="B38" s="35" t="s">
        <v>46</v>
      </c>
      <c r="C38" s="47" t="s">
        <v>50</v>
      </c>
      <c r="D38" s="37" t="s">
        <v>52</v>
      </c>
      <c r="E38" s="36"/>
      <c r="F38" s="36"/>
      <c r="G38" s="36"/>
      <c r="H38" s="36"/>
      <c r="I38" s="36"/>
      <c r="J38" s="36"/>
      <c r="K38" s="36"/>
      <c r="L38" s="36"/>
      <c r="M38" s="36"/>
      <c r="N38" s="36"/>
      <c r="O38" s="36"/>
      <c r="P38" s="36"/>
      <c r="Q38" s="36"/>
      <c r="R38" s="36"/>
      <c r="S38" s="36"/>
      <c r="T38" s="36"/>
      <c r="U38" s="36"/>
      <c r="V38" s="36"/>
      <c r="W38" s="36"/>
      <c r="X38" s="36"/>
      <c r="Y38" s="41"/>
      <c r="Z38" s="41"/>
      <c r="AA38" s="41"/>
      <c r="AB38" s="41"/>
      <c r="AC38" s="41"/>
      <c r="AD38" s="41"/>
      <c r="AE38" s="41"/>
      <c r="AF38" s="41"/>
      <c r="AG38" s="41"/>
      <c r="AH38" s="41"/>
      <c r="AI38" s="41"/>
      <c r="AJ38" s="41"/>
      <c r="AK38" s="41"/>
    </row>
    <row r="39" spans="2:37" x14ac:dyDescent="0.3">
      <c r="B39" s="43" t="s">
        <v>46</v>
      </c>
      <c r="C39" s="23" t="s">
        <v>55</v>
      </c>
      <c r="D39" s="15" t="s">
        <v>54</v>
      </c>
      <c r="E39" s="16">
        <v>25</v>
      </c>
      <c r="F39" s="16">
        <v>4242.5</v>
      </c>
      <c r="G39" s="16">
        <v>0.1195653</v>
      </c>
      <c r="H39" s="16">
        <v>1617</v>
      </c>
      <c r="I39" s="16">
        <v>1586</v>
      </c>
      <c r="J39" s="16">
        <v>0.982057408805732</v>
      </c>
      <c r="K39" s="16">
        <v>3.5542005883496702E-3</v>
      </c>
      <c r="L39" s="16">
        <v>0.97508608228557114</v>
      </c>
      <c r="M39" s="16">
        <v>0.98902873532589286</v>
      </c>
      <c r="N39" s="16">
        <v>2348</v>
      </c>
      <c r="O39" s="16">
        <v>2306</v>
      </c>
      <c r="P39" s="16">
        <v>0.98018510322179164</v>
      </c>
      <c r="Q39" s="16">
        <v>3.5696861692866219E-3</v>
      </c>
      <c r="R39" s="16">
        <v>0.97318340277129611</v>
      </c>
      <c r="S39" s="16">
        <v>0.98718680367228717</v>
      </c>
      <c r="T39" s="16">
        <v>92</v>
      </c>
      <c r="U39" s="16">
        <v>88</v>
      </c>
      <c r="V39" s="16">
        <v>0.94872791377552212</v>
      </c>
      <c r="W39" s="16">
        <v>2.7495368899199499E-2</v>
      </c>
      <c r="X39" s="16">
        <v>0.89392972258413617</v>
      </c>
      <c r="Y39" s="45">
        <v>1.003526104966908</v>
      </c>
      <c r="Z39" s="45">
        <v>2593</v>
      </c>
      <c r="AA39" s="45">
        <v>2461</v>
      </c>
      <c r="AB39" s="45">
        <v>0.9583389887537741</v>
      </c>
      <c r="AC39" s="45">
        <v>4.6386350193774522E-3</v>
      </c>
      <c r="AD39" s="45">
        <v>0.9492406166939833</v>
      </c>
      <c r="AE39" s="45">
        <v>0.96743736081356491</v>
      </c>
      <c r="AF39" s="45">
        <v>153</v>
      </c>
      <c r="AG39" s="45">
        <v>67</v>
      </c>
      <c r="AH39" s="45">
        <v>0.46079053753073729</v>
      </c>
      <c r="AI39" s="45">
        <v>4.7794577078376768E-2</v>
      </c>
      <c r="AJ39" s="45">
        <v>0.36622779622127571</v>
      </c>
      <c r="AK39" s="45">
        <v>0.55535327884019892</v>
      </c>
    </row>
    <row r="40" spans="2:37" x14ac:dyDescent="0.3">
      <c r="B40" s="43" t="s">
        <v>46</v>
      </c>
      <c r="C40" s="15" t="s">
        <v>44</v>
      </c>
      <c r="D40" s="44" t="s">
        <v>45</v>
      </c>
      <c r="E40" s="16"/>
      <c r="F40" s="16"/>
      <c r="G40" s="16"/>
      <c r="H40" s="16"/>
      <c r="I40" s="16"/>
      <c r="J40" s="16"/>
      <c r="K40" s="16"/>
      <c r="L40" s="16"/>
      <c r="M40" s="16"/>
      <c r="N40" s="16"/>
      <c r="O40" s="16"/>
      <c r="P40" s="16"/>
      <c r="Q40" s="16"/>
      <c r="R40" s="16"/>
      <c r="S40" s="16"/>
      <c r="T40" s="16"/>
      <c r="U40" s="16"/>
      <c r="V40" s="16"/>
      <c r="W40" s="16"/>
      <c r="X40" s="16"/>
      <c r="Y40" s="45"/>
      <c r="Z40" s="45"/>
      <c r="AA40" s="45"/>
      <c r="AB40" s="45"/>
      <c r="AC40" s="45"/>
      <c r="AD40" s="45"/>
      <c r="AE40" s="45"/>
      <c r="AF40" s="45"/>
      <c r="AG40" s="45"/>
      <c r="AH40" s="45"/>
      <c r="AI40" s="45"/>
      <c r="AJ40" s="45"/>
      <c r="AK40" s="45"/>
    </row>
    <row r="41" spans="2:37" x14ac:dyDescent="0.3">
      <c r="B41" s="43" t="s">
        <v>46</v>
      </c>
      <c r="C41" s="15" t="s">
        <v>44</v>
      </c>
      <c r="D41" s="44" t="s">
        <v>52</v>
      </c>
      <c r="E41" s="16"/>
      <c r="F41" s="16"/>
      <c r="G41" s="16"/>
      <c r="H41" s="16"/>
      <c r="I41" s="16"/>
      <c r="J41" s="16"/>
      <c r="K41" s="16"/>
      <c r="L41" s="16"/>
      <c r="M41" s="16"/>
      <c r="N41" s="16"/>
      <c r="O41" s="16"/>
      <c r="P41" s="16"/>
      <c r="Q41" s="16"/>
      <c r="R41" s="16"/>
      <c r="S41" s="16"/>
      <c r="T41" s="16"/>
      <c r="U41" s="16"/>
      <c r="V41" s="16"/>
      <c r="W41" s="16"/>
      <c r="X41" s="16"/>
      <c r="Y41" s="45"/>
      <c r="Z41" s="45"/>
      <c r="AA41" s="45"/>
      <c r="AB41" s="45"/>
      <c r="AC41" s="45"/>
      <c r="AD41" s="45"/>
      <c r="AE41" s="45"/>
      <c r="AF41" s="45"/>
      <c r="AG41" s="45"/>
      <c r="AH41" s="45"/>
      <c r="AI41" s="45"/>
      <c r="AJ41" s="45"/>
      <c r="AK41" s="45"/>
    </row>
    <row r="42" spans="2:37" x14ac:dyDescent="0.3">
      <c r="B42" s="48" t="s">
        <v>57</v>
      </c>
      <c r="C42" s="56" t="s">
        <v>44</v>
      </c>
      <c r="D42" s="50" t="s">
        <v>54</v>
      </c>
      <c r="E42" s="80"/>
      <c r="F42" s="80"/>
      <c r="G42" s="80"/>
      <c r="H42" s="80"/>
      <c r="I42" s="80"/>
      <c r="J42" s="80"/>
      <c r="K42" s="80"/>
      <c r="L42" s="80"/>
      <c r="M42" s="80"/>
      <c r="N42" s="80"/>
      <c r="O42" s="80"/>
      <c r="P42" s="80"/>
      <c r="Q42" s="80"/>
      <c r="R42" s="80"/>
      <c r="S42" s="80"/>
      <c r="T42" s="80"/>
      <c r="U42" s="80"/>
      <c r="V42" s="80"/>
      <c r="W42" s="80"/>
      <c r="X42" s="80"/>
      <c r="Y42" s="54"/>
      <c r="Z42" s="54"/>
      <c r="AA42" s="54"/>
      <c r="AB42" s="54"/>
      <c r="AC42" s="54"/>
      <c r="AD42" s="54"/>
      <c r="AE42" s="54"/>
      <c r="AF42" s="54"/>
      <c r="AG42" s="54"/>
      <c r="AH42" s="54"/>
      <c r="AI42" s="54"/>
      <c r="AJ42" s="54"/>
      <c r="AK42" s="54"/>
    </row>
    <row r="43" spans="2:37" x14ac:dyDescent="0.3">
      <c r="B43" s="35" t="s">
        <v>47</v>
      </c>
      <c r="C43" s="36" t="s">
        <v>49</v>
      </c>
      <c r="D43" s="37" t="s">
        <v>45</v>
      </c>
      <c r="E43" s="36"/>
      <c r="F43" s="36"/>
      <c r="G43" s="36"/>
      <c r="H43" s="36"/>
      <c r="I43" s="36"/>
      <c r="J43" s="36"/>
      <c r="K43" s="36"/>
      <c r="L43" s="36"/>
      <c r="M43" s="36"/>
      <c r="N43" s="36"/>
      <c r="O43" s="36"/>
      <c r="P43" s="36"/>
      <c r="Q43" s="36"/>
      <c r="R43" s="36"/>
      <c r="S43" s="36"/>
      <c r="T43" s="36"/>
      <c r="U43" s="36"/>
      <c r="V43" s="36"/>
      <c r="W43" s="36"/>
      <c r="X43" s="36"/>
      <c r="Y43" s="41"/>
      <c r="Z43" s="41"/>
      <c r="AA43" s="41"/>
      <c r="AB43" s="41"/>
      <c r="AC43" s="41"/>
      <c r="AD43" s="41"/>
      <c r="AE43" s="41"/>
      <c r="AF43" s="41"/>
      <c r="AG43" s="41"/>
      <c r="AH43" s="41"/>
      <c r="AI43" s="41"/>
      <c r="AJ43" s="41"/>
      <c r="AK43" s="41"/>
    </row>
    <row r="44" spans="2:37" x14ac:dyDescent="0.3">
      <c r="B44" s="35" t="s">
        <v>47</v>
      </c>
      <c r="C44" s="36" t="s">
        <v>49</v>
      </c>
      <c r="D44" s="37" t="s">
        <v>52</v>
      </c>
      <c r="E44" s="36"/>
      <c r="F44" s="36"/>
      <c r="G44" s="36"/>
      <c r="H44" s="36"/>
      <c r="I44" s="36"/>
      <c r="J44" s="36"/>
      <c r="K44" s="36"/>
      <c r="L44" s="36"/>
      <c r="M44" s="36"/>
      <c r="N44" s="36"/>
      <c r="O44" s="36"/>
      <c r="P44" s="36"/>
      <c r="Q44" s="36"/>
      <c r="R44" s="36"/>
      <c r="S44" s="36"/>
      <c r="T44" s="36"/>
      <c r="U44" s="36"/>
      <c r="V44" s="36"/>
      <c r="W44" s="36"/>
      <c r="X44" s="36"/>
      <c r="Y44" s="41"/>
      <c r="Z44" s="41"/>
      <c r="AA44" s="41"/>
      <c r="AB44" s="41"/>
      <c r="AC44" s="41"/>
      <c r="AD44" s="41"/>
      <c r="AE44" s="41"/>
      <c r="AF44" s="41"/>
      <c r="AG44" s="41"/>
      <c r="AH44" s="41"/>
      <c r="AI44" s="41"/>
      <c r="AJ44" s="41"/>
      <c r="AK44" s="41"/>
    </row>
    <row r="45" spans="2:37" x14ac:dyDescent="0.3">
      <c r="B45" s="43" t="s">
        <v>47</v>
      </c>
      <c r="C45" s="44" t="s">
        <v>53</v>
      </c>
      <c r="D45" s="15" t="s">
        <v>54</v>
      </c>
      <c r="E45" s="16">
        <v>65</v>
      </c>
      <c r="F45" s="16">
        <v>13783.7</v>
      </c>
      <c r="G45" s="16">
        <v>0.31142999999999998</v>
      </c>
      <c r="H45" s="16">
        <v>6156</v>
      </c>
      <c r="I45" s="16">
        <v>5803</v>
      </c>
      <c r="J45" s="16">
        <v>0.94501035089330809</v>
      </c>
      <c r="K45" s="16">
        <v>3.380182300993388E-3</v>
      </c>
      <c r="L45" s="16">
        <v>0.93838401227433332</v>
      </c>
      <c r="M45" s="16">
        <v>0.95163668951228286</v>
      </c>
      <c r="N45" s="16">
        <v>7716</v>
      </c>
      <c r="O45" s="16">
        <v>7291</v>
      </c>
      <c r="P45" s="16">
        <v>0.94426461992832555</v>
      </c>
      <c r="Q45" s="16">
        <v>3.3339226780213882E-3</v>
      </c>
      <c r="R45" s="16">
        <v>0.93772896633722891</v>
      </c>
      <c r="S45" s="16">
        <v>0.9508002735194222</v>
      </c>
      <c r="T45" s="16">
        <v>197</v>
      </c>
      <c r="U45" s="16">
        <v>177</v>
      </c>
      <c r="V45" s="16">
        <v>0.89796302783907789</v>
      </c>
      <c r="W45" s="16">
        <v>3.0316926538633781E-2</v>
      </c>
      <c r="X45" s="16">
        <v>0.83808430656362765</v>
      </c>
      <c r="Y45" s="45">
        <v>0.95784174911452813</v>
      </c>
      <c r="Z45" s="45">
        <v>8562</v>
      </c>
      <c r="AA45" s="45">
        <v>7717</v>
      </c>
      <c r="AB45" s="45">
        <v>0.9145678756487291</v>
      </c>
      <c r="AC45" s="45">
        <v>3.6871756074595718E-3</v>
      </c>
      <c r="AD45" s="45">
        <v>0.90733972286079501</v>
      </c>
      <c r="AE45" s="45">
        <v>0.9217960284366632</v>
      </c>
      <c r="AF45" s="45">
        <v>649</v>
      </c>
      <c r="AG45" s="45">
        <v>249</v>
      </c>
      <c r="AH45" s="45">
        <v>0.33063472922142112</v>
      </c>
      <c r="AI45" s="45">
        <v>2.2464929583114131E-2</v>
      </c>
      <c r="AJ45" s="45">
        <v>0.28650481415892348</v>
      </c>
      <c r="AK45" s="45">
        <v>0.3747646442839187</v>
      </c>
    </row>
    <row r="46" spans="2:37" x14ac:dyDescent="0.3">
      <c r="B46" s="35" t="s">
        <v>47</v>
      </c>
      <c r="C46" s="47" t="s">
        <v>50</v>
      </c>
      <c r="D46" s="37" t="s">
        <v>45</v>
      </c>
      <c r="E46" s="36"/>
      <c r="F46" s="36"/>
      <c r="G46" s="36"/>
      <c r="H46" s="36"/>
      <c r="I46" s="36"/>
      <c r="J46" s="36"/>
      <c r="K46" s="36"/>
      <c r="L46" s="36"/>
      <c r="M46" s="36"/>
      <c r="N46" s="36"/>
      <c r="O46" s="36"/>
      <c r="P46" s="36"/>
      <c r="Q46" s="36"/>
      <c r="R46" s="36"/>
      <c r="S46" s="36"/>
      <c r="T46" s="36"/>
      <c r="U46" s="36"/>
      <c r="V46" s="36"/>
      <c r="W46" s="36"/>
      <c r="X46" s="36"/>
      <c r="Y46" s="41"/>
      <c r="Z46" s="41"/>
      <c r="AA46" s="41"/>
      <c r="AB46" s="41"/>
      <c r="AC46" s="41"/>
      <c r="AD46" s="41"/>
      <c r="AE46" s="41"/>
      <c r="AF46" s="41"/>
      <c r="AG46" s="41"/>
      <c r="AH46" s="41"/>
      <c r="AI46" s="41"/>
      <c r="AJ46" s="41"/>
      <c r="AK46" s="41"/>
    </row>
    <row r="47" spans="2:37" x14ac:dyDescent="0.3">
      <c r="B47" s="35" t="s">
        <v>47</v>
      </c>
      <c r="C47" s="47" t="s">
        <v>50</v>
      </c>
      <c r="D47" s="37" t="s">
        <v>52</v>
      </c>
      <c r="E47" s="36"/>
      <c r="F47" s="36"/>
      <c r="G47" s="36"/>
      <c r="H47" s="36"/>
      <c r="I47" s="36"/>
      <c r="J47" s="36"/>
      <c r="K47" s="36"/>
      <c r="L47" s="36"/>
      <c r="M47" s="36"/>
      <c r="N47" s="36"/>
      <c r="O47" s="36"/>
      <c r="P47" s="36"/>
      <c r="Q47" s="36"/>
      <c r="R47" s="36"/>
      <c r="S47" s="36"/>
      <c r="T47" s="36"/>
      <c r="U47" s="36"/>
      <c r="V47" s="36"/>
      <c r="W47" s="36"/>
      <c r="X47" s="36"/>
      <c r="Y47" s="41"/>
      <c r="Z47" s="41"/>
      <c r="AA47" s="41"/>
      <c r="AB47" s="41"/>
      <c r="AC47" s="41"/>
      <c r="AD47" s="41"/>
      <c r="AE47" s="41"/>
      <c r="AF47" s="41"/>
      <c r="AG47" s="41"/>
      <c r="AH47" s="41"/>
      <c r="AI47" s="41"/>
      <c r="AJ47" s="41"/>
      <c r="AK47" s="41"/>
    </row>
    <row r="48" spans="2:37" x14ac:dyDescent="0.3">
      <c r="B48" s="43" t="s">
        <v>47</v>
      </c>
      <c r="C48" s="23" t="s">
        <v>55</v>
      </c>
      <c r="D48" s="15" t="s">
        <v>54</v>
      </c>
      <c r="E48" s="16">
        <v>65</v>
      </c>
      <c r="F48" s="16">
        <v>10819.8</v>
      </c>
      <c r="G48" s="16">
        <v>0.1005894</v>
      </c>
      <c r="H48" s="16">
        <v>4880</v>
      </c>
      <c r="I48" s="16">
        <v>4552</v>
      </c>
      <c r="J48" s="16">
        <v>0.92886848519084764</v>
      </c>
      <c r="K48" s="16">
        <v>4.7873510199638097E-3</v>
      </c>
      <c r="L48" s="16">
        <v>0.91948312133303856</v>
      </c>
      <c r="M48" s="16">
        <v>0.93825384904865672</v>
      </c>
      <c r="N48" s="16">
        <v>6766</v>
      </c>
      <c r="O48" s="16">
        <v>6328</v>
      </c>
      <c r="P48" s="16">
        <v>0.92473976987436735</v>
      </c>
      <c r="Q48" s="16">
        <v>4.7232415619989834E-3</v>
      </c>
      <c r="R48" s="16">
        <v>0.91548008942419179</v>
      </c>
      <c r="S48" s="16">
        <v>0.9339994503245429</v>
      </c>
      <c r="T48" s="16">
        <v>321</v>
      </c>
      <c r="U48" s="16">
        <v>277</v>
      </c>
      <c r="V48" s="16">
        <v>0.87184369008303675</v>
      </c>
      <c r="W48" s="16">
        <v>2.4075475037176618E-2</v>
      </c>
      <c r="X48" s="16">
        <v>0.82442615439136246</v>
      </c>
      <c r="Y48" s="45">
        <v>0.91926122577471103</v>
      </c>
      <c r="Z48" s="45">
        <v>7755</v>
      </c>
      <c r="AA48" s="45">
        <v>6811</v>
      </c>
      <c r="AB48" s="45">
        <v>0.88820161116683727</v>
      </c>
      <c r="AC48" s="45">
        <v>5.0274822401680051E-3</v>
      </c>
      <c r="AD48" s="45">
        <v>0.87834548198059548</v>
      </c>
      <c r="AE48" s="45">
        <v>0.89805774035307906</v>
      </c>
      <c r="AF48" s="45">
        <v>658</v>
      </c>
      <c r="AG48" s="45">
        <v>206</v>
      </c>
      <c r="AH48" s="45">
        <v>0.31011898872300681</v>
      </c>
      <c r="AI48" s="45">
        <v>2.3200627956990159E-2</v>
      </c>
      <c r="AJ48" s="45">
        <v>0.2645432957199344</v>
      </c>
      <c r="AK48" s="45">
        <v>0.35569468172607921</v>
      </c>
    </row>
    <row r="49" spans="2:37" x14ac:dyDescent="0.3">
      <c r="B49" s="43" t="s">
        <v>47</v>
      </c>
      <c r="C49" s="15" t="s">
        <v>44</v>
      </c>
      <c r="D49" s="44" t="s">
        <v>45</v>
      </c>
      <c r="E49" s="16"/>
      <c r="F49" s="16"/>
      <c r="G49" s="16"/>
      <c r="H49" s="16"/>
      <c r="I49" s="16"/>
      <c r="J49" s="16"/>
      <c r="K49" s="16"/>
      <c r="L49" s="16"/>
      <c r="M49" s="16"/>
      <c r="N49" s="16"/>
      <c r="O49" s="16"/>
      <c r="P49" s="16"/>
      <c r="Q49" s="16"/>
      <c r="R49" s="16"/>
      <c r="S49" s="16"/>
      <c r="T49" s="16"/>
      <c r="U49" s="16"/>
      <c r="V49" s="16"/>
      <c r="W49" s="16"/>
      <c r="X49" s="16"/>
      <c r="Y49" s="45"/>
      <c r="Z49" s="45">
        <v>0</v>
      </c>
      <c r="AA49" s="45">
        <v>0</v>
      </c>
      <c r="AB49" s="45"/>
      <c r="AC49" s="45"/>
      <c r="AD49" s="45"/>
      <c r="AE49" s="45"/>
      <c r="AF49" s="45"/>
      <c r="AG49" s="45"/>
      <c r="AH49" s="45"/>
      <c r="AI49" s="45"/>
      <c r="AJ49" s="45"/>
      <c r="AK49" s="45"/>
    </row>
    <row r="50" spans="2:37" x14ac:dyDescent="0.3">
      <c r="B50" s="43" t="s">
        <v>47</v>
      </c>
      <c r="C50" s="15" t="s">
        <v>44</v>
      </c>
      <c r="D50" s="44" t="s">
        <v>52</v>
      </c>
      <c r="E50" s="16"/>
      <c r="F50" s="16"/>
      <c r="G50" s="16"/>
      <c r="H50" s="16"/>
      <c r="I50" s="16"/>
      <c r="J50" s="16"/>
      <c r="K50" s="16"/>
      <c r="L50" s="16"/>
      <c r="M50" s="16"/>
      <c r="N50" s="16"/>
      <c r="O50" s="16"/>
      <c r="P50" s="16"/>
      <c r="Q50" s="16"/>
      <c r="R50" s="16"/>
      <c r="S50" s="16"/>
      <c r="T50" s="16"/>
      <c r="U50" s="16"/>
      <c r="V50" s="16"/>
      <c r="W50" s="16"/>
      <c r="X50" s="16"/>
      <c r="Y50" s="45"/>
      <c r="Z50" s="45">
        <v>0</v>
      </c>
      <c r="AA50" s="45">
        <v>0</v>
      </c>
      <c r="AB50" s="45"/>
      <c r="AC50" s="45"/>
      <c r="AD50" s="45"/>
      <c r="AE50" s="45"/>
      <c r="AF50" s="45"/>
      <c r="AG50" s="45"/>
      <c r="AH50" s="45"/>
      <c r="AI50" s="45"/>
      <c r="AJ50" s="45"/>
      <c r="AK50" s="45"/>
    </row>
    <row r="51" spans="2:37" x14ac:dyDescent="0.3">
      <c r="B51" s="48" t="s">
        <v>58</v>
      </c>
      <c r="C51" s="49" t="s">
        <v>44</v>
      </c>
      <c r="D51" s="50" t="s">
        <v>54</v>
      </c>
      <c r="E51" s="80"/>
      <c r="F51" s="80"/>
      <c r="G51" s="80"/>
      <c r="H51" s="80"/>
      <c r="I51" s="80"/>
      <c r="J51" s="80"/>
      <c r="K51" s="80"/>
      <c r="L51" s="80"/>
      <c r="M51" s="80"/>
      <c r="N51" s="80"/>
      <c r="O51" s="80"/>
      <c r="P51" s="80"/>
      <c r="Q51" s="80"/>
      <c r="R51" s="80"/>
      <c r="S51" s="80"/>
      <c r="T51" s="80"/>
      <c r="U51" s="80"/>
      <c r="V51" s="80"/>
      <c r="W51" s="80"/>
      <c r="X51" s="80"/>
      <c r="Y51" s="54"/>
      <c r="Z51" s="54">
        <v>0</v>
      </c>
      <c r="AA51" s="54">
        <v>0</v>
      </c>
      <c r="AB51" s="54"/>
      <c r="AC51" s="54"/>
      <c r="AD51" s="54"/>
      <c r="AE51" s="54"/>
      <c r="AF51" s="54"/>
      <c r="AG51" s="54"/>
      <c r="AH51" s="54"/>
      <c r="AI51" s="54"/>
      <c r="AJ51" s="54"/>
      <c r="AK51" s="54"/>
    </row>
    <row r="52" spans="2:37" x14ac:dyDescent="0.3">
      <c r="B52" s="22" t="s">
        <v>48</v>
      </c>
      <c r="C52" s="57" t="s">
        <v>49</v>
      </c>
      <c r="D52" s="44" t="s">
        <v>45</v>
      </c>
      <c r="E52" s="16"/>
      <c r="F52" s="16"/>
      <c r="G52" s="16"/>
      <c r="H52" s="16"/>
      <c r="I52" s="16"/>
      <c r="J52" s="16"/>
      <c r="K52" s="16"/>
      <c r="L52" s="16"/>
      <c r="M52" s="16"/>
      <c r="N52" s="16"/>
      <c r="O52" s="16"/>
      <c r="P52" s="16"/>
      <c r="Q52" s="16"/>
      <c r="R52" s="16"/>
      <c r="S52" s="16"/>
      <c r="T52" s="16"/>
      <c r="U52" s="16"/>
      <c r="V52" s="16"/>
      <c r="W52" s="16"/>
      <c r="X52" s="16"/>
      <c r="Y52" s="45"/>
      <c r="Z52" s="45">
        <v>0</v>
      </c>
      <c r="AA52" s="45">
        <v>0</v>
      </c>
      <c r="AB52" s="45"/>
      <c r="AC52" s="45"/>
      <c r="AD52" s="45"/>
      <c r="AE52" s="45"/>
      <c r="AF52" s="45"/>
      <c r="AG52" s="45"/>
      <c r="AH52" s="45"/>
      <c r="AI52" s="45"/>
      <c r="AJ52" s="45"/>
      <c r="AK52" s="45"/>
    </row>
    <row r="53" spans="2:37" x14ac:dyDescent="0.3">
      <c r="B53" s="22" t="s">
        <v>48</v>
      </c>
      <c r="C53" s="57" t="s">
        <v>49</v>
      </c>
      <c r="D53" s="44" t="s">
        <v>52</v>
      </c>
      <c r="E53" s="16"/>
      <c r="F53" s="16"/>
      <c r="G53" s="16"/>
      <c r="H53" s="16"/>
      <c r="I53" s="16"/>
      <c r="J53" s="16"/>
      <c r="K53" s="16"/>
      <c r="L53" s="16"/>
      <c r="M53" s="16"/>
      <c r="N53" s="16"/>
      <c r="O53" s="16"/>
      <c r="P53" s="16"/>
      <c r="Q53" s="16"/>
      <c r="R53" s="16"/>
      <c r="S53" s="16"/>
      <c r="T53" s="16"/>
      <c r="U53" s="16"/>
      <c r="V53" s="16"/>
      <c r="W53" s="16"/>
      <c r="X53" s="16"/>
      <c r="Y53" s="45"/>
      <c r="Z53" s="45">
        <v>0</v>
      </c>
      <c r="AA53" s="45">
        <v>0</v>
      </c>
      <c r="AB53" s="45"/>
      <c r="AC53" s="45"/>
      <c r="AD53" s="45"/>
      <c r="AE53" s="45"/>
      <c r="AF53" s="45"/>
      <c r="AG53" s="45"/>
      <c r="AH53" s="45"/>
      <c r="AI53" s="45"/>
      <c r="AJ53" s="45"/>
      <c r="AK53" s="45"/>
    </row>
    <row r="54" spans="2:37" x14ac:dyDescent="0.3">
      <c r="B54" s="22" t="s">
        <v>48</v>
      </c>
      <c r="C54" s="57" t="s">
        <v>50</v>
      </c>
      <c r="D54" s="44" t="s">
        <v>45</v>
      </c>
      <c r="E54" s="16"/>
      <c r="F54" s="16"/>
      <c r="G54" s="16"/>
      <c r="H54" s="16"/>
      <c r="I54" s="16"/>
      <c r="J54" s="16"/>
      <c r="K54" s="16"/>
      <c r="L54" s="16"/>
      <c r="M54" s="16"/>
      <c r="N54" s="16"/>
      <c r="O54" s="16"/>
      <c r="P54" s="16"/>
      <c r="Q54" s="16"/>
      <c r="R54" s="16"/>
      <c r="S54" s="16"/>
      <c r="T54" s="16"/>
      <c r="U54" s="16"/>
      <c r="V54" s="16"/>
      <c r="W54" s="16"/>
      <c r="X54" s="16"/>
      <c r="Y54" s="45"/>
      <c r="Z54" s="45">
        <v>0</v>
      </c>
      <c r="AA54" s="45">
        <v>0</v>
      </c>
      <c r="AB54" s="45"/>
      <c r="AC54" s="45"/>
      <c r="AD54" s="45"/>
      <c r="AE54" s="45"/>
      <c r="AF54" s="45"/>
      <c r="AG54" s="45"/>
      <c r="AH54" s="45"/>
      <c r="AI54" s="45"/>
      <c r="AJ54" s="45"/>
      <c r="AK54" s="45"/>
    </row>
    <row r="55" spans="2:37" x14ac:dyDescent="0.3">
      <c r="B55" s="22" t="s">
        <v>48</v>
      </c>
      <c r="C55" s="57" t="s">
        <v>50</v>
      </c>
      <c r="D55" s="44" t="s">
        <v>52</v>
      </c>
      <c r="E55" s="16"/>
      <c r="F55" s="16"/>
      <c r="G55" s="16"/>
      <c r="H55" s="16"/>
      <c r="I55" s="16"/>
      <c r="J55" s="16"/>
      <c r="K55" s="16"/>
      <c r="L55" s="16"/>
      <c r="M55" s="16"/>
      <c r="N55" s="16"/>
      <c r="O55" s="16"/>
      <c r="P55" s="16"/>
      <c r="Q55" s="16"/>
      <c r="R55" s="16"/>
      <c r="S55" s="16"/>
      <c r="T55" s="16"/>
      <c r="U55" s="16"/>
      <c r="V55" s="16"/>
      <c r="W55" s="16"/>
      <c r="X55" s="16"/>
      <c r="Y55" s="45"/>
      <c r="Z55" s="45">
        <v>0</v>
      </c>
      <c r="AA55" s="45">
        <v>0</v>
      </c>
      <c r="AB55" s="45"/>
      <c r="AC55" s="45"/>
      <c r="AD55" s="45"/>
      <c r="AE55" s="45"/>
      <c r="AF55" s="45"/>
      <c r="AG55" s="45"/>
      <c r="AH55" s="45"/>
      <c r="AI55" s="45"/>
      <c r="AJ55" s="45"/>
      <c r="AK55" s="45"/>
    </row>
    <row r="56" spans="2:37" x14ac:dyDescent="0.3">
      <c r="B56" s="58" t="s">
        <v>48</v>
      </c>
      <c r="C56" s="59" t="s">
        <v>53</v>
      </c>
      <c r="D56" s="50" t="s">
        <v>54</v>
      </c>
      <c r="E56" s="80"/>
      <c r="F56" s="80"/>
      <c r="G56" s="80"/>
      <c r="H56" s="80"/>
      <c r="I56" s="80"/>
      <c r="J56" s="80"/>
      <c r="K56" s="80"/>
      <c r="L56" s="80"/>
      <c r="M56" s="80"/>
      <c r="N56" s="80"/>
      <c r="O56" s="80"/>
      <c r="P56" s="80"/>
      <c r="Q56" s="80"/>
      <c r="R56" s="80"/>
      <c r="S56" s="80"/>
      <c r="T56" s="80"/>
      <c r="U56" s="80"/>
      <c r="V56" s="80"/>
      <c r="W56" s="80"/>
      <c r="X56" s="80"/>
      <c r="Y56" s="54"/>
      <c r="Z56" s="54">
        <v>0</v>
      </c>
      <c r="AA56" s="54">
        <v>0</v>
      </c>
      <c r="AB56" s="54"/>
      <c r="AC56" s="54"/>
      <c r="AD56" s="54"/>
      <c r="AE56" s="54"/>
      <c r="AF56" s="54"/>
      <c r="AG56" s="54"/>
      <c r="AH56" s="54"/>
      <c r="AI56" s="54"/>
      <c r="AJ56" s="54"/>
      <c r="AK56" s="54"/>
    </row>
    <row r="57" spans="2:37" x14ac:dyDescent="0.3">
      <c r="B57" s="58" t="s">
        <v>48</v>
      </c>
      <c r="C57" s="59" t="s">
        <v>55</v>
      </c>
      <c r="D57" s="50" t="s">
        <v>54</v>
      </c>
      <c r="E57" s="80"/>
      <c r="F57" s="80"/>
      <c r="G57" s="80"/>
      <c r="H57" s="80"/>
      <c r="I57" s="80"/>
      <c r="J57" s="80"/>
      <c r="K57" s="80"/>
      <c r="L57" s="80"/>
      <c r="M57" s="80"/>
      <c r="N57" s="80"/>
      <c r="O57" s="80"/>
      <c r="P57" s="80"/>
      <c r="Q57" s="80"/>
      <c r="R57" s="80"/>
      <c r="S57" s="80"/>
      <c r="T57" s="80"/>
      <c r="U57" s="80"/>
      <c r="V57" s="80"/>
      <c r="W57" s="80"/>
      <c r="X57" s="80"/>
      <c r="Y57" s="54"/>
      <c r="Z57" s="54">
        <v>0</v>
      </c>
      <c r="AA57" s="54">
        <v>0</v>
      </c>
      <c r="AB57" s="54"/>
      <c r="AC57" s="54"/>
      <c r="AD57" s="54"/>
      <c r="AE57" s="54"/>
      <c r="AF57" s="54"/>
      <c r="AG57" s="54"/>
      <c r="AH57" s="54"/>
      <c r="AI57" s="54"/>
      <c r="AJ57" s="54"/>
      <c r="AK57" s="54"/>
    </row>
    <row r="58" spans="2:37" x14ac:dyDescent="0.3">
      <c r="B58" s="58" t="s">
        <v>48</v>
      </c>
      <c r="C58" s="49" t="s">
        <v>44</v>
      </c>
      <c r="D58" s="60" t="s">
        <v>45</v>
      </c>
      <c r="E58" s="80"/>
      <c r="F58" s="80"/>
      <c r="G58" s="80"/>
      <c r="H58" s="80"/>
      <c r="I58" s="80"/>
      <c r="J58" s="80"/>
      <c r="K58" s="80"/>
      <c r="L58" s="80"/>
      <c r="M58" s="80"/>
      <c r="N58" s="80"/>
      <c r="O58" s="80"/>
      <c r="P58" s="80"/>
      <c r="Q58" s="80"/>
      <c r="R58" s="80"/>
      <c r="S58" s="80"/>
      <c r="T58" s="80"/>
      <c r="U58" s="80"/>
      <c r="V58" s="80"/>
      <c r="W58" s="80"/>
      <c r="X58" s="80"/>
      <c r="Y58" s="54"/>
      <c r="Z58" s="54">
        <v>0</v>
      </c>
      <c r="AA58" s="54">
        <v>0</v>
      </c>
      <c r="AB58" s="54"/>
      <c r="AC58" s="54"/>
      <c r="AD58" s="54"/>
      <c r="AE58" s="54"/>
      <c r="AF58" s="54"/>
      <c r="AG58" s="54"/>
      <c r="AH58" s="54"/>
      <c r="AI58" s="54"/>
      <c r="AJ58" s="54"/>
      <c r="AK58" s="54"/>
    </row>
    <row r="59" spans="2:37" x14ac:dyDescent="0.3">
      <c r="B59" s="24" t="s">
        <v>48</v>
      </c>
      <c r="C59" s="25" t="s">
        <v>44</v>
      </c>
      <c r="D59" s="26" t="s">
        <v>52</v>
      </c>
      <c r="E59" s="29"/>
      <c r="F59" s="29"/>
      <c r="G59" s="29"/>
      <c r="H59" s="29"/>
      <c r="I59" s="29"/>
      <c r="J59" s="29"/>
      <c r="K59" s="29"/>
      <c r="L59" s="29"/>
      <c r="M59" s="29"/>
      <c r="N59" s="29"/>
      <c r="O59" s="29"/>
      <c r="P59" s="29"/>
      <c r="Q59" s="29"/>
      <c r="R59" s="29"/>
      <c r="S59" s="29"/>
      <c r="T59" s="29"/>
      <c r="U59" s="29"/>
      <c r="V59" s="29"/>
      <c r="W59" s="29"/>
      <c r="X59" s="29"/>
      <c r="Y59" s="61"/>
      <c r="Z59" s="61">
        <v>0</v>
      </c>
      <c r="AA59" s="61">
        <v>0</v>
      </c>
      <c r="AB59" s="61"/>
      <c r="AC59" s="61"/>
      <c r="AD59" s="61"/>
      <c r="AE59" s="61"/>
      <c r="AF59" s="61"/>
      <c r="AG59" s="61"/>
      <c r="AH59" s="61"/>
      <c r="AI59" s="61"/>
      <c r="AJ59" s="61"/>
      <c r="AK59" s="61"/>
    </row>
    <row r="60" spans="2:37" x14ac:dyDescent="0.3">
      <c r="B60" s="62" t="s">
        <v>48</v>
      </c>
      <c r="C60" s="62" t="s">
        <v>44</v>
      </c>
      <c r="D60" s="63" t="s">
        <v>54</v>
      </c>
      <c r="E60" s="66"/>
      <c r="F60" s="66"/>
      <c r="G60" s="66"/>
      <c r="H60" s="66"/>
      <c r="I60" s="66"/>
      <c r="J60" s="66"/>
      <c r="K60" s="66"/>
      <c r="L60" s="66"/>
      <c r="M60" s="66"/>
      <c r="N60" s="66"/>
      <c r="O60" s="66"/>
      <c r="P60" s="66"/>
      <c r="Q60" s="66"/>
      <c r="R60" s="66"/>
      <c r="S60" s="66"/>
      <c r="T60" s="66"/>
      <c r="U60" s="66"/>
      <c r="V60" s="66"/>
      <c r="W60" s="66"/>
      <c r="X60" s="66"/>
      <c r="Y60" s="66"/>
      <c r="Z60" s="66">
        <v>0</v>
      </c>
      <c r="AA60" s="66">
        <v>0</v>
      </c>
      <c r="AB60" s="66"/>
      <c r="AC60" s="66"/>
      <c r="AD60" s="66"/>
      <c r="AE60" s="66"/>
      <c r="AF60" s="66"/>
      <c r="AG60" s="66"/>
      <c r="AH60" s="66"/>
      <c r="AI60" s="66"/>
      <c r="AJ60" s="66"/>
      <c r="AK60" s="66"/>
    </row>
    <row r="62" spans="2:37" x14ac:dyDescent="0.3">
      <c r="B62" s="67" t="s">
        <v>59</v>
      </c>
      <c r="C62" s="68"/>
      <c r="D62" s="69"/>
      <c r="E62" s="70"/>
      <c r="F62" s="70"/>
    </row>
    <row r="63" spans="2:37" x14ac:dyDescent="0.3">
      <c r="B63" s="71"/>
      <c r="C63" s="68" t="s">
        <v>60</v>
      </c>
      <c r="D63" s="72" t="s">
        <v>61</v>
      </c>
    </row>
    <row r="64" spans="2:37" x14ac:dyDescent="0.3">
      <c r="B64" s="73"/>
      <c r="C64" s="68" t="s">
        <v>62</v>
      </c>
      <c r="D64" s="72" t="s">
        <v>63</v>
      </c>
    </row>
    <row r="65" spans="2:6" x14ac:dyDescent="0.3">
      <c r="B65" s="74"/>
      <c r="C65" s="68" t="s">
        <v>64</v>
      </c>
      <c r="D65" s="72" t="s">
        <v>65</v>
      </c>
    </row>
    <row r="66" spans="2:6" x14ac:dyDescent="0.3">
      <c r="B66" s="75"/>
      <c r="C66" s="68" t="s">
        <v>66</v>
      </c>
      <c r="D66" s="72" t="s">
        <v>67</v>
      </c>
    </row>
    <row r="67" spans="2:6" x14ac:dyDescent="0.3">
      <c r="D67" s="76"/>
      <c r="E67" s="70"/>
      <c r="F67" s="70"/>
    </row>
    <row r="68" spans="2:6" x14ac:dyDescent="0.3">
      <c r="B68" s="68" t="s">
        <v>68</v>
      </c>
      <c r="C68" s="68" t="s">
        <v>69</v>
      </c>
    </row>
    <row r="69" spans="2:6" x14ac:dyDescent="0.3">
      <c r="B69" s="68" t="s">
        <v>70</v>
      </c>
      <c r="C69" s="68" t="s">
        <v>71</v>
      </c>
      <c r="D69" s="76"/>
      <c r="E69" s="70"/>
      <c r="F69" s="70"/>
    </row>
    <row r="70" spans="2:6" x14ac:dyDescent="0.3">
      <c r="B70" s="68" t="s">
        <v>72</v>
      </c>
      <c r="C70" s="68" t="s">
        <v>73</v>
      </c>
      <c r="D70" s="76"/>
      <c r="E70" s="70"/>
      <c r="F70" s="70"/>
    </row>
    <row r="71" spans="2:6" x14ac:dyDescent="0.3">
      <c r="B71" s="68" t="s">
        <v>74</v>
      </c>
      <c r="C71" s="68" t="s">
        <v>75</v>
      </c>
      <c r="E71" s="77"/>
      <c r="F71" s="77"/>
    </row>
    <row r="72" spans="2:6" x14ac:dyDescent="0.3">
      <c r="B72" s="68" t="s">
        <v>76</v>
      </c>
      <c r="C72" s="68" t="s">
        <v>77</v>
      </c>
    </row>
  </sheetData>
  <pageMargins left="0.7" right="0.7" top="0.75" bottom="0.75" header="0.3" footer="0.3"/>
  <tableParts count="2">
    <tablePart r:id="rId1"/>
    <tablePart r:id="rId2"/>
  </tablePart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80766-BA88-4886-99AC-754374A684C2}">
  <dimension ref="B1:K39"/>
  <sheetViews>
    <sheetView topLeftCell="B1" zoomScale="120" zoomScaleNormal="120" workbookViewId="0">
      <selection activeCell="E25" sqref="E25"/>
    </sheetView>
  </sheetViews>
  <sheetFormatPr defaultColWidth="9" defaultRowHeight="15.6" x14ac:dyDescent="0.3"/>
  <cols>
    <col min="1" max="1" width="5.77734375" style="2" customWidth="1"/>
    <col min="2" max="2" width="23" style="2" customWidth="1"/>
    <col min="3" max="3" width="21.5546875" style="2" customWidth="1"/>
    <col min="4" max="4" width="14.77734375" style="2" customWidth="1"/>
    <col min="5" max="5" width="19.21875" style="2" customWidth="1"/>
    <col min="6" max="6" width="14.77734375" style="2" customWidth="1"/>
    <col min="7" max="7" width="13" style="2" customWidth="1"/>
    <col min="8" max="8" width="13.21875" style="2" customWidth="1"/>
    <col min="9" max="9" width="8.21875" style="2" customWidth="1"/>
    <col min="10" max="10" width="23.77734375" style="2" customWidth="1"/>
    <col min="11" max="11" width="24.21875" style="2" bestFit="1" customWidth="1"/>
    <col min="12" max="16384" width="9" style="2"/>
  </cols>
  <sheetData>
    <row r="1" spans="2:11" ht="20.399999999999999" x14ac:dyDescent="0.35">
      <c r="B1" s="1" t="s">
        <v>78</v>
      </c>
    </row>
    <row r="2" spans="2:11" ht="18" x14ac:dyDescent="0.3">
      <c r="B2" s="3" t="s">
        <v>1</v>
      </c>
    </row>
    <row r="3" spans="2:11" x14ac:dyDescent="0.3">
      <c r="B3" s="12" t="s">
        <v>7</v>
      </c>
      <c r="C3" s="7" t="s">
        <v>8</v>
      </c>
      <c r="D3" s="8" t="s">
        <v>9</v>
      </c>
      <c r="E3" s="12" t="s">
        <v>10</v>
      </c>
      <c r="F3" s="12" t="s">
        <v>37</v>
      </c>
      <c r="G3" s="12" t="s">
        <v>79</v>
      </c>
      <c r="H3" s="12" t="s">
        <v>39</v>
      </c>
      <c r="I3" s="12" t="s">
        <v>74</v>
      </c>
      <c r="J3" s="78" t="s">
        <v>80</v>
      </c>
      <c r="K3" s="79" t="s">
        <v>81</v>
      </c>
    </row>
    <row r="4" spans="2:11" x14ac:dyDescent="0.3">
      <c r="B4" s="60" t="s">
        <v>56</v>
      </c>
      <c r="C4" s="50" t="s">
        <v>44</v>
      </c>
      <c r="D4" s="80" t="s">
        <v>82</v>
      </c>
      <c r="E4" s="438">
        <v>2</v>
      </c>
      <c r="F4" s="438">
        <v>42</v>
      </c>
      <c r="G4" s="438">
        <v>21</v>
      </c>
      <c r="H4" s="438">
        <v>0.46308669116667783</v>
      </c>
      <c r="I4" s="438">
        <v>8.3405680352024669E-2</v>
      </c>
      <c r="J4" s="438">
        <v>0.29464550252822663</v>
      </c>
      <c r="K4" s="438">
        <v>0.63152787980512903</v>
      </c>
    </row>
    <row r="5" spans="2:11" x14ac:dyDescent="0.3">
      <c r="B5" s="60" t="s">
        <v>679</v>
      </c>
      <c r="C5" s="50" t="s">
        <v>44</v>
      </c>
      <c r="D5" s="80" t="s">
        <v>82</v>
      </c>
      <c r="E5" s="438">
        <v>2</v>
      </c>
      <c r="F5" s="438">
        <v>48</v>
      </c>
      <c r="G5" s="438">
        <v>20</v>
      </c>
      <c r="H5" s="438">
        <v>0.41409202149057822</v>
      </c>
      <c r="I5" s="438">
        <v>7.7294890853548265E-2</v>
      </c>
      <c r="J5" s="438">
        <v>0.25859475805617482</v>
      </c>
      <c r="K5" s="438">
        <v>0.56958928492498162</v>
      </c>
    </row>
    <row r="6" spans="2:11" x14ac:dyDescent="0.3">
      <c r="B6" s="60" t="s">
        <v>57</v>
      </c>
      <c r="C6" s="50" t="s">
        <v>44</v>
      </c>
      <c r="D6" s="80" t="s">
        <v>82</v>
      </c>
      <c r="E6" s="438">
        <v>2</v>
      </c>
      <c r="F6" s="438">
        <v>40</v>
      </c>
      <c r="G6" s="438">
        <v>16</v>
      </c>
      <c r="H6" s="438">
        <v>0.42149532793061201</v>
      </c>
      <c r="I6" s="438">
        <v>8.951852638213019E-2</v>
      </c>
      <c r="J6" s="438">
        <v>0.24042701744240608</v>
      </c>
      <c r="K6" s="438">
        <v>0.60256363841881799</v>
      </c>
    </row>
    <row r="7" spans="2:11" x14ac:dyDescent="0.3">
      <c r="B7" s="60" t="s">
        <v>58</v>
      </c>
      <c r="C7" s="50" t="s">
        <v>44</v>
      </c>
      <c r="D7" s="80" t="s">
        <v>82</v>
      </c>
      <c r="E7" s="438">
        <v>3</v>
      </c>
      <c r="F7" s="438">
        <v>40</v>
      </c>
      <c r="G7" s="438">
        <v>25</v>
      </c>
      <c r="H7" s="438">
        <v>0.62027344593628708</v>
      </c>
      <c r="I7" s="438">
        <v>8.6112359598130558E-2</v>
      </c>
      <c r="J7" s="438">
        <v>0.44609475807420806</v>
      </c>
      <c r="K7" s="438">
        <v>0.7944521337983661</v>
      </c>
    </row>
    <row r="8" spans="2:11" x14ac:dyDescent="0.3">
      <c r="B8" s="50" t="s">
        <v>48</v>
      </c>
      <c r="C8" s="48" t="s">
        <v>53</v>
      </c>
      <c r="D8" s="80" t="s">
        <v>82</v>
      </c>
      <c r="E8" s="438">
        <v>9</v>
      </c>
      <c r="F8" s="438">
        <v>84</v>
      </c>
      <c r="G8" s="438">
        <v>39</v>
      </c>
      <c r="H8" s="438">
        <v>0.53108990294407954</v>
      </c>
      <c r="I8" s="438">
        <v>8.4993761835623349E-2</v>
      </c>
      <c r="J8" s="438">
        <v>0.362040729087238</v>
      </c>
      <c r="K8" s="438">
        <v>0.70013907680092102</v>
      </c>
    </row>
    <row r="9" spans="2:11" x14ac:dyDescent="0.3">
      <c r="B9" s="50" t="s">
        <v>48</v>
      </c>
      <c r="C9" s="48" t="s">
        <v>55</v>
      </c>
      <c r="D9" s="80" t="s">
        <v>82</v>
      </c>
      <c r="E9" s="438">
        <v>9</v>
      </c>
      <c r="F9" s="438">
        <v>86</v>
      </c>
      <c r="G9" s="438">
        <v>43</v>
      </c>
      <c r="H9" s="438">
        <v>0.47963436044374935</v>
      </c>
      <c r="I9" s="438">
        <v>6.7924865018233374E-2</v>
      </c>
      <c r="J9" s="438">
        <v>0.34458153120827373</v>
      </c>
      <c r="K9" s="438">
        <v>0.61468718967922498</v>
      </c>
    </row>
    <row r="10" spans="2:11" x14ac:dyDescent="0.3">
      <c r="B10" s="81" t="s">
        <v>48</v>
      </c>
      <c r="C10" s="82" t="s">
        <v>44</v>
      </c>
      <c r="D10" s="66" t="s">
        <v>82</v>
      </c>
      <c r="E10" s="437">
        <v>9</v>
      </c>
      <c r="F10" s="437">
        <v>170</v>
      </c>
      <c r="G10" s="437">
        <v>82</v>
      </c>
      <c r="H10" s="437">
        <v>0.51114549999544356</v>
      </c>
      <c r="I10" s="437">
        <v>5.8239897646584202E-2</v>
      </c>
      <c r="J10" s="437">
        <v>0.39617409199485115</v>
      </c>
      <c r="K10" s="437">
        <v>0.62611690799603603</v>
      </c>
    </row>
    <row r="11" spans="2:11" ht="20.399999999999999" x14ac:dyDescent="0.35">
      <c r="B11" s="1"/>
    </row>
    <row r="12" spans="2:11" ht="18" x14ac:dyDescent="0.3">
      <c r="B12" s="3" t="s">
        <v>83</v>
      </c>
    </row>
    <row r="13" spans="2:11" x14ac:dyDescent="0.3">
      <c r="B13" s="436" t="s">
        <v>7</v>
      </c>
      <c r="C13" s="436" t="s">
        <v>8</v>
      </c>
      <c r="D13" s="436" t="s">
        <v>9</v>
      </c>
      <c r="E13" s="436" t="s">
        <v>10</v>
      </c>
      <c r="F13" s="436" t="s">
        <v>37</v>
      </c>
      <c r="G13" s="436" t="s">
        <v>79</v>
      </c>
      <c r="H13" s="436" t="s">
        <v>39</v>
      </c>
      <c r="I13" s="12" t="s">
        <v>74</v>
      </c>
      <c r="J13" s="78" t="s">
        <v>80</v>
      </c>
      <c r="K13" s="79" t="s">
        <v>81</v>
      </c>
    </row>
    <row r="14" spans="2:11" x14ac:dyDescent="0.3">
      <c r="B14" s="120" t="s">
        <v>43</v>
      </c>
      <c r="C14" s="435" t="s">
        <v>53</v>
      </c>
      <c r="D14" s="434" t="s">
        <v>82</v>
      </c>
      <c r="E14" s="431">
        <v>2</v>
      </c>
      <c r="F14" s="431">
        <v>26</v>
      </c>
      <c r="G14" s="431">
        <v>11</v>
      </c>
      <c r="H14" s="431">
        <v>0.42307692307692307</v>
      </c>
      <c r="I14" s="431">
        <v>9.8809481374347169E-2</v>
      </c>
      <c r="J14" s="431">
        <v>0.21957498680889609</v>
      </c>
      <c r="K14" s="431">
        <v>0.62657885934495006</v>
      </c>
    </row>
    <row r="15" spans="2:11" x14ac:dyDescent="0.3">
      <c r="B15" s="16" t="s">
        <v>43</v>
      </c>
      <c r="C15" s="433" t="s">
        <v>55</v>
      </c>
      <c r="D15" s="241" t="s">
        <v>82</v>
      </c>
      <c r="E15" s="431">
        <v>2</v>
      </c>
      <c r="F15" s="431">
        <v>16</v>
      </c>
      <c r="G15" s="431">
        <v>10</v>
      </c>
      <c r="H15" s="431">
        <v>0.63356766963598543</v>
      </c>
      <c r="I15" s="431">
        <v>0.12389710901220824</v>
      </c>
      <c r="J15" s="431">
        <v>0.36948723293574443</v>
      </c>
      <c r="K15" s="431">
        <v>0.89764810633622649</v>
      </c>
    </row>
    <row r="16" spans="2:11" x14ac:dyDescent="0.3">
      <c r="B16" s="60" t="s">
        <v>56</v>
      </c>
      <c r="C16" s="432" t="s">
        <v>44</v>
      </c>
      <c r="D16" s="237" t="s">
        <v>82</v>
      </c>
      <c r="E16" s="430">
        <f t="shared" ref="E16:K16" si="0">E4</f>
        <v>2</v>
      </c>
      <c r="F16" s="430">
        <f t="shared" si="0"/>
        <v>42</v>
      </c>
      <c r="G16" s="430">
        <f t="shared" si="0"/>
        <v>21</v>
      </c>
      <c r="H16" s="430">
        <f t="shared" si="0"/>
        <v>0.46308669116667783</v>
      </c>
      <c r="I16" s="430">
        <f t="shared" si="0"/>
        <v>8.3405680352024669E-2</v>
      </c>
      <c r="J16" s="430">
        <f t="shared" si="0"/>
        <v>0.29464550252822663</v>
      </c>
      <c r="K16" s="430">
        <f t="shared" si="0"/>
        <v>0.63152787980512903</v>
      </c>
    </row>
    <row r="17" spans="2:11" x14ac:dyDescent="0.3">
      <c r="B17" s="16" t="s">
        <v>680</v>
      </c>
      <c r="C17" s="44" t="s">
        <v>53</v>
      </c>
      <c r="D17" s="16" t="s">
        <v>82</v>
      </c>
      <c r="E17" s="431">
        <v>2</v>
      </c>
      <c r="F17" s="431">
        <v>29</v>
      </c>
      <c r="G17" s="431">
        <v>12</v>
      </c>
      <c r="H17" s="431">
        <v>0.41210828950881545</v>
      </c>
      <c r="I17" s="431">
        <v>9.2978102633579363E-2</v>
      </c>
      <c r="J17" s="431">
        <v>0.22165128004362025</v>
      </c>
      <c r="K17" s="431">
        <v>0.60256529897401068</v>
      </c>
    </row>
    <row r="18" spans="2:11" x14ac:dyDescent="0.3">
      <c r="B18" s="16" t="s">
        <v>680</v>
      </c>
      <c r="C18" s="44" t="s">
        <v>55</v>
      </c>
      <c r="D18" s="16" t="s">
        <v>82</v>
      </c>
      <c r="E18" s="431">
        <v>2</v>
      </c>
      <c r="F18" s="431">
        <v>19</v>
      </c>
      <c r="G18" s="431">
        <v>8</v>
      </c>
      <c r="H18" s="431">
        <v>0.42198450832843415</v>
      </c>
      <c r="I18" s="431">
        <v>0.11654505209260628</v>
      </c>
      <c r="J18" s="431">
        <v>0.17713243970603773</v>
      </c>
      <c r="K18" s="431">
        <v>0.66683657695083054</v>
      </c>
    </row>
    <row r="19" spans="2:11" x14ac:dyDescent="0.3">
      <c r="B19" s="60" t="s">
        <v>679</v>
      </c>
      <c r="C19" s="50" t="s">
        <v>44</v>
      </c>
      <c r="D19" s="80" t="s">
        <v>82</v>
      </c>
      <c r="E19" s="430">
        <f t="shared" ref="E19:K19" si="1">E5</f>
        <v>2</v>
      </c>
      <c r="F19" s="430">
        <f t="shared" si="1"/>
        <v>48</v>
      </c>
      <c r="G19" s="430">
        <f t="shared" si="1"/>
        <v>20</v>
      </c>
      <c r="H19" s="430">
        <f t="shared" si="1"/>
        <v>0.41409202149057822</v>
      </c>
      <c r="I19" s="430">
        <f t="shared" si="1"/>
        <v>7.7294890853548265E-2</v>
      </c>
      <c r="J19" s="430">
        <f t="shared" si="1"/>
        <v>0.25859475805617482</v>
      </c>
      <c r="K19" s="430">
        <f t="shared" si="1"/>
        <v>0.56958928492498162</v>
      </c>
    </row>
    <row r="20" spans="2:11" x14ac:dyDescent="0.3">
      <c r="B20" s="16" t="s">
        <v>46</v>
      </c>
      <c r="C20" s="44" t="s">
        <v>53</v>
      </c>
      <c r="D20" s="16" t="s">
        <v>82</v>
      </c>
      <c r="E20" s="431">
        <v>2</v>
      </c>
      <c r="F20" s="431">
        <v>13</v>
      </c>
      <c r="G20" s="431">
        <v>6</v>
      </c>
      <c r="H20" s="431">
        <v>0.46153846153846156</v>
      </c>
      <c r="I20" s="431">
        <v>0.14390989949130545</v>
      </c>
      <c r="J20" s="431">
        <v>0.14798572621068395</v>
      </c>
      <c r="K20" s="431">
        <v>0.77509119686623917</v>
      </c>
    </row>
    <row r="21" spans="2:11" x14ac:dyDescent="0.3">
      <c r="B21" s="16" t="s">
        <v>46</v>
      </c>
      <c r="C21" s="44" t="s">
        <v>55</v>
      </c>
      <c r="D21" s="16" t="s">
        <v>82</v>
      </c>
      <c r="E21" s="431">
        <v>2</v>
      </c>
      <c r="F21" s="431">
        <v>27</v>
      </c>
      <c r="G21" s="431">
        <v>10</v>
      </c>
      <c r="H21" s="431">
        <v>0.36917272890562219</v>
      </c>
      <c r="I21" s="431">
        <v>9.4585923961956697E-2</v>
      </c>
      <c r="J21" s="431">
        <v>0.17474857772058391</v>
      </c>
      <c r="K21" s="431">
        <v>0.56359688009066045</v>
      </c>
    </row>
    <row r="22" spans="2:11" x14ac:dyDescent="0.3">
      <c r="B22" s="60" t="s">
        <v>57</v>
      </c>
      <c r="C22" s="50" t="s">
        <v>44</v>
      </c>
      <c r="D22" s="80" t="s">
        <v>82</v>
      </c>
      <c r="E22" s="430">
        <f t="shared" ref="E22:K22" si="2">E6</f>
        <v>2</v>
      </c>
      <c r="F22" s="430">
        <f t="shared" si="2"/>
        <v>40</v>
      </c>
      <c r="G22" s="430">
        <f t="shared" si="2"/>
        <v>16</v>
      </c>
      <c r="H22" s="430">
        <f t="shared" si="2"/>
        <v>0.42149532793061201</v>
      </c>
      <c r="I22" s="430">
        <f t="shared" si="2"/>
        <v>8.951852638213019E-2</v>
      </c>
      <c r="J22" s="430">
        <f t="shared" si="2"/>
        <v>0.24042701744240608</v>
      </c>
      <c r="K22" s="430">
        <f t="shared" si="2"/>
        <v>0.60256363841881799</v>
      </c>
    </row>
    <row r="23" spans="2:11" x14ac:dyDescent="0.3">
      <c r="B23" s="16" t="s">
        <v>47</v>
      </c>
      <c r="C23" s="44" t="s">
        <v>53</v>
      </c>
      <c r="D23" s="16" t="s">
        <v>82</v>
      </c>
      <c r="E23" s="431">
        <v>3</v>
      </c>
      <c r="F23" s="431">
        <v>16</v>
      </c>
      <c r="G23" s="431">
        <v>10</v>
      </c>
      <c r="H23" s="431">
        <v>0.62106332510553741</v>
      </c>
      <c r="I23" s="431">
        <v>0.12554351779622658</v>
      </c>
      <c r="J23" s="431">
        <v>0.35347365115079493</v>
      </c>
      <c r="K23" s="431">
        <v>0.88865299906027984</v>
      </c>
    </row>
    <row r="24" spans="2:11" x14ac:dyDescent="0.3">
      <c r="B24" s="16" t="s">
        <v>47</v>
      </c>
      <c r="C24" s="44" t="s">
        <v>55</v>
      </c>
      <c r="D24" s="16" t="s">
        <v>82</v>
      </c>
      <c r="E24" s="431">
        <v>3</v>
      </c>
      <c r="F24" s="431">
        <v>24</v>
      </c>
      <c r="G24" s="431">
        <v>15</v>
      </c>
      <c r="H24" s="431">
        <v>0.61892361185541334</v>
      </c>
      <c r="I24" s="431">
        <v>0.10165543123922031</v>
      </c>
      <c r="J24" s="431">
        <v>0.40863333038196981</v>
      </c>
      <c r="K24" s="431">
        <v>0.82921389332885687</v>
      </c>
    </row>
    <row r="25" spans="2:11" x14ac:dyDescent="0.3">
      <c r="B25" s="60" t="s">
        <v>58</v>
      </c>
      <c r="C25" s="50" t="s">
        <v>44</v>
      </c>
      <c r="D25" s="80" t="s">
        <v>82</v>
      </c>
      <c r="E25" s="430">
        <f t="shared" ref="E25:K28" si="3">E7</f>
        <v>3</v>
      </c>
      <c r="F25" s="430">
        <f t="shared" si="3"/>
        <v>40</v>
      </c>
      <c r="G25" s="430">
        <f t="shared" si="3"/>
        <v>25</v>
      </c>
      <c r="H25" s="430">
        <f t="shared" si="3"/>
        <v>0.62027344593628708</v>
      </c>
      <c r="I25" s="430">
        <f t="shared" si="3"/>
        <v>8.6112359598130558E-2</v>
      </c>
      <c r="J25" s="430">
        <f t="shared" si="3"/>
        <v>0.44609475807420806</v>
      </c>
      <c r="K25" s="430">
        <f t="shared" si="3"/>
        <v>0.7944521337983661</v>
      </c>
    </row>
    <row r="26" spans="2:11" x14ac:dyDescent="0.3">
      <c r="B26" s="50" t="s">
        <v>48</v>
      </c>
      <c r="C26" s="60" t="s">
        <v>53</v>
      </c>
      <c r="D26" s="80" t="s">
        <v>82</v>
      </c>
      <c r="E26" s="430">
        <f t="shared" si="3"/>
        <v>9</v>
      </c>
      <c r="F26" s="430">
        <f t="shared" si="3"/>
        <v>84</v>
      </c>
      <c r="G26" s="430">
        <f t="shared" si="3"/>
        <v>39</v>
      </c>
      <c r="H26" s="430">
        <f t="shared" si="3"/>
        <v>0.53108990294407954</v>
      </c>
      <c r="I26" s="430">
        <f t="shared" si="3"/>
        <v>8.4993761835623349E-2</v>
      </c>
      <c r="J26" s="430">
        <f t="shared" si="3"/>
        <v>0.362040729087238</v>
      </c>
      <c r="K26" s="430">
        <f t="shared" si="3"/>
        <v>0.70013907680092102</v>
      </c>
    </row>
    <row r="27" spans="2:11" x14ac:dyDescent="0.3">
      <c r="B27" s="50" t="s">
        <v>48</v>
      </c>
      <c r="C27" s="60" t="s">
        <v>55</v>
      </c>
      <c r="D27" s="80" t="s">
        <v>82</v>
      </c>
      <c r="E27" s="430">
        <f t="shared" si="3"/>
        <v>9</v>
      </c>
      <c r="F27" s="430">
        <f t="shared" si="3"/>
        <v>86</v>
      </c>
      <c r="G27" s="430">
        <f t="shared" si="3"/>
        <v>43</v>
      </c>
      <c r="H27" s="430">
        <f t="shared" si="3"/>
        <v>0.47963436044374935</v>
      </c>
      <c r="I27" s="430">
        <f t="shared" si="3"/>
        <v>6.7924865018233374E-2</v>
      </c>
      <c r="J27" s="430">
        <f t="shared" si="3"/>
        <v>0.34458153120827373</v>
      </c>
      <c r="K27" s="430">
        <f t="shared" si="3"/>
        <v>0.61468718967922498</v>
      </c>
    </row>
    <row r="28" spans="2:11" x14ac:dyDescent="0.3">
      <c r="B28" s="63" t="s">
        <v>48</v>
      </c>
      <c r="C28" s="82" t="s">
        <v>44</v>
      </c>
      <c r="D28" s="66" t="s">
        <v>82</v>
      </c>
      <c r="E28" s="429">
        <f t="shared" si="3"/>
        <v>9</v>
      </c>
      <c r="F28" s="429">
        <f t="shared" si="3"/>
        <v>170</v>
      </c>
      <c r="G28" s="429">
        <f t="shared" si="3"/>
        <v>82</v>
      </c>
      <c r="H28" s="429">
        <f t="shared" si="3"/>
        <v>0.51114549999544356</v>
      </c>
      <c r="I28" s="429">
        <f t="shared" si="3"/>
        <v>5.8239897646584202E-2</v>
      </c>
      <c r="J28" s="429">
        <f t="shared" si="3"/>
        <v>0.39617409199485115</v>
      </c>
      <c r="K28" s="429">
        <f t="shared" si="3"/>
        <v>0.62611690799603603</v>
      </c>
    </row>
    <row r="30" spans="2:11" x14ac:dyDescent="0.3">
      <c r="B30" s="67" t="s">
        <v>59</v>
      </c>
      <c r="C30" s="68"/>
      <c r="D30" s="69"/>
    </row>
    <row r="31" spans="2:11" x14ac:dyDescent="0.3">
      <c r="B31" s="71"/>
      <c r="C31" s="68" t="s">
        <v>60</v>
      </c>
      <c r="D31" s="72" t="s">
        <v>61</v>
      </c>
    </row>
    <row r="32" spans="2:11" x14ac:dyDescent="0.3">
      <c r="B32" s="73"/>
      <c r="C32" s="68" t="s">
        <v>62</v>
      </c>
      <c r="D32" s="72" t="s">
        <v>63</v>
      </c>
    </row>
    <row r="33" spans="2:5" x14ac:dyDescent="0.3">
      <c r="B33" s="74"/>
      <c r="C33" s="68" t="s">
        <v>64</v>
      </c>
      <c r="D33" s="72" t="s">
        <v>65</v>
      </c>
    </row>
    <row r="34" spans="2:5" x14ac:dyDescent="0.3">
      <c r="B34" s="68"/>
      <c r="D34" s="72"/>
    </row>
    <row r="35" spans="2:5" x14ac:dyDescent="0.3">
      <c r="B35" s="68" t="s">
        <v>68</v>
      </c>
      <c r="C35" s="72" t="s">
        <v>84</v>
      </c>
      <c r="D35" s="68"/>
    </row>
    <row r="36" spans="2:5" x14ac:dyDescent="0.3">
      <c r="B36" s="68" t="s">
        <v>70</v>
      </c>
      <c r="C36" s="68" t="s">
        <v>85</v>
      </c>
    </row>
    <row r="37" spans="2:5" x14ac:dyDescent="0.3">
      <c r="B37" s="68" t="s">
        <v>72</v>
      </c>
      <c r="C37" s="68" t="s">
        <v>73</v>
      </c>
    </row>
    <row r="38" spans="2:5" x14ac:dyDescent="0.3">
      <c r="B38" s="68" t="s">
        <v>74</v>
      </c>
      <c r="C38" s="68" t="s">
        <v>75</v>
      </c>
      <c r="E38" s="77"/>
    </row>
    <row r="39" spans="2:5" x14ac:dyDescent="0.3">
      <c r="B39" s="68" t="s">
        <v>76</v>
      </c>
      <c r="C39" s="68" t="s">
        <v>77</v>
      </c>
    </row>
  </sheetData>
  <pageMargins left="0.7" right="0.7" top="0.75" bottom="0.75" header="0.3" footer="0.3"/>
  <tableParts count="2">
    <tablePart r:id="rId1"/>
    <tablePart r:id="rId2"/>
  </tablePart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5759C-5788-4DC1-A581-703F0E9CAC83}">
  <dimension ref="A2:E185"/>
  <sheetViews>
    <sheetView zoomScale="50" zoomScaleNormal="50" workbookViewId="0">
      <pane xSplit="1" ySplit="3" topLeftCell="B4" activePane="bottomRight" state="frozen"/>
      <selection pane="topRight" activeCell="B1" sqref="B1"/>
      <selection pane="bottomLeft" activeCell="A4" sqref="A4"/>
      <selection pane="bottomRight" activeCell="B4" sqref="B4"/>
    </sheetView>
  </sheetViews>
  <sheetFormatPr defaultColWidth="9.21875" defaultRowHeight="15.6" x14ac:dyDescent="0.3"/>
  <cols>
    <col min="1" max="1" width="80.77734375" style="113" customWidth="1"/>
    <col min="2" max="2" width="45.77734375" style="87" customWidth="1"/>
    <col min="3" max="3" width="11.77734375" style="87" customWidth="1"/>
    <col min="4" max="4" width="45.77734375" style="87" customWidth="1"/>
    <col min="5" max="5" width="11.77734375" style="87" customWidth="1"/>
    <col min="6" max="16384" width="9.21875" style="87"/>
  </cols>
  <sheetData>
    <row r="2" spans="1:5" ht="20.399999999999999" x14ac:dyDescent="0.35">
      <c r="A2" s="84"/>
      <c r="B2" s="85" t="s">
        <v>87</v>
      </c>
      <c r="C2" s="86"/>
      <c r="D2" s="85" t="s">
        <v>88</v>
      </c>
      <c r="E2" s="86"/>
    </row>
    <row r="3" spans="1:5" x14ac:dyDescent="0.3">
      <c r="A3" s="88" t="s">
        <v>95</v>
      </c>
      <c r="B3" s="89"/>
      <c r="C3" s="90" t="s">
        <v>96</v>
      </c>
      <c r="D3" s="89"/>
      <c r="E3" s="90" t="s">
        <v>96</v>
      </c>
    </row>
    <row r="4" spans="1:5" ht="39" customHeight="1" x14ac:dyDescent="0.3">
      <c r="A4" s="91" t="s">
        <v>97</v>
      </c>
      <c r="B4" s="93"/>
      <c r="C4" s="93"/>
      <c r="D4" s="93"/>
      <c r="E4" s="93"/>
    </row>
    <row r="5" spans="1:5" ht="20.25" customHeight="1" x14ac:dyDescent="0.3">
      <c r="A5" s="94" t="s">
        <v>102</v>
      </c>
      <c r="B5" s="92" t="s">
        <v>106</v>
      </c>
      <c r="C5" s="92"/>
      <c r="D5" s="92" t="s">
        <v>106</v>
      </c>
      <c r="E5" s="92"/>
    </row>
    <row r="6" spans="1:5" ht="20.25" customHeight="1" x14ac:dyDescent="0.3">
      <c r="A6" s="94" t="s">
        <v>107</v>
      </c>
      <c r="B6" s="95"/>
      <c r="C6" s="95"/>
      <c r="D6" s="95"/>
      <c r="E6" s="95"/>
    </row>
    <row r="7" spans="1:5" x14ac:dyDescent="0.3">
      <c r="A7" s="98" t="s">
        <v>108</v>
      </c>
      <c r="B7" s="95"/>
      <c r="C7" s="95"/>
      <c r="D7" s="95"/>
      <c r="E7" s="95"/>
    </row>
    <row r="8" spans="1:5" x14ac:dyDescent="0.3">
      <c r="A8" s="101" t="s">
        <v>47</v>
      </c>
      <c r="B8" s="92"/>
      <c r="C8" s="92"/>
      <c r="D8" s="92"/>
      <c r="E8" s="92"/>
    </row>
    <row r="9" spans="1:5" x14ac:dyDescent="0.3">
      <c r="A9" s="101" t="s">
        <v>46</v>
      </c>
      <c r="B9" s="92"/>
      <c r="C9" s="92"/>
      <c r="D9" s="92"/>
      <c r="E9" s="92"/>
    </row>
    <row r="10" spans="1:5" ht="131.25" customHeight="1" x14ac:dyDescent="0.3">
      <c r="A10" s="101" t="s">
        <v>43</v>
      </c>
      <c r="B10" s="92"/>
      <c r="C10" s="92"/>
      <c r="D10" s="92"/>
      <c r="E10" s="92"/>
    </row>
    <row r="11" spans="1:5" ht="15.75" customHeight="1" x14ac:dyDescent="0.3">
      <c r="A11" s="98" t="s">
        <v>115</v>
      </c>
      <c r="B11" s="95"/>
      <c r="C11" s="95"/>
      <c r="D11" s="95"/>
      <c r="E11" s="95"/>
    </row>
    <row r="12" spans="1:5" ht="15.75" customHeight="1" x14ac:dyDescent="0.3">
      <c r="A12" s="101" t="s">
        <v>49</v>
      </c>
      <c r="B12" s="92"/>
      <c r="C12" s="92"/>
      <c r="D12" s="92"/>
      <c r="E12" s="92"/>
    </row>
    <row r="13" spans="1:5" ht="15.75" customHeight="1" x14ac:dyDescent="0.3">
      <c r="A13" s="101" t="s">
        <v>119</v>
      </c>
      <c r="B13" s="92"/>
      <c r="C13" s="92"/>
      <c r="D13" s="92"/>
      <c r="E13" s="92"/>
    </row>
    <row r="14" spans="1:5" ht="15.75" customHeight="1" x14ac:dyDescent="0.3">
      <c r="A14" s="101" t="s">
        <v>50</v>
      </c>
      <c r="B14" s="92"/>
      <c r="C14" s="92"/>
      <c r="D14" s="92"/>
      <c r="E14" s="92"/>
    </row>
    <row r="15" spans="1:5" ht="15.75" customHeight="1" x14ac:dyDescent="0.3">
      <c r="A15" s="101" t="s">
        <v>123</v>
      </c>
      <c r="B15" s="92"/>
      <c r="C15" s="92"/>
      <c r="D15" s="92"/>
      <c r="E15" s="92"/>
    </row>
    <row r="16" spans="1:5" ht="15.75" customHeight="1" x14ac:dyDescent="0.3">
      <c r="A16" s="101" t="s">
        <v>125</v>
      </c>
      <c r="B16" s="92"/>
      <c r="C16" s="92"/>
      <c r="D16" s="92"/>
      <c r="E16" s="92"/>
    </row>
    <row r="17" spans="1:5" ht="15.75" customHeight="1" x14ac:dyDescent="0.3">
      <c r="A17" s="101" t="s">
        <v>127</v>
      </c>
      <c r="B17" s="92"/>
      <c r="C17" s="92"/>
      <c r="D17" s="92"/>
      <c r="E17" s="92"/>
    </row>
    <row r="18" spans="1:5" x14ac:dyDescent="0.3">
      <c r="A18" s="102" t="s">
        <v>129</v>
      </c>
      <c r="B18" s="95"/>
      <c r="C18" s="95"/>
      <c r="D18" s="95"/>
      <c r="E18" s="95"/>
    </row>
    <row r="19" spans="1:5" ht="46.8" x14ac:dyDescent="0.3">
      <c r="A19" s="96" t="s">
        <v>131</v>
      </c>
      <c r="B19" s="95"/>
      <c r="C19" s="95"/>
      <c r="D19" s="95"/>
      <c r="E19" s="95"/>
    </row>
    <row r="20" spans="1:5" x14ac:dyDescent="0.3">
      <c r="A20" s="102" t="s">
        <v>43</v>
      </c>
      <c r="B20" s="95"/>
      <c r="C20" s="95"/>
      <c r="D20" s="95"/>
      <c r="E20" s="95"/>
    </row>
    <row r="21" spans="1:5" x14ac:dyDescent="0.3">
      <c r="A21" s="104" t="s">
        <v>133</v>
      </c>
      <c r="B21" s="95"/>
      <c r="C21" s="95"/>
      <c r="D21" s="95"/>
      <c r="E21" s="95"/>
    </row>
    <row r="22" spans="1:5" x14ac:dyDescent="0.3">
      <c r="A22" s="104" t="s">
        <v>134</v>
      </c>
      <c r="B22" s="95"/>
      <c r="C22" s="95"/>
      <c r="D22" s="95"/>
      <c r="E22" s="95"/>
    </row>
    <row r="23" spans="1:5" x14ac:dyDescent="0.3">
      <c r="A23" s="104" t="s">
        <v>135</v>
      </c>
      <c r="B23" s="95"/>
      <c r="C23" s="95"/>
      <c r="D23" s="95"/>
      <c r="E23" s="95"/>
    </row>
    <row r="24" spans="1:5" x14ac:dyDescent="0.3">
      <c r="A24" s="104" t="s">
        <v>136</v>
      </c>
      <c r="B24" s="95"/>
      <c r="C24" s="95"/>
      <c r="D24" s="95"/>
      <c r="E24" s="95"/>
    </row>
    <row r="25" spans="1:5" x14ac:dyDescent="0.3">
      <c r="A25" s="102" t="s">
        <v>46</v>
      </c>
      <c r="B25" s="95"/>
      <c r="C25" s="95"/>
      <c r="D25" s="95"/>
      <c r="E25" s="95"/>
    </row>
    <row r="26" spans="1:5" x14ac:dyDescent="0.3">
      <c r="A26" s="104" t="s">
        <v>133</v>
      </c>
      <c r="B26" s="95"/>
      <c r="C26" s="95"/>
      <c r="D26" s="95"/>
      <c r="E26" s="95"/>
    </row>
    <row r="27" spans="1:5" x14ac:dyDescent="0.3">
      <c r="A27" s="104" t="s">
        <v>134</v>
      </c>
      <c r="B27" s="95"/>
      <c r="C27" s="95"/>
      <c r="D27" s="95"/>
      <c r="E27" s="95"/>
    </row>
    <row r="28" spans="1:5" x14ac:dyDescent="0.3">
      <c r="A28" s="104" t="s">
        <v>135</v>
      </c>
      <c r="B28" s="95"/>
      <c r="C28" s="95"/>
      <c r="D28" s="95"/>
      <c r="E28" s="95"/>
    </row>
    <row r="29" spans="1:5" x14ac:dyDescent="0.3">
      <c r="A29" s="104" t="s">
        <v>136</v>
      </c>
      <c r="B29" s="95"/>
      <c r="C29" s="95"/>
      <c r="D29" s="95"/>
      <c r="E29" s="95"/>
    </row>
    <row r="30" spans="1:5" x14ac:dyDescent="0.3">
      <c r="A30" s="102" t="s">
        <v>47</v>
      </c>
      <c r="B30" s="95"/>
      <c r="C30" s="95"/>
      <c r="D30" s="95"/>
      <c r="E30" s="95"/>
    </row>
    <row r="31" spans="1:5" x14ac:dyDescent="0.3">
      <c r="A31" s="104" t="s">
        <v>133</v>
      </c>
      <c r="B31" s="95"/>
      <c r="C31" s="95"/>
      <c r="D31" s="95"/>
      <c r="E31" s="95"/>
    </row>
    <row r="32" spans="1:5" x14ac:dyDescent="0.3">
      <c r="A32" s="104" t="s">
        <v>134</v>
      </c>
      <c r="B32" s="95"/>
      <c r="C32" s="95"/>
      <c r="D32" s="95"/>
      <c r="E32" s="95"/>
    </row>
    <row r="33" spans="1:5" x14ac:dyDescent="0.3">
      <c r="A33" s="104" t="s">
        <v>135</v>
      </c>
      <c r="B33" s="95"/>
      <c r="C33" s="95"/>
      <c r="D33" s="95"/>
      <c r="E33" s="95"/>
    </row>
    <row r="34" spans="1:5" x14ac:dyDescent="0.3">
      <c r="A34" s="104" t="s">
        <v>136</v>
      </c>
      <c r="B34" s="95"/>
      <c r="C34" s="95"/>
      <c r="D34" s="95"/>
      <c r="E34" s="95"/>
    </row>
    <row r="35" spans="1:5" ht="15.75" customHeight="1" x14ac:dyDescent="0.3">
      <c r="A35" s="102" t="s">
        <v>137</v>
      </c>
      <c r="B35" s="95"/>
      <c r="C35" s="95"/>
      <c r="D35" s="95"/>
      <c r="E35" s="95"/>
    </row>
    <row r="36" spans="1:5" ht="7.5" customHeight="1" x14ac:dyDescent="0.3">
      <c r="A36" s="94"/>
      <c r="B36" s="106"/>
      <c r="C36" s="106"/>
      <c r="D36" s="106"/>
      <c r="E36" s="106"/>
    </row>
    <row r="37" spans="1:5" x14ac:dyDescent="0.3">
      <c r="A37" s="88" t="s">
        <v>138</v>
      </c>
      <c r="B37" s="89"/>
      <c r="C37" s="90" t="s">
        <v>96</v>
      </c>
      <c r="D37" s="89"/>
      <c r="E37" s="90" t="s">
        <v>96</v>
      </c>
    </row>
    <row r="38" spans="1:5" x14ac:dyDescent="0.3">
      <c r="A38" s="94" t="s">
        <v>139</v>
      </c>
      <c r="B38" s="106" t="s">
        <v>106</v>
      </c>
      <c r="C38" s="106"/>
      <c r="D38" s="106" t="s">
        <v>106</v>
      </c>
      <c r="E38" s="106"/>
    </row>
    <row r="39" spans="1:5" x14ac:dyDescent="0.3">
      <c r="A39" s="94" t="s">
        <v>144</v>
      </c>
      <c r="B39" s="106" t="s">
        <v>106</v>
      </c>
      <c r="C39" s="106"/>
      <c r="D39" s="106" t="s">
        <v>106</v>
      </c>
      <c r="E39" s="106"/>
    </row>
    <row r="40" spans="1:5" x14ac:dyDescent="0.3">
      <c r="A40" s="91" t="s">
        <v>146</v>
      </c>
      <c r="B40" s="95"/>
      <c r="C40" s="95"/>
      <c r="D40" s="92"/>
      <c r="E40" s="92"/>
    </row>
    <row r="41" spans="1:5" x14ac:dyDescent="0.3">
      <c r="A41" s="94" t="s">
        <v>147</v>
      </c>
      <c r="B41" s="92"/>
      <c r="C41" s="92"/>
      <c r="D41" s="92"/>
      <c r="E41" s="92"/>
    </row>
    <row r="42" spans="1:5" x14ac:dyDescent="0.3">
      <c r="A42" s="94" t="s">
        <v>153</v>
      </c>
      <c r="B42" s="92"/>
      <c r="C42" s="92"/>
      <c r="D42" s="92"/>
      <c r="E42" s="92"/>
    </row>
    <row r="43" spans="1:5" x14ac:dyDescent="0.3">
      <c r="A43" s="98" t="s">
        <v>157</v>
      </c>
      <c r="B43" s="95"/>
      <c r="C43" s="95"/>
      <c r="D43" s="95"/>
      <c r="E43" s="95"/>
    </row>
    <row r="44" spans="1:5" x14ac:dyDescent="0.3">
      <c r="A44" s="101" t="s">
        <v>158</v>
      </c>
      <c r="B44" s="92"/>
      <c r="C44" s="92"/>
      <c r="D44" s="92"/>
      <c r="E44" s="92"/>
    </row>
    <row r="45" spans="1:5" x14ac:dyDescent="0.3">
      <c r="A45" s="101" t="s">
        <v>165</v>
      </c>
      <c r="B45" s="92"/>
      <c r="C45" s="92"/>
      <c r="D45" s="92"/>
      <c r="E45" s="92"/>
    </row>
    <row r="46" spans="1:5" x14ac:dyDescent="0.3">
      <c r="A46" s="101" t="s">
        <v>169</v>
      </c>
      <c r="B46" s="92"/>
      <c r="C46" s="92"/>
      <c r="D46" s="97"/>
      <c r="E46" s="92"/>
    </row>
    <row r="47" spans="1:5" x14ac:dyDescent="0.3">
      <c r="A47" s="108" t="s">
        <v>172</v>
      </c>
      <c r="B47" s="95"/>
      <c r="C47" s="95"/>
      <c r="D47" s="95"/>
      <c r="E47" s="95"/>
    </row>
    <row r="48" spans="1:5" x14ac:dyDescent="0.3">
      <c r="A48" s="102" t="s">
        <v>173</v>
      </c>
      <c r="B48" s="97"/>
      <c r="C48" s="97"/>
      <c r="D48" s="97"/>
      <c r="E48" s="97"/>
    </row>
    <row r="49" spans="1:5" ht="15.75" customHeight="1" x14ac:dyDescent="0.3">
      <c r="A49" s="102" t="s">
        <v>174</v>
      </c>
      <c r="B49" s="95"/>
      <c r="C49" s="95"/>
      <c r="D49" s="95"/>
      <c r="E49" s="95"/>
    </row>
    <row r="50" spans="1:5" ht="15.75" customHeight="1" x14ac:dyDescent="0.3">
      <c r="A50" s="104" t="s">
        <v>175</v>
      </c>
      <c r="B50" s="95"/>
      <c r="C50" s="95"/>
      <c r="D50" s="95"/>
      <c r="E50" s="95"/>
    </row>
    <row r="51" spans="1:5" ht="15.75" customHeight="1" x14ac:dyDescent="0.3">
      <c r="A51" s="104" t="s">
        <v>176</v>
      </c>
      <c r="B51" s="95"/>
      <c r="C51" s="95"/>
      <c r="D51" s="95"/>
      <c r="E51" s="95"/>
    </row>
    <row r="52" spans="1:5" ht="31.2" x14ac:dyDescent="0.3">
      <c r="A52" s="96" t="s">
        <v>177</v>
      </c>
      <c r="B52" s="97"/>
      <c r="C52" s="97"/>
      <c r="D52" s="97"/>
      <c r="E52" s="97"/>
    </row>
    <row r="53" spans="1:5" ht="7.5" customHeight="1" x14ac:dyDescent="0.3">
      <c r="A53" s="94"/>
      <c r="B53" s="106"/>
      <c r="C53" s="106"/>
      <c r="D53" s="106"/>
      <c r="E53" s="106"/>
    </row>
    <row r="54" spans="1:5" x14ac:dyDescent="0.3">
      <c r="A54" s="88" t="s">
        <v>178</v>
      </c>
      <c r="B54" s="89"/>
      <c r="C54" s="90" t="s">
        <v>96</v>
      </c>
      <c r="D54" s="89"/>
      <c r="E54" s="90" t="s">
        <v>96</v>
      </c>
    </row>
    <row r="55" spans="1:5" x14ac:dyDescent="0.3">
      <c r="A55" s="98" t="s">
        <v>179</v>
      </c>
      <c r="B55" s="95"/>
      <c r="C55" s="95"/>
      <c r="D55" s="95"/>
      <c r="E55" s="95"/>
    </row>
    <row r="56" spans="1:5" ht="17.25" customHeight="1" x14ac:dyDescent="0.3">
      <c r="A56" s="101" t="s">
        <v>180</v>
      </c>
      <c r="B56" s="109"/>
      <c r="C56" s="92"/>
      <c r="D56" s="109"/>
      <c r="E56" s="92"/>
    </row>
    <row r="57" spans="1:5" x14ac:dyDescent="0.3">
      <c r="A57" s="101" t="s">
        <v>186</v>
      </c>
      <c r="B57" s="92"/>
      <c r="C57" s="92"/>
      <c r="D57" s="92"/>
      <c r="E57" s="92"/>
    </row>
    <row r="58" spans="1:5" x14ac:dyDescent="0.3">
      <c r="A58" s="98" t="s">
        <v>190</v>
      </c>
      <c r="B58" s="95"/>
      <c r="C58" s="95"/>
      <c r="D58" s="95"/>
      <c r="E58" s="95"/>
    </row>
    <row r="59" spans="1:5" x14ac:dyDescent="0.3">
      <c r="A59" s="101" t="s">
        <v>47</v>
      </c>
      <c r="B59" s="92"/>
      <c r="C59" s="92"/>
      <c r="D59" s="92"/>
      <c r="E59" s="92"/>
    </row>
    <row r="60" spans="1:5" x14ac:dyDescent="0.3">
      <c r="A60" s="101" t="s">
        <v>46</v>
      </c>
      <c r="B60" s="92"/>
      <c r="C60" s="92"/>
      <c r="D60" s="92"/>
      <c r="E60" s="92"/>
    </row>
    <row r="61" spans="1:5" x14ac:dyDescent="0.3">
      <c r="A61" s="101" t="s">
        <v>43</v>
      </c>
      <c r="B61" s="92"/>
      <c r="C61" s="92"/>
      <c r="D61" s="92"/>
      <c r="E61" s="92"/>
    </row>
    <row r="62" spans="1:5" x14ac:dyDescent="0.3">
      <c r="A62" s="98" t="s">
        <v>191</v>
      </c>
      <c r="B62" s="97"/>
      <c r="C62" s="97"/>
      <c r="D62" s="97"/>
      <c r="E62" s="97"/>
    </row>
    <row r="63" spans="1:5" x14ac:dyDescent="0.3">
      <c r="A63" s="101" t="s">
        <v>47</v>
      </c>
      <c r="B63" s="92"/>
      <c r="C63" s="92"/>
      <c r="D63" s="92"/>
      <c r="E63" s="92"/>
    </row>
    <row r="64" spans="1:5" x14ac:dyDescent="0.3">
      <c r="A64" s="101" t="s">
        <v>46</v>
      </c>
      <c r="B64" s="92"/>
      <c r="C64" s="92"/>
      <c r="D64" s="92"/>
      <c r="E64" s="92"/>
    </row>
    <row r="65" spans="1:5" x14ac:dyDescent="0.3">
      <c r="A65" s="101" t="s">
        <v>43</v>
      </c>
      <c r="B65" s="92"/>
      <c r="C65" s="92"/>
      <c r="D65" s="92"/>
      <c r="E65" s="92"/>
    </row>
    <row r="66" spans="1:5" x14ac:dyDescent="0.3">
      <c r="A66" s="101" t="s">
        <v>49</v>
      </c>
      <c r="B66" s="92"/>
      <c r="C66" s="92"/>
      <c r="D66" s="92"/>
      <c r="E66" s="92"/>
    </row>
    <row r="67" spans="1:5" x14ac:dyDescent="0.3">
      <c r="A67" s="101" t="s">
        <v>119</v>
      </c>
      <c r="B67" s="92"/>
      <c r="C67" s="92"/>
      <c r="D67" s="92"/>
      <c r="E67" s="92"/>
    </row>
    <row r="68" spans="1:5" x14ac:dyDescent="0.3">
      <c r="A68" s="101" t="s">
        <v>50</v>
      </c>
      <c r="B68" s="92"/>
      <c r="C68" s="92"/>
      <c r="D68" s="92"/>
      <c r="E68" s="92"/>
    </row>
    <row r="69" spans="1:5" x14ac:dyDescent="0.3">
      <c r="A69" s="101" t="s">
        <v>123</v>
      </c>
      <c r="B69" s="92"/>
      <c r="C69" s="92"/>
      <c r="D69" s="92"/>
      <c r="E69" s="92"/>
    </row>
    <row r="70" spans="1:5" x14ac:dyDescent="0.3">
      <c r="A70" s="101" t="s">
        <v>125</v>
      </c>
      <c r="B70" s="92"/>
      <c r="C70" s="92"/>
      <c r="D70" s="92"/>
      <c r="E70" s="92"/>
    </row>
    <row r="71" spans="1:5" x14ac:dyDescent="0.3">
      <c r="A71" s="101" t="s">
        <v>127</v>
      </c>
      <c r="B71" s="92"/>
      <c r="C71" s="92"/>
      <c r="D71" s="92"/>
      <c r="E71" s="92"/>
    </row>
    <row r="72" spans="1:5" x14ac:dyDescent="0.3">
      <c r="A72" s="94" t="s">
        <v>192</v>
      </c>
      <c r="B72" s="92"/>
      <c r="C72" s="92"/>
      <c r="D72" s="92"/>
      <c r="E72" s="92"/>
    </row>
    <row r="73" spans="1:5" x14ac:dyDescent="0.3">
      <c r="A73" s="94" t="s">
        <v>195</v>
      </c>
      <c r="B73" s="97"/>
      <c r="C73" s="97"/>
      <c r="D73" s="92"/>
      <c r="E73" s="92"/>
    </row>
    <row r="74" spans="1:5" x14ac:dyDescent="0.3">
      <c r="A74" s="94" t="s">
        <v>196</v>
      </c>
      <c r="B74" s="92"/>
      <c r="C74" s="92"/>
      <c r="D74" s="97"/>
      <c r="E74" s="92"/>
    </row>
    <row r="75" spans="1:5" ht="33" customHeight="1" x14ac:dyDescent="0.3">
      <c r="A75" s="102" t="s">
        <v>202</v>
      </c>
      <c r="B75" s="92"/>
      <c r="C75" s="92"/>
      <c r="D75" s="97"/>
      <c r="E75" s="92"/>
    </row>
    <row r="76" spans="1:5" ht="39" customHeight="1" x14ac:dyDescent="0.3">
      <c r="A76" s="96" t="s">
        <v>208</v>
      </c>
      <c r="B76" s="92"/>
      <c r="C76" s="92"/>
      <c r="D76" s="97"/>
      <c r="E76" s="92"/>
    </row>
    <row r="77" spans="1:5" ht="33.75" customHeight="1" x14ac:dyDescent="0.3">
      <c r="A77" s="94" t="s">
        <v>210</v>
      </c>
      <c r="B77" s="92"/>
      <c r="C77" s="92"/>
      <c r="D77" s="97"/>
      <c r="E77" s="92"/>
    </row>
    <row r="78" spans="1:5" ht="29.25" customHeight="1" x14ac:dyDescent="0.3">
      <c r="A78" s="94" t="s">
        <v>213</v>
      </c>
      <c r="B78" s="92"/>
      <c r="C78" s="92"/>
      <c r="D78" s="97"/>
      <c r="E78" s="92"/>
    </row>
    <row r="79" spans="1:5" ht="29.25" customHeight="1" x14ac:dyDescent="0.3">
      <c r="A79" s="94" t="s">
        <v>216</v>
      </c>
      <c r="B79" s="92"/>
      <c r="C79" s="92"/>
      <c r="D79" s="97"/>
      <c r="E79" s="92"/>
    </row>
    <row r="80" spans="1:5" ht="15.75" customHeight="1" x14ac:dyDescent="0.3">
      <c r="A80" s="108" t="s">
        <v>172</v>
      </c>
      <c r="B80" s="97"/>
      <c r="C80" s="97"/>
      <c r="D80" s="97"/>
      <c r="E80" s="97"/>
    </row>
    <row r="81" spans="1:5" ht="29.25" customHeight="1" x14ac:dyDescent="0.3">
      <c r="A81" s="94" t="s">
        <v>221</v>
      </c>
      <c r="B81" s="97"/>
      <c r="C81" s="97"/>
      <c r="D81" s="97"/>
      <c r="E81" s="97"/>
    </row>
    <row r="82" spans="1:5" ht="7.5" customHeight="1" x14ac:dyDescent="0.3">
      <c r="A82" s="94"/>
      <c r="B82" s="106"/>
      <c r="C82" s="106"/>
      <c r="D82" s="106"/>
      <c r="E82" s="106"/>
    </row>
    <row r="83" spans="1:5" x14ac:dyDescent="0.3">
      <c r="A83" s="88" t="s">
        <v>222</v>
      </c>
      <c r="B83" s="89"/>
      <c r="C83" s="90" t="s">
        <v>96</v>
      </c>
      <c r="D83" s="89"/>
      <c r="E83" s="90" t="s">
        <v>96</v>
      </c>
    </row>
    <row r="84" spans="1:5" x14ac:dyDescent="0.3">
      <c r="A84" s="94" t="s">
        <v>223</v>
      </c>
      <c r="B84" s="92"/>
      <c r="C84" s="92"/>
      <c r="D84" s="97"/>
      <c r="E84" s="97"/>
    </row>
    <row r="85" spans="1:5" x14ac:dyDescent="0.3">
      <c r="A85" s="94" t="s">
        <v>228</v>
      </c>
      <c r="B85" s="92"/>
      <c r="C85" s="92"/>
      <c r="D85" s="97"/>
      <c r="E85" s="97"/>
    </row>
    <row r="86" spans="1:5" x14ac:dyDescent="0.3">
      <c r="A86" s="94" t="s">
        <v>230</v>
      </c>
      <c r="B86" s="92"/>
      <c r="C86" s="92"/>
      <c r="D86" s="97"/>
      <c r="E86" s="97"/>
    </row>
    <row r="87" spans="1:5" x14ac:dyDescent="0.3">
      <c r="A87" s="94" t="s">
        <v>234</v>
      </c>
      <c r="B87" s="92"/>
      <c r="C87" s="92"/>
      <c r="D87" s="97"/>
      <c r="E87" s="97"/>
    </row>
    <row r="88" spans="1:5" ht="211.5" customHeight="1" x14ac:dyDescent="0.3">
      <c r="A88" s="102" t="s">
        <v>235</v>
      </c>
      <c r="B88" s="92"/>
      <c r="C88" s="92"/>
      <c r="D88" s="92"/>
      <c r="E88" s="92"/>
    </row>
    <row r="89" spans="1:5" ht="15.75" customHeight="1" x14ac:dyDescent="0.3">
      <c r="A89" s="102" t="s">
        <v>241</v>
      </c>
      <c r="B89" s="92"/>
      <c r="C89" s="92"/>
      <c r="D89" s="97"/>
      <c r="E89" s="97"/>
    </row>
    <row r="90" spans="1:5" ht="7.5" customHeight="1" x14ac:dyDescent="0.3">
      <c r="A90" s="94"/>
      <c r="B90" s="106"/>
      <c r="C90" s="106"/>
      <c r="D90" s="106"/>
      <c r="E90" s="106"/>
    </row>
    <row r="91" spans="1:5" x14ac:dyDescent="0.3">
      <c r="A91" s="88" t="s">
        <v>242</v>
      </c>
      <c r="B91" s="89"/>
      <c r="C91" s="90" t="s">
        <v>96</v>
      </c>
      <c r="D91" s="89"/>
      <c r="E91" s="90" t="s">
        <v>96</v>
      </c>
    </row>
    <row r="92" spans="1:5" ht="132" customHeight="1" x14ac:dyDescent="0.3">
      <c r="A92" s="94" t="s">
        <v>243</v>
      </c>
      <c r="B92" s="92"/>
      <c r="C92" s="92"/>
      <c r="D92" s="92"/>
      <c r="E92" s="92"/>
    </row>
    <row r="94" spans="1:5" ht="20.399999999999999" x14ac:dyDescent="0.3">
      <c r="A94" s="168" t="s">
        <v>268</v>
      </c>
    </row>
    <row r="95" spans="1:5" x14ac:dyDescent="0.3">
      <c r="A95" s="167" t="s">
        <v>267</v>
      </c>
    </row>
    <row r="96" spans="1:5" x14ac:dyDescent="0.3">
      <c r="A96" s="94" t="s">
        <v>266</v>
      </c>
    </row>
    <row r="97" spans="1:1" x14ac:dyDescent="0.3">
      <c r="A97" s="94" t="s">
        <v>265</v>
      </c>
    </row>
    <row r="98" spans="1:1" x14ac:dyDescent="0.3">
      <c r="A98" s="94" t="s">
        <v>102</v>
      </c>
    </row>
    <row r="99" spans="1:1" ht="7.5" customHeight="1" x14ac:dyDescent="0.3">
      <c r="A99" s="94"/>
    </row>
    <row r="100" spans="1:1" x14ac:dyDescent="0.3">
      <c r="A100" s="88" t="s">
        <v>264</v>
      </c>
    </row>
    <row r="101" spans="1:1" x14ac:dyDescent="0.3">
      <c r="A101" s="94" t="s">
        <v>263</v>
      </c>
    </row>
    <row r="102" spans="1:1" x14ac:dyDescent="0.3">
      <c r="A102" s="102" t="s">
        <v>262</v>
      </c>
    </row>
    <row r="103" spans="1:1" ht="31.2" x14ac:dyDescent="0.3">
      <c r="A103" s="96" t="s">
        <v>261</v>
      </c>
    </row>
    <row r="104" spans="1:1" ht="30.75" customHeight="1" x14ac:dyDescent="0.3">
      <c r="A104" s="96" t="s">
        <v>260</v>
      </c>
    </row>
    <row r="105" spans="1:1" x14ac:dyDescent="0.3">
      <c r="A105" s="102" t="s">
        <v>259</v>
      </c>
    </row>
    <row r="106" spans="1:1" x14ac:dyDescent="0.3">
      <c r="A106" s="102" t="s">
        <v>258</v>
      </c>
    </row>
    <row r="107" spans="1:1" x14ac:dyDescent="0.3">
      <c r="A107" s="104">
        <v>2019</v>
      </c>
    </row>
    <row r="108" spans="1:1" x14ac:dyDescent="0.3">
      <c r="A108" s="104">
        <v>2020</v>
      </c>
    </row>
    <row r="109" spans="1:1" ht="8.25" customHeight="1" x14ac:dyDescent="0.3">
      <c r="A109" s="94"/>
    </row>
    <row r="110" spans="1:1" x14ac:dyDescent="0.3">
      <c r="A110" s="88" t="s">
        <v>383</v>
      </c>
    </row>
    <row r="111" spans="1:1" x14ac:dyDescent="0.3">
      <c r="A111" s="94" t="s">
        <v>263</v>
      </c>
    </row>
    <row r="112" spans="1:1" x14ac:dyDescent="0.3">
      <c r="A112" s="102" t="s">
        <v>262</v>
      </c>
    </row>
    <row r="113" spans="1:1" x14ac:dyDescent="0.3">
      <c r="A113" s="94" t="s">
        <v>382</v>
      </c>
    </row>
    <row r="114" spans="1:1" x14ac:dyDescent="0.3">
      <c r="A114" s="94" t="s">
        <v>381</v>
      </c>
    </row>
    <row r="115" spans="1:1" x14ac:dyDescent="0.3">
      <c r="A115" s="94" t="s">
        <v>380</v>
      </c>
    </row>
    <row r="116" spans="1:1" ht="15" customHeight="1" x14ac:dyDescent="0.3">
      <c r="A116" s="91" t="s">
        <v>379</v>
      </c>
    </row>
    <row r="117" spans="1:1" x14ac:dyDescent="0.3">
      <c r="A117" s="94" t="s">
        <v>378</v>
      </c>
    </row>
    <row r="119" spans="1:1" ht="20.399999999999999" x14ac:dyDescent="0.3">
      <c r="A119" s="168" t="s">
        <v>377</v>
      </c>
    </row>
    <row r="120" spans="1:1" x14ac:dyDescent="0.3">
      <c r="A120" s="167" t="s">
        <v>267</v>
      </c>
    </row>
    <row r="121" spans="1:1" x14ac:dyDescent="0.3">
      <c r="A121" s="94" t="s">
        <v>376</v>
      </c>
    </row>
    <row r="122" spans="1:1" x14ac:dyDescent="0.3">
      <c r="A122" s="94" t="s">
        <v>265</v>
      </c>
    </row>
    <row r="123" spans="1:1" x14ac:dyDescent="0.3">
      <c r="A123" s="94" t="s">
        <v>102</v>
      </c>
    </row>
    <row r="124" spans="1:1" x14ac:dyDescent="0.3">
      <c r="A124" s="94" t="s">
        <v>375</v>
      </c>
    </row>
    <row r="125" spans="1:1" x14ac:dyDescent="0.3">
      <c r="A125" s="94" t="s">
        <v>374</v>
      </c>
    </row>
    <row r="126" spans="1:1" x14ac:dyDescent="0.3">
      <c r="A126" s="94" t="s">
        <v>373</v>
      </c>
    </row>
    <row r="127" spans="1:1" x14ac:dyDescent="0.3">
      <c r="A127" s="94" t="s">
        <v>372</v>
      </c>
    </row>
    <row r="128" spans="1:1" ht="7.5" customHeight="1" x14ac:dyDescent="0.3">
      <c r="A128" s="94"/>
    </row>
    <row r="129" spans="1:1" x14ac:dyDescent="0.3">
      <c r="A129" s="88" t="s">
        <v>371</v>
      </c>
    </row>
    <row r="130" spans="1:1" x14ac:dyDescent="0.3">
      <c r="A130" s="94" t="s">
        <v>370</v>
      </c>
    </row>
    <row r="131" spans="1:1" x14ac:dyDescent="0.3">
      <c r="A131" s="94" t="s">
        <v>369</v>
      </c>
    </row>
    <row r="132" spans="1:1" x14ac:dyDescent="0.3">
      <c r="A132" s="94" t="s">
        <v>368</v>
      </c>
    </row>
    <row r="133" spans="1:1" x14ac:dyDescent="0.3">
      <c r="A133" s="94" t="s">
        <v>367</v>
      </c>
    </row>
    <row r="134" spans="1:1" x14ac:dyDescent="0.3">
      <c r="A134" s="94" t="s">
        <v>366</v>
      </c>
    </row>
    <row r="135" spans="1:1" x14ac:dyDescent="0.3">
      <c r="A135" s="102" t="s">
        <v>359</v>
      </c>
    </row>
    <row r="136" spans="1:1" ht="7.5" customHeight="1" x14ac:dyDescent="0.3">
      <c r="A136" s="94"/>
    </row>
    <row r="137" spans="1:1" x14ac:dyDescent="0.3">
      <c r="A137" s="88" t="s">
        <v>365</v>
      </c>
    </row>
    <row r="138" spans="1:1" x14ac:dyDescent="0.3">
      <c r="A138" s="94" t="s">
        <v>364</v>
      </c>
    </row>
    <row r="139" spans="1:1" ht="15.75" customHeight="1" x14ac:dyDescent="0.3">
      <c r="A139" s="96" t="s">
        <v>363</v>
      </c>
    </row>
    <row r="141" spans="1:1" ht="20.399999999999999" x14ac:dyDescent="0.3">
      <c r="A141" s="168" t="s">
        <v>362</v>
      </c>
    </row>
    <row r="142" spans="1:1" x14ac:dyDescent="0.3">
      <c r="A142" s="88" t="s">
        <v>361</v>
      </c>
    </row>
    <row r="143" spans="1:1" x14ac:dyDescent="0.3">
      <c r="A143" s="94" t="s">
        <v>102</v>
      </c>
    </row>
    <row r="144" spans="1:1" x14ac:dyDescent="0.3">
      <c r="A144" s="94" t="s">
        <v>263</v>
      </c>
    </row>
    <row r="145" spans="1:1" x14ac:dyDescent="0.3">
      <c r="A145" s="102" t="s">
        <v>360</v>
      </c>
    </row>
    <row r="146" spans="1:1" x14ac:dyDescent="0.3">
      <c r="A146" s="94" t="s">
        <v>265</v>
      </c>
    </row>
    <row r="147" spans="1:1" x14ac:dyDescent="0.3">
      <c r="A147" s="102" t="s">
        <v>359</v>
      </c>
    </row>
    <row r="148" spans="1:1" x14ac:dyDescent="0.3">
      <c r="A148" s="102" t="s">
        <v>358</v>
      </c>
    </row>
    <row r="149" spans="1:1" x14ac:dyDescent="0.3">
      <c r="A149" s="96" t="s">
        <v>357</v>
      </c>
    </row>
    <row r="150" spans="1:1" x14ac:dyDescent="0.3">
      <c r="A150" s="94" t="s">
        <v>356</v>
      </c>
    </row>
    <row r="151" spans="1:1" x14ac:dyDescent="0.3">
      <c r="A151" s="101" t="s">
        <v>47</v>
      </c>
    </row>
    <row r="152" spans="1:1" x14ac:dyDescent="0.3">
      <c r="A152" s="101" t="s">
        <v>46</v>
      </c>
    </row>
    <row r="153" spans="1:1" x14ac:dyDescent="0.3">
      <c r="A153" s="101" t="s">
        <v>355</v>
      </c>
    </row>
    <row r="154" spans="1:1" x14ac:dyDescent="0.3">
      <c r="A154" s="94" t="s">
        <v>354</v>
      </c>
    </row>
    <row r="155" spans="1:1" x14ac:dyDescent="0.3">
      <c r="A155" s="101" t="s">
        <v>353</v>
      </c>
    </row>
    <row r="156" spans="1:1" x14ac:dyDescent="0.3">
      <c r="A156" s="101" t="s">
        <v>352</v>
      </c>
    </row>
    <row r="157" spans="1:1" ht="7.5" customHeight="1" x14ac:dyDescent="0.3">
      <c r="A157" s="94"/>
    </row>
    <row r="158" spans="1:1" x14ac:dyDescent="0.3">
      <c r="A158" s="88" t="s">
        <v>138</v>
      </c>
    </row>
    <row r="159" spans="1:1" x14ac:dyDescent="0.3">
      <c r="A159" s="94" t="s">
        <v>351</v>
      </c>
    </row>
    <row r="160" spans="1:1" x14ac:dyDescent="0.3">
      <c r="A160" s="94" t="s">
        <v>147</v>
      </c>
    </row>
    <row r="161" spans="1:1" x14ac:dyDescent="0.3">
      <c r="A161" s="94" t="s">
        <v>153</v>
      </c>
    </row>
    <row r="162" spans="1:1" x14ac:dyDescent="0.3">
      <c r="A162" s="94" t="s">
        <v>350</v>
      </c>
    </row>
    <row r="163" spans="1:1" ht="7.5" customHeight="1" x14ac:dyDescent="0.3">
      <c r="A163" s="94"/>
    </row>
    <row r="164" spans="1:1" x14ac:dyDescent="0.3">
      <c r="A164" s="88" t="s">
        <v>349</v>
      </c>
    </row>
    <row r="165" spans="1:1" x14ac:dyDescent="0.3">
      <c r="A165" s="94" t="s">
        <v>348</v>
      </c>
    </row>
    <row r="166" spans="1:1" x14ac:dyDescent="0.3">
      <c r="A166" s="94" t="s">
        <v>347</v>
      </c>
    </row>
    <row r="167" spans="1:1" x14ac:dyDescent="0.3">
      <c r="A167" s="94" t="s">
        <v>346</v>
      </c>
    </row>
    <row r="168" spans="1:1" x14ac:dyDescent="0.3">
      <c r="A168" s="94" t="s">
        <v>345</v>
      </c>
    </row>
    <row r="169" spans="1:1" ht="7.5" customHeight="1" x14ac:dyDescent="0.3">
      <c r="A169" s="94"/>
    </row>
    <row r="170" spans="1:1" x14ac:dyDescent="0.3">
      <c r="A170" s="88" t="s">
        <v>222</v>
      </c>
    </row>
    <row r="171" spans="1:1" x14ac:dyDescent="0.3">
      <c r="A171" s="94" t="s">
        <v>235</v>
      </c>
    </row>
    <row r="172" spans="1:1" x14ac:dyDescent="0.3">
      <c r="A172" s="91" t="s">
        <v>344</v>
      </c>
    </row>
    <row r="173" spans="1:1" x14ac:dyDescent="0.3">
      <c r="A173" s="94" t="s">
        <v>343</v>
      </c>
    </row>
    <row r="174" spans="1:1" x14ac:dyDescent="0.3">
      <c r="A174" s="215" t="s">
        <v>342</v>
      </c>
    </row>
    <row r="175" spans="1:1" ht="7.5" customHeight="1" x14ac:dyDescent="0.3">
      <c r="A175" s="94"/>
    </row>
    <row r="176" spans="1:1" x14ac:dyDescent="0.3">
      <c r="A176" s="88" t="s">
        <v>341</v>
      </c>
    </row>
    <row r="177" spans="1:1" x14ac:dyDescent="0.3">
      <c r="A177" s="94" t="s">
        <v>340</v>
      </c>
    </row>
    <row r="178" spans="1:1" x14ac:dyDescent="0.3">
      <c r="A178" s="94" t="s">
        <v>339</v>
      </c>
    </row>
    <row r="179" spans="1:1" x14ac:dyDescent="0.3">
      <c r="A179" s="94" t="s">
        <v>338</v>
      </c>
    </row>
    <row r="180" spans="1:1" x14ac:dyDescent="0.3">
      <c r="A180" s="94" t="s">
        <v>337</v>
      </c>
    </row>
    <row r="181" spans="1:1" x14ac:dyDescent="0.3">
      <c r="A181" s="94" t="s">
        <v>336</v>
      </c>
    </row>
    <row r="182" spans="1:1" x14ac:dyDescent="0.3">
      <c r="A182" s="91" t="s">
        <v>335</v>
      </c>
    </row>
    <row r="183" spans="1:1" ht="18" customHeight="1" x14ac:dyDescent="0.3">
      <c r="A183" s="91" t="s">
        <v>334</v>
      </c>
    </row>
    <row r="184" spans="1:1" x14ac:dyDescent="0.3">
      <c r="A184" s="91" t="s">
        <v>333</v>
      </c>
    </row>
    <row r="185" spans="1:1" x14ac:dyDescent="0.3">
      <c r="A185" s="94" t="s">
        <v>332</v>
      </c>
    </row>
  </sheetData>
  <dataValidations count="4">
    <dataValidation type="list" allowBlank="1" showInputMessage="1" showErrorMessage="1" sqref="B75 D75" xr:uid="{00000000-0002-0000-0A00-000009000000}">
      <formula1>"National mobility survey, Automatic traffic measuring points, Traffic counts during measurements, Other (please specify)"</formula1>
    </dataValidation>
    <dataValidation type="list" allowBlank="1" showInputMessage="1" showErrorMessage="1" sqref="B38 D38" xr:uid="{00000000-0002-0000-0A00-000006000000}">
      <formula1>"Please select, Vehicle, Driver, Rider, Passenger, Driver and Passenger, Rider and Passenger, Other (please specify)"</formula1>
    </dataValidation>
    <dataValidation type="list" allowBlank="1" showInputMessage="1" showErrorMessage="1" sqref="B5 D5" xr:uid="{00000000-0002-0000-0A00-000003000000}">
      <formula1>"Please select, Roadside observations by researchers, Automated measurements, Self-reported behaviour, Observations/measurements by the police, Analysis of video images, Analysis of existing databases, Other (please specify)"</formula1>
    </dataValidation>
    <dataValidation type="list" allowBlank="1" showInputMessage="1" showErrorMessage="1" sqref="B39 D39" xr:uid="{00000000-0002-0000-0A00-000000000000}">
      <formula1>"Please select, Simple random, Stratified random, Other (please specify)"</formula1>
    </dataValidation>
  </dataValidations>
  <pageMargins left="0.7" right="0.7" top="0.75" bottom="0.75" header="0.3" footer="0.3"/>
  <pageSetup paperSize="9" orientation="portrait" horizontalDpi="1200" verticalDpi="120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F5C82-0C97-4938-AD08-200BB92580B7}">
  <dimension ref="B1:AM629"/>
  <sheetViews>
    <sheetView zoomScale="80" zoomScaleNormal="80" workbookViewId="0">
      <pane xSplit="6" ySplit="1" topLeftCell="AM2" activePane="bottomRight" state="frozen"/>
      <selection pane="topRight" activeCell="G1" sqref="G1"/>
      <selection pane="bottomLeft" activeCell="A4" sqref="A4"/>
      <selection pane="bottomRight" activeCell="AQ10" sqref="AQ10"/>
    </sheetView>
  </sheetViews>
  <sheetFormatPr defaultColWidth="9" defaultRowHeight="15.6" x14ac:dyDescent="0.3"/>
  <cols>
    <col min="1" max="1" width="5.77734375" style="2" customWidth="1"/>
    <col min="2" max="2" width="19.21875" style="2" customWidth="1"/>
    <col min="3" max="3" width="24" style="2" bestFit="1" customWidth="1"/>
    <col min="4" max="4" width="21" style="2" bestFit="1" customWidth="1"/>
    <col min="5" max="5" width="14.77734375" style="2" customWidth="1"/>
    <col min="6" max="6" width="14.5546875" style="2" customWidth="1"/>
    <col min="7" max="7" width="24.5546875" style="2" customWidth="1"/>
    <col min="8" max="8" width="23.77734375" style="2" customWidth="1"/>
    <col min="9" max="9" width="28" style="2" customWidth="1"/>
    <col min="10" max="10" width="17.21875" style="2" customWidth="1"/>
    <col min="11" max="11" width="22.21875" style="2" customWidth="1"/>
    <col min="12" max="12" width="19.21875" style="2" customWidth="1"/>
    <col min="13" max="13" width="12.21875" style="2" customWidth="1"/>
    <col min="14" max="14" width="27.44140625" style="2" customWidth="1"/>
    <col min="15" max="15" width="28" style="2" customWidth="1"/>
    <col min="16" max="16" width="16" style="2" customWidth="1"/>
    <col min="17" max="17" width="20.77734375" style="2" customWidth="1"/>
    <col min="18" max="18" width="17.77734375" style="2" customWidth="1"/>
    <col min="19" max="19" width="12.21875" style="2" customWidth="1"/>
    <col min="20" max="20" width="27.44140625" style="2" customWidth="1"/>
    <col min="21" max="21" width="28" style="2" customWidth="1"/>
    <col min="22" max="22" width="15.44140625" style="2" customWidth="1"/>
    <col min="23" max="23" width="20.21875" style="2" customWidth="1"/>
    <col min="24" max="24" width="17.21875" style="2" customWidth="1"/>
    <col min="25" max="25" width="12.21875" style="2" customWidth="1"/>
    <col min="26" max="26" width="27.44140625" style="2" customWidth="1"/>
    <col min="27" max="27" width="28" style="2" customWidth="1"/>
    <col min="28" max="28" width="14.77734375" style="2" customWidth="1"/>
    <col min="29" max="29" width="19.77734375" style="2" customWidth="1"/>
    <col min="30" max="30" width="17" style="2" customWidth="1"/>
    <col min="31" max="31" width="12.21875" style="2" customWidth="1"/>
    <col min="32" max="32" width="27.44140625" style="2" customWidth="1"/>
    <col min="33" max="33" width="28" style="2" customWidth="1"/>
    <col min="34" max="34" width="19.5546875" style="2" customWidth="1"/>
    <col min="35" max="35" width="19.77734375" style="2" customWidth="1"/>
    <col min="36" max="36" width="17" style="2" customWidth="1"/>
    <col min="37" max="37" width="12.21875" style="2" customWidth="1"/>
    <col min="38" max="38" width="27.44140625" style="2" customWidth="1"/>
    <col min="39" max="39" width="28" style="2" customWidth="1"/>
    <col min="40" max="40" width="7.21875" style="2" customWidth="1"/>
    <col min="41" max="16384" width="9" style="2"/>
  </cols>
  <sheetData>
    <row r="1" spans="2:39" ht="20.399999999999999" x14ac:dyDescent="0.35">
      <c r="B1" s="1" t="s">
        <v>0</v>
      </c>
    </row>
    <row r="2" spans="2:39" x14ac:dyDescent="0.3">
      <c r="B2" s="4"/>
      <c r="C2" s="4"/>
      <c r="D2" s="4"/>
      <c r="E2" s="4"/>
      <c r="F2" s="4"/>
      <c r="G2" s="4"/>
      <c r="H2" s="4"/>
      <c r="I2" s="4"/>
      <c r="J2" s="214" t="s">
        <v>2</v>
      </c>
      <c r="K2" s="214"/>
      <c r="L2" s="214"/>
      <c r="M2" s="214"/>
      <c r="N2" s="214"/>
      <c r="O2" s="214"/>
      <c r="P2" s="214" t="s">
        <v>3</v>
      </c>
      <c r="Q2" s="214"/>
      <c r="R2" s="214"/>
      <c r="S2" s="214"/>
      <c r="T2" s="214"/>
      <c r="U2" s="214"/>
      <c r="V2" s="214" t="s">
        <v>4</v>
      </c>
      <c r="W2" s="214"/>
      <c r="X2" s="214"/>
      <c r="Y2" s="214"/>
      <c r="Z2" s="214"/>
      <c r="AA2" s="214"/>
      <c r="AB2" s="214" t="s">
        <v>5</v>
      </c>
      <c r="AC2" s="214"/>
      <c r="AD2" s="214"/>
      <c r="AE2" s="214"/>
      <c r="AF2" s="214"/>
      <c r="AG2" s="214"/>
      <c r="AH2" s="214" t="s">
        <v>6</v>
      </c>
      <c r="AI2" s="214"/>
      <c r="AJ2" s="214"/>
      <c r="AK2" s="214"/>
      <c r="AL2" s="214"/>
      <c r="AM2" s="214"/>
    </row>
    <row r="3" spans="2:39" x14ac:dyDescent="0.3">
      <c r="B3" s="34" t="s">
        <v>7</v>
      </c>
      <c r="C3" s="34" t="s">
        <v>8</v>
      </c>
      <c r="D3" s="34" t="s">
        <v>9</v>
      </c>
      <c r="E3" s="34" t="s">
        <v>331</v>
      </c>
      <c r="F3" s="34" t="s">
        <v>330</v>
      </c>
      <c r="G3" s="212" t="s">
        <v>10</v>
      </c>
      <c r="H3" s="213" t="s">
        <v>11</v>
      </c>
      <c r="I3" s="213" t="s">
        <v>12</v>
      </c>
      <c r="J3" s="212" t="s">
        <v>13</v>
      </c>
      <c r="K3" s="212" t="s">
        <v>14</v>
      </c>
      <c r="L3" s="212" t="s">
        <v>15</v>
      </c>
      <c r="M3" s="212" t="s">
        <v>16</v>
      </c>
      <c r="N3" s="211" t="s">
        <v>17</v>
      </c>
      <c r="O3" s="211" t="s">
        <v>18</v>
      </c>
      <c r="P3" s="212" t="s">
        <v>19</v>
      </c>
      <c r="Q3" s="212" t="s">
        <v>20</v>
      </c>
      <c r="R3" s="212" t="s">
        <v>21</v>
      </c>
      <c r="S3" s="212" t="s">
        <v>22</v>
      </c>
      <c r="T3" s="211" t="s">
        <v>23</v>
      </c>
      <c r="U3" s="211" t="s">
        <v>24</v>
      </c>
      <c r="V3" s="212" t="s">
        <v>25</v>
      </c>
      <c r="W3" s="212" t="s">
        <v>26</v>
      </c>
      <c r="X3" s="212" t="s">
        <v>27</v>
      </c>
      <c r="Y3" s="212" t="s">
        <v>28</v>
      </c>
      <c r="Z3" s="211" t="s">
        <v>29</v>
      </c>
      <c r="AA3" s="211" t="s">
        <v>30</v>
      </c>
      <c r="AB3" s="212" t="s">
        <v>31</v>
      </c>
      <c r="AC3" s="212" t="s">
        <v>32</v>
      </c>
      <c r="AD3" s="212" t="s">
        <v>33</v>
      </c>
      <c r="AE3" s="212" t="s">
        <v>34</v>
      </c>
      <c r="AF3" s="211" t="s">
        <v>35</v>
      </c>
      <c r="AG3" s="211" t="s">
        <v>36</v>
      </c>
      <c r="AH3" s="212" t="s">
        <v>37</v>
      </c>
      <c r="AI3" s="212" t="s">
        <v>38</v>
      </c>
      <c r="AJ3" s="212" t="s">
        <v>39</v>
      </c>
      <c r="AK3" s="212" t="s">
        <v>40</v>
      </c>
      <c r="AL3" s="211" t="s">
        <v>41</v>
      </c>
      <c r="AM3" s="211" t="s">
        <v>42</v>
      </c>
    </row>
    <row r="4" spans="2:39" x14ac:dyDescent="0.3">
      <c r="B4" s="209" t="s">
        <v>43</v>
      </c>
      <c r="C4" s="209" t="s">
        <v>49</v>
      </c>
      <c r="D4" s="209" t="s">
        <v>82</v>
      </c>
      <c r="E4" s="209" t="s">
        <v>326</v>
      </c>
      <c r="F4" s="209" t="s">
        <v>329</v>
      </c>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row>
    <row r="5" spans="2:39" x14ac:dyDescent="0.3">
      <c r="B5" s="209" t="s">
        <v>43</v>
      </c>
      <c r="C5" s="209" t="s">
        <v>49</v>
      </c>
      <c r="D5" s="209" t="s">
        <v>82</v>
      </c>
      <c r="E5" s="209" t="s">
        <v>326</v>
      </c>
      <c r="F5" s="209" t="s">
        <v>328</v>
      </c>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c r="AL5" s="209"/>
      <c r="AM5" s="209"/>
    </row>
    <row r="6" spans="2:39" x14ac:dyDescent="0.3">
      <c r="B6" s="209" t="s">
        <v>43</v>
      </c>
      <c r="C6" s="209" t="s">
        <v>49</v>
      </c>
      <c r="D6" s="209" t="s">
        <v>82</v>
      </c>
      <c r="E6" s="209" t="s">
        <v>324</v>
      </c>
      <c r="F6" s="209" t="s">
        <v>329</v>
      </c>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09"/>
      <c r="AK6" s="209"/>
      <c r="AL6" s="209"/>
      <c r="AM6" s="209"/>
    </row>
    <row r="7" spans="2:39" x14ac:dyDescent="0.3">
      <c r="B7" s="209" t="s">
        <v>43</v>
      </c>
      <c r="C7" s="209" t="s">
        <v>49</v>
      </c>
      <c r="D7" s="209" t="s">
        <v>82</v>
      </c>
      <c r="E7" s="209" t="s">
        <v>324</v>
      </c>
      <c r="F7" s="209" t="s">
        <v>328</v>
      </c>
      <c r="G7" s="209"/>
      <c r="H7" s="209"/>
      <c r="I7" s="209"/>
      <c r="J7" s="209"/>
      <c r="K7" s="209"/>
      <c r="L7" s="209"/>
      <c r="M7" s="209"/>
      <c r="N7" s="209"/>
      <c r="O7" s="209"/>
      <c r="P7" s="209"/>
      <c r="Q7" s="209"/>
      <c r="R7" s="209"/>
      <c r="S7" s="209"/>
      <c r="T7" s="209"/>
      <c r="U7" s="209"/>
      <c r="V7" s="209"/>
      <c r="W7" s="209"/>
      <c r="X7" s="209"/>
      <c r="Y7" s="209"/>
      <c r="Z7" s="209"/>
      <c r="AA7" s="209"/>
      <c r="AB7" s="209"/>
      <c r="AC7" s="209"/>
      <c r="AD7" s="209"/>
      <c r="AE7" s="209"/>
      <c r="AF7" s="209"/>
      <c r="AG7" s="209"/>
      <c r="AH7" s="209"/>
      <c r="AI7" s="209"/>
      <c r="AJ7" s="209"/>
      <c r="AK7" s="209"/>
      <c r="AL7" s="209"/>
      <c r="AM7" s="209"/>
    </row>
    <row r="8" spans="2:39" x14ac:dyDescent="0.3">
      <c r="B8" s="209" t="s">
        <v>43</v>
      </c>
      <c r="C8" s="209" t="s">
        <v>49</v>
      </c>
      <c r="D8" s="209" t="s">
        <v>82</v>
      </c>
      <c r="E8" s="209" t="s">
        <v>323</v>
      </c>
      <c r="F8" s="209" t="s">
        <v>329</v>
      </c>
      <c r="G8" s="209"/>
      <c r="H8" s="209"/>
      <c r="I8" s="209"/>
      <c r="J8" s="209"/>
      <c r="K8" s="209"/>
      <c r="L8" s="209"/>
      <c r="M8" s="209"/>
      <c r="N8" s="209"/>
      <c r="O8" s="209"/>
      <c r="P8" s="209"/>
      <c r="Q8" s="209"/>
      <c r="R8" s="209"/>
      <c r="S8" s="209"/>
      <c r="T8" s="209"/>
      <c r="U8" s="209"/>
      <c r="V8" s="209"/>
      <c r="W8" s="209"/>
      <c r="X8" s="209"/>
      <c r="Y8" s="209"/>
      <c r="Z8" s="209"/>
      <c r="AA8" s="209"/>
      <c r="AB8" s="209"/>
      <c r="AC8" s="209"/>
      <c r="AD8" s="209"/>
      <c r="AE8" s="209"/>
      <c r="AF8" s="209"/>
      <c r="AG8" s="209"/>
      <c r="AH8" s="209"/>
      <c r="AI8" s="209"/>
      <c r="AJ8" s="209"/>
      <c r="AK8" s="209"/>
      <c r="AL8" s="209"/>
      <c r="AM8" s="209"/>
    </row>
    <row r="9" spans="2:39" x14ac:dyDescent="0.3">
      <c r="B9" s="209" t="s">
        <v>43</v>
      </c>
      <c r="C9" s="209" t="s">
        <v>49</v>
      </c>
      <c r="D9" s="209" t="s">
        <v>82</v>
      </c>
      <c r="E9" s="209" t="s">
        <v>323</v>
      </c>
      <c r="F9" s="209" t="s">
        <v>328</v>
      </c>
      <c r="G9" s="209"/>
      <c r="H9" s="209"/>
      <c r="I9" s="209"/>
      <c r="J9" s="209"/>
      <c r="K9" s="209"/>
      <c r="L9" s="209"/>
      <c r="M9" s="209"/>
      <c r="N9" s="209"/>
      <c r="O9" s="209"/>
      <c r="P9" s="209"/>
      <c r="Q9" s="209"/>
      <c r="R9" s="209"/>
      <c r="S9" s="209"/>
      <c r="T9" s="209"/>
      <c r="U9" s="209"/>
      <c r="V9" s="209"/>
      <c r="W9" s="209"/>
      <c r="X9" s="209"/>
      <c r="Y9" s="209"/>
      <c r="Z9" s="209"/>
      <c r="AA9" s="209"/>
      <c r="AB9" s="209"/>
      <c r="AC9" s="209"/>
      <c r="AD9" s="209"/>
      <c r="AE9" s="209"/>
      <c r="AF9" s="209"/>
      <c r="AG9" s="209"/>
      <c r="AH9" s="209"/>
      <c r="AI9" s="209"/>
      <c r="AJ9" s="209"/>
      <c r="AK9" s="209"/>
      <c r="AL9" s="209"/>
      <c r="AM9" s="209"/>
    </row>
    <row r="10" spans="2:39" x14ac:dyDescent="0.3">
      <c r="B10" s="209" t="s">
        <v>43</v>
      </c>
      <c r="C10" s="209" t="s">
        <v>49</v>
      </c>
      <c r="D10" s="209" t="s">
        <v>82</v>
      </c>
      <c r="E10" s="209" t="s">
        <v>322</v>
      </c>
      <c r="F10" s="209" t="s">
        <v>329</v>
      </c>
      <c r="G10" s="209"/>
      <c r="H10" s="209"/>
      <c r="I10" s="209"/>
      <c r="J10" s="209"/>
      <c r="K10" s="209"/>
      <c r="L10" s="209"/>
      <c r="M10" s="209"/>
      <c r="N10" s="209"/>
      <c r="O10" s="209"/>
      <c r="P10" s="209"/>
      <c r="Q10" s="209"/>
      <c r="R10" s="209"/>
      <c r="S10" s="209"/>
      <c r="T10" s="209"/>
      <c r="U10" s="209"/>
      <c r="V10" s="209"/>
      <c r="W10" s="209"/>
      <c r="X10" s="209"/>
      <c r="Y10" s="209"/>
      <c r="Z10" s="209"/>
      <c r="AA10" s="209"/>
      <c r="AB10" s="209"/>
      <c r="AC10" s="209"/>
      <c r="AD10" s="209"/>
      <c r="AE10" s="209"/>
      <c r="AF10" s="209"/>
      <c r="AG10" s="209"/>
      <c r="AH10" s="209"/>
      <c r="AI10" s="209"/>
      <c r="AJ10" s="209"/>
      <c r="AK10" s="209"/>
      <c r="AL10" s="209"/>
      <c r="AM10" s="209"/>
    </row>
    <row r="11" spans="2:39" x14ac:dyDescent="0.3">
      <c r="B11" s="209" t="s">
        <v>43</v>
      </c>
      <c r="C11" s="209" t="s">
        <v>49</v>
      </c>
      <c r="D11" s="209" t="s">
        <v>82</v>
      </c>
      <c r="E11" s="209" t="s">
        <v>322</v>
      </c>
      <c r="F11" s="209" t="s">
        <v>328</v>
      </c>
      <c r="G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209"/>
      <c r="AI11" s="209"/>
      <c r="AJ11" s="209"/>
      <c r="AK11" s="209"/>
      <c r="AL11" s="209"/>
      <c r="AM11" s="209"/>
    </row>
    <row r="12" spans="2:39" x14ac:dyDescent="0.3">
      <c r="B12" s="209" t="s">
        <v>43</v>
      </c>
      <c r="C12" s="209" t="s">
        <v>49</v>
      </c>
      <c r="D12" s="209" t="s">
        <v>82</v>
      </c>
      <c r="E12" s="209" t="s">
        <v>321</v>
      </c>
      <c r="F12" s="209" t="s">
        <v>329</v>
      </c>
      <c r="G12" s="209"/>
      <c r="H12" s="209"/>
      <c r="I12" s="209"/>
      <c r="J12" s="209"/>
      <c r="K12" s="209"/>
      <c r="L12" s="209"/>
      <c r="M12" s="209"/>
      <c r="N12" s="209"/>
      <c r="O12" s="209"/>
      <c r="P12" s="209"/>
      <c r="Q12" s="209"/>
      <c r="R12" s="209"/>
      <c r="S12" s="209"/>
      <c r="T12" s="209"/>
      <c r="U12" s="209"/>
      <c r="V12" s="209"/>
      <c r="W12" s="209"/>
      <c r="X12" s="209"/>
      <c r="Y12" s="209"/>
      <c r="Z12" s="209"/>
      <c r="AA12" s="209"/>
      <c r="AB12" s="209"/>
      <c r="AC12" s="209"/>
      <c r="AD12" s="209"/>
      <c r="AE12" s="209"/>
      <c r="AF12" s="209"/>
      <c r="AG12" s="209"/>
      <c r="AH12" s="209"/>
      <c r="AI12" s="209"/>
      <c r="AJ12" s="209"/>
      <c r="AK12" s="209"/>
      <c r="AL12" s="209"/>
      <c r="AM12" s="209"/>
    </row>
    <row r="13" spans="2:39" x14ac:dyDescent="0.3">
      <c r="B13" s="209" t="s">
        <v>43</v>
      </c>
      <c r="C13" s="209" t="s">
        <v>49</v>
      </c>
      <c r="D13" s="209" t="s">
        <v>82</v>
      </c>
      <c r="E13" s="209" t="s">
        <v>321</v>
      </c>
      <c r="F13" s="209" t="s">
        <v>328</v>
      </c>
      <c r="G13" s="209"/>
      <c r="H13" s="209"/>
      <c r="I13" s="209"/>
      <c r="J13" s="209"/>
      <c r="K13" s="209"/>
      <c r="L13" s="209"/>
      <c r="M13" s="209"/>
      <c r="N13" s="209"/>
      <c r="O13" s="209"/>
      <c r="P13" s="209"/>
      <c r="Q13" s="209"/>
      <c r="R13" s="209"/>
      <c r="S13" s="209"/>
      <c r="T13" s="209"/>
      <c r="U13" s="209"/>
      <c r="V13" s="209"/>
      <c r="W13" s="209"/>
      <c r="X13" s="209"/>
      <c r="Y13" s="209"/>
      <c r="Z13" s="209"/>
      <c r="AA13" s="209"/>
      <c r="AB13" s="209"/>
      <c r="AC13" s="209"/>
      <c r="AD13" s="209"/>
      <c r="AE13" s="209"/>
      <c r="AF13" s="209"/>
      <c r="AG13" s="209"/>
      <c r="AH13" s="209"/>
      <c r="AI13" s="209"/>
      <c r="AJ13" s="209"/>
      <c r="AK13" s="209"/>
      <c r="AL13" s="209"/>
      <c r="AM13" s="209"/>
    </row>
    <row r="14" spans="2:39" x14ac:dyDescent="0.3">
      <c r="B14" s="201" t="s">
        <v>43</v>
      </c>
      <c r="C14" s="201" t="s">
        <v>49</v>
      </c>
      <c r="D14" s="201" t="s">
        <v>82</v>
      </c>
      <c r="E14" s="204" t="s">
        <v>313</v>
      </c>
      <c r="F14" s="202" t="s">
        <v>315</v>
      </c>
      <c r="G14" s="201"/>
      <c r="H14" s="201"/>
      <c r="I14" s="201"/>
      <c r="J14" s="201"/>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c r="AH14" s="201"/>
      <c r="AI14" s="201"/>
      <c r="AJ14" s="201"/>
      <c r="AK14" s="201"/>
      <c r="AL14" s="201"/>
      <c r="AM14" s="201"/>
    </row>
    <row r="15" spans="2:39" x14ac:dyDescent="0.3">
      <c r="B15" s="201" t="s">
        <v>43</v>
      </c>
      <c r="C15" s="201" t="s">
        <v>49</v>
      </c>
      <c r="D15" s="201" t="s">
        <v>82</v>
      </c>
      <c r="E15" s="204" t="s">
        <v>313</v>
      </c>
      <c r="F15" s="202" t="s">
        <v>314</v>
      </c>
      <c r="G15" s="201"/>
      <c r="H15" s="201"/>
      <c r="I15" s="201"/>
      <c r="J15" s="201"/>
      <c r="K15" s="201"/>
      <c r="L15" s="201"/>
      <c r="M15" s="201"/>
      <c r="N15" s="201"/>
      <c r="O15" s="201"/>
      <c r="P15" s="201"/>
      <c r="Q15" s="201"/>
      <c r="R15" s="201"/>
      <c r="S15" s="201"/>
      <c r="T15" s="201"/>
      <c r="U15" s="201"/>
      <c r="V15" s="201"/>
      <c r="W15" s="201"/>
      <c r="X15" s="201"/>
      <c r="Y15" s="201"/>
      <c r="Z15" s="201"/>
      <c r="AA15" s="201"/>
      <c r="AB15" s="201"/>
      <c r="AC15" s="201"/>
      <c r="AD15" s="201"/>
      <c r="AE15" s="201"/>
      <c r="AF15" s="201"/>
      <c r="AG15" s="201"/>
      <c r="AH15" s="201"/>
      <c r="AI15" s="201"/>
      <c r="AJ15" s="201"/>
      <c r="AK15" s="201"/>
      <c r="AL15" s="201"/>
      <c r="AM15" s="201"/>
    </row>
    <row r="16" spans="2:39" x14ac:dyDescent="0.3">
      <c r="B16" s="201" t="s">
        <v>43</v>
      </c>
      <c r="C16" s="201" t="s">
        <v>49</v>
      </c>
      <c r="D16" s="201" t="s">
        <v>82</v>
      </c>
      <c r="E16" s="202" t="s">
        <v>320</v>
      </c>
      <c r="F16" s="204" t="s">
        <v>312</v>
      </c>
      <c r="G16" s="201"/>
      <c r="H16" s="201"/>
      <c r="I16" s="201"/>
      <c r="J16" s="201"/>
      <c r="K16" s="201"/>
      <c r="L16" s="201"/>
      <c r="M16" s="201"/>
      <c r="N16" s="201"/>
      <c r="O16" s="201"/>
      <c r="P16" s="201"/>
      <c r="Q16" s="201"/>
      <c r="R16" s="201"/>
      <c r="S16" s="201"/>
      <c r="T16" s="201"/>
      <c r="U16" s="201"/>
      <c r="V16" s="201"/>
      <c r="W16" s="201"/>
      <c r="X16" s="201"/>
      <c r="Y16" s="201"/>
      <c r="Z16" s="201"/>
      <c r="AA16" s="201"/>
      <c r="AB16" s="201"/>
      <c r="AC16" s="201"/>
      <c r="AD16" s="201"/>
      <c r="AE16" s="201"/>
      <c r="AF16" s="201"/>
      <c r="AG16" s="201"/>
      <c r="AH16" s="201"/>
      <c r="AI16" s="201"/>
      <c r="AJ16" s="201"/>
      <c r="AK16" s="201"/>
      <c r="AL16" s="201"/>
      <c r="AM16" s="201"/>
    </row>
    <row r="17" spans="2:39" x14ac:dyDescent="0.3">
      <c r="B17" s="201" t="s">
        <v>43</v>
      </c>
      <c r="C17" s="201" t="s">
        <v>49</v>
      </c>
      <c r="D17" s="201" t="s">
        <v>82</v>
      </c>
      <c r="E17" s="202" t="s">
        <v>319</v>
      </c>
      <c r="F17" s="204" t="s">
        <v>312</v>
      </c>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1"/>
      <c r="AF17" s="201"/>
      <c r="AG17" s="201"/>
      <c r="AH17" s="201"/>
      <c r="AI17" s="201"/>
      <c r="AJ17" s="201"/>
      <c r="AK17" s="201"/>
      <c r="AL17" s="201"/>
      <c r="AM17" s="201"/>
    </row>
    <row r="18" spans="2:39" x14ac:dyDescent="0.3">
      <c r="B18" s="201" t="s">
        <v>43</v>
      </c>
      <c r="C18" s="201" t="s">
        <v>49</v>
      </c>
      <c r="D18" s="201" t="s">
        <v>82</v>
      </c>
      <c r="E18" s="202" t="s">
        <v>318</v>
      </c>
      <c r="F18" s="204" t="s">
        <v>312</v>
      </c>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1"/>
      <c r="AK18" s="201"/>
      <c r="AL18" s="201"/>
      <c r="AM18" s="201"/>
    </row>
    <row r="19" spans="2:39" x14ac:dyDescent="0.3">
      <c r="B19" s="201" t="s">
        <v>43</v>
      </c>
      <c r="C19" s="201" t="s">
        <v>49</v>
      </c>
      <c r="D19" s="201" t="s">
        <v>82</v>
      </c>
      <c r="E19" s="202" t="s">
        <v>317</v>
      </c>
      <c r="F19" s="204" t="s">
        <v>312</v>
      </c>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row>
    <row r="20" spans="2:39" x14ac:dyDescent="0.3">
      <c r="B20" s="201" t="s">
        <v>43</v>
      </c>
      <c r="C20" s="201" t="s">
        <v>49</v>
      </c>
      <c r="D20" s="201" t="s">
        <v>82</v>
      </c>
      <c r="E20" s="202" t="s">
        <v>316</v>
      </c>
      <c r="F20" s="204" t="s">
        <v>312</v>
      </c>
      <c r="G20" s="201"/>
      <c r="H20" s="201"/>
      <c r="I20" s="201"/>
      <c r="J20" s="201"/>
      <c r="K20" s="201"/>
      <c r="L20" s="201"/>
      <c r="M20" s="201"/>
      <c r="N20" s="201"/>
      <c r="O20" s="201"/>
      <c r="P20" s="201"/>
      <c r="Q20" s="201"/>
      <c r="R20" s="201"/>
      <c r="S20" s="201"/>
      <c r="T20" s="201"/>
      <c r="U20" s="201"/>
      <c r="V20" s="201"/>
      <c r="W20" s="201"/>
      <c r="X20" s="201"/>
      <c r="Y20" s="201"/>
      <c r="Z20" s="201"/>
      <c r="AA20" s="201"/>
      <c r="AB20" s="201"/>
      <c r="AC20" s="201"/>
      <c r="AD20" s="201"/>
      <c r="AE20" s="201"/>
      <c r="AF20" s="201"/>
      <c r="AG20" s="201"/>
      <c r="AH20" s="201"/>
      <c r="AI20" s="201"/>
      <c r="AJ20" s="201"/>
      <c r="AK20" s="201"/>
      <c r="AL20" s="201"/>
      <c r="AM20" s="201"/>
    </row>
    <row r="21" spans="2:39" x14ac:dyDescent="0.3">
      <c r="B21" s="36" t="s">
        <v>43</v>
      </c>
      <c r="C21" s="36" t="s">
        <v>49</v>
      </c>
      <c r="D21" s="37" t="s">
        <v>45</v>
      </c>
      <c r="E21" s="199" t="s">
        <v>313</v>
      </c>
      <c r="F21" s="199" t="s">
        <v>312</v>
      </c>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row>
    <row r="22" spans="2:39" x14ac:dyDescent="0.3">
      <c r="B22" s="209" t="s">
        <v>43</v>
      </c>
      <c r="C22" s="209" t="s">
        <v>49</v>
      </c>
      <c r="D22" s="209" t="s">
        <v>327</v>
      </c>
      <c r="E22" s="209" t="s">
        <v>326</v>
      </c>
      <c r="F22" s="209" t="s">
        <v>329</v>
      </c>
      <c r="G22" s="209"/>
      <c r="H22" s="209"/>
      <c r="I22" s="209"/>
      <c r="J22" s="209"/>
      <c r="K22" s="209"/>
      <c r="L22" s="209"/>
      <c r="M22" s="209"/>
      <c r="N22" s="209"/>
      <c r="O22" s="209"/>
      <c r="P22" s="209"/>
      <c r="Q22" s="209"/>
      <c r="R22" s="209"/>
      <c r="S22" s="209"/>
      <c r="T22" s="209"/>
      <c r="U22" s="209"/>
      <c r="V22" s="209"/>
      <c r="W22" s="209"/>
      <c r="X22" s="209"/>
      <c r="Y22" s="209"/>
      <c r="Z22" s="209"/>
      <c r="AA22" s="209"/>
      <c r="AB22" s="209"/>
      <c r="AC22" s="209"/>
      <c r="AD22" s="209"/>
      <c r="AE22" s="209"/>
      <c r="AF22" s="209"/>
      <c r="AG22" s="209"/>
      <c r="AH22" s="209"/>
      <c r="AI22" s="209"/>
      <c r="AJ22" s="209"/>
      <c r="AK22" s="209"/>
      <c r="AL22" s="209"/>
      <c r="AM22" s="209"/>
    </row>
    <row r="23" spans="2:39" x14ac:dyDescent="0.3">
      <c r="B23" s="209" t="s">
        <v>43</v>
      </c>
      <c r="C23" s="209" t="s">
        <v>49</v>
      </c>
      <c r="D23" s="209" t="s">
        <v>327</v>
      </c>
      <c r="E23" s="209" t="s">
        <v>326</v>
      </c>
      <c r="F23" s="209" t="s">
        <v>328</v>
      </c>
      <c r="G23" s="209"/>
      <c r="H23" s="209"/>
      <c r="I23" s="209"/>
      <c r="J23" s="209"/>
      <c r="K23" s="209"/>
      <c r="L23" s="209"/>
      <c r="M23" s="209"/>
      <c r="N23" s="209"/>
      <c r="O23" s="209"/>
      <c r="P23" s="209"/>
      <c r="Q23" s="209"/>
      <c r="R23" s="209"/>
      <c r="S23" s="209"/>
      <c r="T23" s="209"/>
      <c r="U23" s="209"/>
      <c r="V23" s="209"/>
      <c r="W23" s="209"/>
      <c r="X23" s="209"/>
      <c r="Y23" s="209"/>
      <c r="Z23" s="209"/>
      <c r="AA23" s="209"/>
      <c r="AB23" s="209"/>
      <c r="AC23" s="209"/>
      <c r="AD23" s="209"/>
      <c r="AE23" s="209"/>
      <c r="AF23" s="209"/>
      <c r="AG23" s="209"/>
      <c r="AH23" s="209"/>
      <c r="AI23" s="209"/>
      <c r="AJ23" s="209"/>
      <c r="AK23" s="209"/>
      <c r="AL23" s="209"/>
      <c r="AM23" s="209"/>
    </row>
    <row r="24" spans="2:39" x14ac:dyDescent="0.3">
      <c r="B24" s="209" t="s">
        <v>43</v>
      </c>
      <c r="C24" s="209" t="s">
        <v>49</v>
      </c>
      <c r="D24" s="209" t="s">
        <v>327</v>
      </c>
      <c r="E24" s="209" t="s">
        <v>324</v>
      </c>
      <c r="F24" s="209" t="s">
        <v>329</v>
      </c>
      <c r="G24" s="209"/>
      <c r="H24" s="209"/>
      <c r="I24" s="209"/>
      <c r="J24" s="209"/>
      <c r="K24" s="209"/>
      <c r="L24" s="209"/>
      <c r="M24" s="209"/>
      <c r="N24" s="209"/>
      <c r="O24" s="209"/>
      <c r="P24" s="209"/>
      <c r="Q24" s="209"/>
      <c r="R24" s="209"/>
      <c r="S24" s="209"/>
      <c r="T24" s="209"/>
      <c r="U24" s="209"/>
      <c r="V24" s="209"/>
      <c r="W24" s="209"/>
      <c r="X24" s="209"/>
      <c r="Y24" s="209"/>
      <c r="Z24" s="209"/>
      <c r="AA24" s="209"/>
      <c r="AB24" s="209"/>
      <c r="AC24" s="209"/>
      <c r="AD24" s="209"/>
      <c r="AE24" s="209"/>
      <c r="AF24" s="209"/>
      <c r="AG24" s="209"/>
      <c r="AH24" s="209"/>
      <c r="AI24" s="209"/>
      <c r="AJ24" s="209"/>
      <c r="AK24" s="209"/>
      <c r="AL24" s="209"/>
      <c r="AM24" s="209"/>
    </row>
    <row r="25" spans="2:39" x14ac:dyDescent="0.3">
      <c r="B25" s="209" t="s">
        <v>43</v>
      </c>
      <c r="C25" s="209" t="s">
        <v>49</v>
      </c>
      <c r="D25" s="209" t="s">
        <v>327</v>
      </c>
      <c r="E25" s="209" t="s">
        <v>324</v>
      </c>
      <c r="F25" s="209" t="s">
        <v>328</v>
      </c>
      <c r="G25" s="209"/>
      <c r="H25" s="209"/>
      <c r="I25" s="209"/>
      <c r="J25" s="209"/>
      <c r="K25" s="209"/>
      <c r="L25" s="209"/>
      <c r="M25" s="209"/>
      <c r="N25" s="209"/>
      <c r="O25" s="209"/>
      <c r="P25" s="209"/>
      <c r="Q25" s="209"/>
      <c r="R25" s="209"/>
      <c r="S25" s="209"/>
      <c r="T25" s="209"/>
      <c r="U25" s="209"/>
      <c r="V25" s="209"/>
      <c r="W25" s="209"/>
      <c r="X25" s="209"/>
      <c r="Y25" s="209"/>
      <c r="Z25" s="209"/>
      <c r="AA25" s="209"/>
      <c r="AB25" s="209"/>
      <c r="AC25" s="209"/>
      <c r="AD25" s="209"/>
      <c r="AE25" s="209"/>
      <c r="AF25" s="209"/>
      <c r="AG25" s="209"/>
      <c r="AH25" s="209"/>
      <c r="AI25" s="209"/>
      <c r="AJ25" s="209"/>
      <c r="AK25" s="209"/>
      <c r="AL25" s="209"/>
      <c r="AM25" s="209"/>
    </row>
    <row r="26" spans="2:39" x14ac:dyDescent="0.3">
      <c r="B26" s="209" t="s">
        <v>43</v>
      </c>
      <c r="C26" s="209" t="s">
        <v>49</v>
      </c>
      <c r="D26" s="209" t="s">
        <v>327</v>
      </c>
      <c r="E26" s="209" t="s">
        <v>323</v>
      </c>
      <c r="F26" s="209" t="s">
        <v>329</v>
      </c>
      <c r="G26" s="209"/>
      <c r="H26" s="209"/>
      <c r="I26" s="209"/>
      <c r="J26" s="209"/>
      <c r="K26" s="209"/>
      <c r="L26" s="209"/>
      <c r="M26" s="209"/>
      <c r="N26" s="209"/>
      <c r="O26" s="209"/>
      <c r="P26" s="209"/>
      <c r="Q26" s="209"/>
      <c r="R26" s="209"/>
      <c r="S26" s="209"/>
      <c r="T26" s="209"/>
      <c r="U26" s="209"/>
      <c r="V26" s="209"/>
      <c r="W26" s="209"/>
      <c r="X26" s="209"/>
      <c r="Y26" s="209"/>
      <c r="Z26" s="209"/>
      <c r="AA26" s="209"/>
      <c r="AB26" s="209"/>
      <c r="AC26" s="209"/>
      <c r="AD26" s="209"/>
      <c r="AE26" s="209"/>
      <c r="AF26" s="209"/>
      <c r="AG26" s="209"/>
      <c r="AH26" s="209"/>
      <c r="AI26" s="209"/>
      <c r="AJ26" s="209"/>
      <c r="AK26" s="209"/>
      <c r="AL26" s="209"/>
      <c r="AM26" s="209"/>
    </row>
    <row r="27" spans="2:39" x14ac:dyDescent="0.3">
      <c r="B27" s="209" t="s">
        <v>43</v>
      </c>
      <c r="C27" s="209" t="s">
        <v>49</v>
      </c>
      <c r="D27" s="209" t="s">
        <v>327</v>
      </c>
      <c r="E27" s="209" t="s">
        <v>323</v>
      </c>
      <c r="F27" s="209" t="s">
        <v>328</v>
      </c>
      <c r="G27" s="209"/>
      <c r="H27" s="209"/>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09"/>
      <c r="AM27" s="209"/>
    </row>
    <row r="28" spans="2:39" x14ac:dyDescent="0.3">
      <c r="B28" s="209" t="s">
        <v>43</v>
      </c>
      <c r="C28" s="209" t="s">
        <v>49</v>
      </c>
      <c r="D28" s="209" t="s">
        <v>327</v>
      </c>
      <c r="E28" s="209" t="s">
        <v>322</v>
      </c>
      <c r="F28" s="209" t="s">
        <v>329</v>
      </c>
      <c r="G28" s="209"/>
      <c r="H28" s="209"/>
      <c r="I28" s="209"/>
      <c r="J28" s="209"/>
      <c r="K28" s="209"/>
      <c r="L28" s="209"/>
      <c r="M28" s="209"/>
      <c r="N28" s="209"/>
      <c r="O28" s="209"/>
      <c r="P28" s="209"/>
      <c r="Q28" s="209"/>
      <c r="R28" s="209"/>
      <c r="S28" s="209"/>
      <c r="T28" s="209"/>
      <c r="U28" s="209"/>
      <c r="V28" s="209"/>
      <c r="W28" s="209"/>
      <c r="X28" s="209"/>
      <c r="Y28" s="209"/>
      <c r="Z28" s="209"/>
      <c r="AA28" s="209"/>
      <c r="AB28" s="209"/>
      <c r="AC28" s="209"/>
      <c r="AD28" s="209"/>
      <c r="AE28" s="209"/>
      <c r="AF28" s="209"/>
      <c r="AG28" s="209"/>
      <c r="AH28" s="209"/>
      <c r="AI28" s="209"/>
      <c r="AJ28" s="209"/>
      <c r="AK28" s="209"/>
      <c r="AL28" s="209"/>
      <c r="AM28" s="209"/>
    </row>
    <row r="29" spans="2:39" x14ac:dyDescent="0.3">
      <c r="B29" s="209" t="s">
        <v>43</v>
      </c>
      <c r="C29" s="209" t="s">
        <v>49</v>
      </c>
      <c r="D29" s="209" t="s">
        <v>327</v>
      </c>
      <c r="E29" s="209" t="s">
        <v>322</v>
      </c>
      <c r="F29" s="209" t="s">
        <v>328</v>
      </c>
      <c r="G29" s="209"/>
      <c r="H29" s="209"/>
      <c r="I29" s="209"/>
      <c r="J29" s="209"/>
      <c r="K29" s="209"/>
      <c r="L29" s="209"/>
      <c r="M29" s="209"/>
      <c r="N29" s="209"/>
      <c r="O29" s="209"/>
      <c r="P29" s="209"/>
      <c r="Q29" s="209"/>
      <c r="R29" s="209"/>
      <c r="S29" s="209"/>
      <c r="T29" s="209"/>
      <c r="U29" s="209"/>
      <c r="V29" s="209"/>
      <c r="W29" s="209"/>
      <c r="X29" s="209"/>
      <c r="Y29" s="209"/>
      <c r="Z29" s="209"/>
      <c r="AA29" s="209"/>
      <c r="AB29" s="209"/>
      <c r="AC29" s="209"/>
      <c r="AD29" s="209"/>
      <c r="AE29" s="209"/>
      <c r="AF29" s="209"/>
      <c r="AG29" s="209"/>
      <c r="AH29" s="209"/>
      <c r="AI29" s="209"/>
      <c r="AJ29" s="209"/>
      <c r="AK29" s="209"/>
      <c r="AL29" s="209"/>
      <c r="AM29" s="209"/>
    </row>
    <row r="30" spans="2:39" x14ac:dyDescent="0.3">
      <c r="B30" s="209" t="s">
        <v>43</v>
      </c>
      <c r="C30" s="209" t="s">
        <v>49</v>
      </c>
      <c r="D30" s="209" t="s">
        <v>327</v>
      </c>
      <c r="E30" s="209" t="s">
        <v>321</v>
      </c>
      <c r="F30" s="209" t="s">
        <v>329</v>
      </c>
      <c r="G30" s="209"/>
      <c r="H30" s="209"/>
      <c r="I30" s="209"/>
      <c r="J30" s="209"/>
      <c r="K30" s="209"/>
      <c r="L30" s="209"/>
      <c r="M30" s="209"/>
      <c r="N30" s="209"/>
      <c r="O30" s="209"/>
      <c r="P30" s="209"/>
      <c r="Q30" s="209"/>
      <c r="R30" s="209"/>
      <c r="S30" s="209"/>
      <c r="T30" s="209"/>
      <c r="U30" s="209"/>
      <c r="V30" s="209"/>
      <c r="W30" s="209"/>
      <c r="X30" s="209"/>
      <c r="Y30" s="209"/>
      <c r="Z30" s="209"/>
      <c r="AA30" s="209"/>
      <c r="AB30" s="209"/>
      <c r="AC30" s="209"/>
      <c r="AD30" s="209"/>
      <c r="AE30" s="209"/>
      <c r="AF30" s="209"/>
      <c r="AG30" s="209"/>
      <c r="AH30" s="209"/>
      <c r="AI30" s="209"/>
      <c r="AJ30" s="209"/>
      <c r="AK30" s="209"/>
      <c r="AL30" s="209"/>
      <c r="AM30" s="209"/>
    </row>
    <row r="31" spans="2:39" x14ac:dyDescent="0.3">
      <c r="B31" s="209" t="s">
        <v>43</v>
      </c>
      <c r="C31" s="209" t="s">
        <v>49</v>
      </c>
      <c r="D31" s="209" t="s">
        <v>327</v>
      </c>
      <c r="E31" s="209" t="s">
        <v>321</v>
      </c>
      <c r="F31" s="209" t="s">
        <v>328</v>
      </c>
      <c r="G31" s="209"/>
      <c r="H31" s="209"/>
      <c r="I31" s="209"/>
      <c r="J31" s="209"/>
      <c r="K31" s="209"/>
      <c r="L31" s="209"/>
      <c r="M31" s="209"/>
      <c r="N31" s="209"/>
      <c r="O31" s="209"/>
      <c r="P31" s="209"/>
      <c r="Q31" s="209"/>
      <c r="R31" s="209"/>
      <c r="S31" s="209"/>
      <c r="T31" s="209"/>
      <c r="U31" s="209"/>
      <c r="V31" s="209"/>
      <c r="W31" s="209"/>
      <c r="X31" s="209"/>
      <c r="Y31" s="209"/>
      <c r="Z31" s="209"/>
      <c r="AA31" s="209"/>
      <c r="AB31" s="209"/>
      <c r="AC31" s="209"/>
      <c r="AD31" s="209"/>
      <c r="AE31" s="209"/>
      <c r="AF31" s="209"/>
      <c r="AG31" s="209"/>
      <c r="AH31" s="209"/>
      <c r="AI31" s="209"/>
      <c r="AJ31" s="209"/>
      <c r="AK31" s="209"/>
      <c r="AL31" s="209"/>
      <c r="AM31" s="209"/>
    </row>
    <row r="32" spans="2:39" x14ac:dyDescent="0.3">
      <c r="B32" s="201" t="s">
        <v>43</v>
      </c>
      <c r="C32" s="201" t="s">
        <v>49</v>
      </c>
      <c r="D32" s="201" t="s">
        <v>327</v>
      </c>
      <c r="E32" s="204" t="s">
        <v>313</v>
      </c>
      <c r="F32" s="202" t="s">
        <v>315</v>
      </c>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row>
    <row r="33" spans="2:39" x14ac:dyDescent="0.3">
      <c r="B33" s="201" t="s">
        <v>43</v>
      </c>
      <c r="C33" s="201" t="s">
        <v>49</v>
      </c>
      <c r="D33" s="201" t="s">
        <v>327</v>
      </c>
      <c r="E33" s="204" t="s">
        <v>313</v>
      </c>
      <c r="F33" s="202" t="s">
        <v>314</v>
      </c>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1"/>
      <c r="AK33" s="201"/>
      <c r="AL33" s="201"/>
      <c r="AM33" s="201"/>
    </row>
    <row r="34" spans="2:39" x14ac:dyDescent="0.3">
      <c r="B34" s="201" t="s">
        <v>43</v>
      </c>
      <c r="C34" s="201" t="s">
        <v>49</v>
      </c>
      <c r="D34" s="201" t="s">
        <v>327</v>
      </c>
      <c r="E34" s="202" t="s">
        <v>320</v>
      </c>
      <c r="F34" s="204" t="s">
        <v>312</v>
      </c>
      <c r="G34" s="201"/>
      <c r="H34" s="201"/>
      <c r="I34" s="201"/>
      <c r="J34" s="201"/>
      <c r="K34" s="201"/>
      <c r="L34" s="201"/>
      <c r="M34" s="201"/>
      <c r="N34" s="201"/>
      <c r="O34" s="201"/>
      <c r="P34" s="201"/>
      <c r="Q34" s="201"/>
      <c r="R34" s="201"/>
      <c r="S34" s="201"/>
      <c r="T34" s="201"/>
      <c r="U34" s="201"/>
      <c r="V34" s="201"/>
      <c r="W34" s="201"/>
      <c r="X34" s="201"/>
      <c r="Y34" s="201"/>
      <c r="Z34" s="201"/>
      <c r="AA34" s="201"/>
      <c r="AB34" s="201"/>
      <c r="AC34" s="201"/>
      <c r="AD34" s="201"/>
      <c r="AE34" s="201"/>
      <c r="AF34" s="201"/>
      <c r="AG34" s="201"/>
      <c r="AH34" s="201"/>
      <c r="AI34" s="201"/>
      <c r="AJ34" s="201"/>
      <c r="AK34" s="201"/>
      <c r="AL34" s="201"/>
      <c r="AM34" s="201"/>
    </row>
    <row r="35" spans="2:39" x14ac:dyDescent="0.3">
      <c r="B35" s="201" t="s">
        <v>43</v>
      </c>
      <c r="C35" s="201" t="s">
        <v>49</v>
      </c>
      <c r="D35" s="201" t="s">
        <v>327</v>
      </c>
      <c r="E35" s="202" t="s">
        <v>319</v>
      </c>
      <c r="F35" s="204" t="s">
        <v>312</v>
      </c>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1"/>
      <c r="AL35" s="201"/>
      <c r="AM35" s="201"/>
    </row>
    <row r="36" spans="2:39" x14ac:dyDescent="0.3">
      <c r="B36" s="201" t="s">
        <v>43</v>
      </c>
      <c r="C36" s="201" t="s">
        <v>49</v>
      </c>
      <c r="D36" s="201" t="s">
        <v>327</v>
      </c>
      <c r="E36" s="202" t="s">
        <v>318</v>
      </c>
      <c r="F36" s="204" t="s">
        <v>312</v>
      </c>
      <c r="G36" s="201"/>
      <c r="H36" s="201"/>
      <c r="I36" s="201"/>
      <c r="J36" s="201"/>
      <c r="K36" s="201"/>
      <c r="L36" s="201"/>
      <c r="M36" s="201"/>
      <c r="N36" s="201"/>
      <c r="O36" s="201"/>
      <c r="P36" s="201"/>
      <c r="Q36" s="201"/>
      <c r="R36" s="201"/>
      <c r="S36" s="201"/>
      <c r="T36" s="201"/>
      <c r="U36" s="201"/>
      <c r="V36" s="201"/>
      <c r="W36" s="201"/>
      <c r="X36" s="201"/>
      <c r="Y36" s="201"/>
      <c r="Z36" s="201"/>
      <c r="AA36" s="201"/>
      <c r="AB36" s="201"/>
      <c r="AC36" s="201"/>
      <c r="AD36" s="201"/>
      <c r="AE36" s="201"/>
      <c r="AF36" s="201"/>
      <c r="AG36" s="201"/>
      <c r="AH36" s="201"/>
      <c r="AI36" s="201"/>
      <c r="AJ36" s="201"/>
      <c r="AK36" s="201"/>
      <c r="AL36" s="201"/>
      <c r="AM36" s="201"/>
    </row>
    <row r="37" spans="2:39" x14ac:dyDescent="0.3">
      <c r="B37" s="201" t="s">
        <v>43</v>
      </c>
      <c r="C37" s="201" t="s">
        <v>49</v>
      </c>
      <c r="D37" s="201" t="s">
        <v>327</v>
      </c>
      <c r="E37" s="202" t="s">
        <v>317</v>
      </c>
      <c r="F37" s="204" t="s">
        <v>312</v>
      </c>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c r="AH37" s="201"/>
      <c r="AI37" s="201"/>
      <c r="AJ37" s="201"/>
      <c r="AK37" s="201"/>
      <c r="AL37" s="201"/>
      <c r="AM37" s="201"/>
    </row>
    <row r="38" spans="2:39" x14ac:dyDescent="0.3">
      <c r="B38" s="201" t="s">
        <v>43</v>
      </c>
      <c r="C38" s="201" t="s">
        <v>49</v>
      </c>
      <c r="D38" s="201" t="s">
        <v>327</v>
      </c>
      <c r="E38" s="202" t="s">
        <v>316</v>
      </c>
      <c r="F38" s="204" t="s">
        <v>312</v>
      </c>
      <c r="G38" s="201"/>
      <c r="H38" s="201"/>
      <c r="I38" s="201"/>
      <c r="J38" s="201"/>
      <c r="K38" s="201"/>
      <c r="L38" s="201"/>
      <c r="M38" s="201"/>
      <c r="N38" s="201"/>
      <c r="O38" s="201"/>
      <c r="P38" s="201"/>
      <c r="Q38" s="201"/>
      <c r="R38" s="201"/>
      <c r="S38" s="201"/>
      <c r="T38" s="201"/>
      <c r="U38" s="201"/>
      <c r="V38" s="201"/>
      <c r="W38" s="201"/>
      <c r="X38" s="201"/>
      <c r="Y38" s="201"/>
      <c r="Z38" s="201"/>
      <c r="AA38" s="201"/>
      <c r="AB38" s="201"/>
      <c r="AC38" s="201"/>
      <c r="AD38" s="201"/>
      <c r="AE38" s="201"/>
      <c r="AF38" s="201"/>
      <c r="AG38" s="201"/>
      <c r="AH38" s="201"/>
      <c r="AI38" s="201"/>
      <c r="AJ38" s="201"/>
      <c r="AK38" s="201"/>
      <c r="AL38" s="201"/>
      <c r="AM38" s="201"/>
    </row>
    <row r="39" spans="2:39" x14ac:dyDescent="0.3">
      <c r="B39" s="36" t="s">
        <v>43</v>
      </c>
      <c r="C39" s="36" t="s">
        <v>49</v>
      </c>
      <c r="D39" s="37" t="s">
        <v>52</v>
      </c>
      <c r="E39" s="199" t="s">
        <v>313</v>
      </c>
      <c r="F39" s="199" t="s">
        <v>312</v>
      </c>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row>
    <row r="40" spans="2:39" x14ac:dyDescent="0.3">
      <c r="B40" s="36" t="s">
        <v>43</v>
      </c>
      <c r="C40" s="36" t="s">
        <v>49</v>
      </c>
      <c r="D40" s="199" t="s">
        <v>54</v>
      </c>
      <c r="E40" s="199" t="s">
        <v>313</v>
      </c>
      <c r="F40" s="37" t="s">
        <v>315</v>
      </c>
      <c r="G40" s="36">
        <v>10</v>
      </c>
      <c r="H40" s="36">
        <v>2755.2759999999998</v>
      </c>
      <c r="I40" s="36">
        <v>9.4821000000000003E-3</v>
      </c>
      <c r="J40" s="36">
        <v>872</v>
      </c>
      <c r="K40" s="36">
        <v>869</v>
      </c>
      <c r="L40" s="36">
        <v>0.99765282971791158</v>
      </c>
      <c r="M40" s="36">
        <v>1.3833219078275461E-3</v>
      </c>
      <c r="N40" s="36">
        <v>0.99493779580721453</v>
      </c>
      <c r="O40" s="36">
        <v>1.0003678636286091</v>
      </c>
      <c r="P40" s="36">
        <v>1149</v>
      </c>
      <c r="Q40" s="36">
        <v>1141</v>
      </c>
      <c r="R40" s="36">
        <v>0.99384348390391297</v>
      </c>
      <c r="S40" s="36">
        <v>2.6321537025478861E-3</v>
      </c>
      <c r="T40" s="36">
        <v>0.98867737866105787</v>
      </c>
      <c r="U40" s="36">
        <v>0.99900958914676807</v>
      </c>
      <c r="V40" s="36">
        <v>36</v>
      </c>
      <c r="W40" s="36">
        <v>35</v>
      </c>
      <c r="X40" s="36">
        <v>0.97168981562203516</v>
      </c>
      <c r="Y40" s="36">
        <v>2.9293969197516759E-2</v>
      </c>
      <c r="Z40" s="36">
        <v>0.91109062330221091</v>
      </c>
      <c r="AA40" s="36">
        <v>1.032289007941859</v>
      </c>
      <c r="AB40" s="36">
        <v>1207</v>
      </c>
      <c r="AC40" s="36">
        <v>1184</v>
      </c>
      <c r="AD40" s="36">
        <v>0.98615383161173198</v>
      </c>
      <c r="AE40" s="36">
        <v>3.8238495983358711E-3</v>
      </c>
      <c r="AF40" s="36">
        <v>0.97864879517000347</v>
      </c>
      <c r="AG40" s="36">
        <v>0.99365886805346049</v>
      </c>
      <c r="AH40" s="36">
        <v>22</v>
      </c>
      <c r="AI40" s="36">
        <v>8</v>
      </c>
      <c r="AJ40" s="36">
        <v>0.38962848780101039</v>
      </c>
      <c r="AK40" s="36">
        <v>0.14584974625995159</v>
      </c>
      <c r="AL40" s="36">
        <v>8.5391248309750034E-2</v>
      </c>
      <c r="AM40" s="36">
        <v>0.69386572729227081</v>
      </c>
    </row>
    <row r="41" spans="2:39" x14ac:dyDescent="0.3">
      <c r="B41" s="36" t="s">
        <v>43</v>
      </c>
      <c r="C41" s="36" t="s">
        <v>49</v>
      </c>
      <c r="D41" s="199" t="s">
        <v>54</v>
      </c>
      <c r="E41" s="199" t="s">
        <v>313</v>
      </c>
      <c r="F41" s="37" t="s">
        <v>314</v>
      </c>
      <c r="G41" s="36">
        <v>10</v>
      </c>
      <c r="H41" s="36">
        <v>958.30100000000004</v>
      </c>
      <c r="I41" s="36">
        <v>3.3078000000000001E-3</v>
      </c>
      <c r="J41" s="36">
        <v>268</v>
      </c>
      <c r="K41" s="36">
        <v>268</v>
      </c>
      <c r="L41" s="36">
        <v>1</v>
      </c>
      <c r="M41" s="36"/>
      <c r="N41" s="36"/>
      <c r="O41" s="36"/>
      <c r="P41" s="36">
        <v>335</v>
      </c>
      <c r="Q41" s="36">
        <v>335</v>
      </c>
      <c r="R41" s="36">
        <v>1</v>
      </c>
      <c r="S41" s="36"/>
      <c r="T41" s="36"/>
      <c r="U41" s="36"/>
      <c r="V41" s="36">
        <v>3</v>
      </c>
      <c r="W41" s="36">
        <v>3</v>
      </c>
      <c r="X41" s="36">
        <v>1</v>
      </c>
      <c r="Y41" s="36"/>
      <c r="Z41" s="36"/>
      <c r="AA41" s="36"/>
      <c r="AB41" s="36">
        <v>356</v>
      </c>
      <c r="AC41" s="36">
        <v>347</v>
      </c>
      <c r="AD41" s="36">
        <v>0.97543124484337584</v>
      </c>
      <c r="AE41" s="36">
        <v>1.006871125387338E-2</v>
      </c>
      <c r="AF41" s="36">
        <v>0.95560707381289733</v>
      </c>
      <c r="AG41" s="36">
        <v>0.99525541587385435</v>
      </c>
      <c r="AH41" s="36">
        <v>18</v>
      </c>
      <c r="AI41" s="36">
        <v>7</v>
      </c>
      <c r="AJ41" s="36">
        <v>0.49457640276959408</v>
      </c>
      <c r="AK41" s="36">
        <v>0.156883918605491</v>
      </c>
      <c r="AL41" s="36">
        <v>0.15809386259615679</v>
      </c>
      <c r="AM41" s="36">
        <v>0.83105894294303151</v>
      </c>
    </row>
    <row r="42" spans="2:39" x14ac:dyDescent="0.3">
      <c r="B42" s="36" t="s">
        <v>43</v>
      </c>
      <c r="C42" s="36" t="s">
        <v>49</v>
      </c>
      <c r="D42" s="199" t="s">
        <v>54</v>
      </c>
      <c r="E42" s="37" t="s">
        <v>320</v>
      </c>
      <c r="F42" s="199" t="s">
        <v>312</v>
      </c>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row>
    <row r="43" spans="2:39" x14ac:dyDescent="0.3">
      <c r="B43" s="36" t="s">
        <v>43</v>
      </c>
      <c r="C43" s="36" t="s">
        <v>49</v>
      </c>
      <c r="D43" s="199" t="s">
        <v>54</v>
      </c>
      <c r="E43" s="37" t="s">
        <v>319</v>
      </c>
      <c r="F43" s="199" t="s">
        <v>312</v>
      </c>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row>
    <row r="44" spans="2:39" x14ac:dyDescent="0.3">
      <c r="B44" s="36" t="s">
        <v>43</v>
      </c>
      <c r="C44" s="36" t="s">
        <v>49</v>
      </c>
      <c r="D44" s="199" t="s">
        <v>54</v>
      </c>
      <c r="E44" s="37" t="s">
        <v>318</v>
      </c>
      <c r="F44" s="199" t="s">
        <v>312</v>
      </c>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row>
    <row r="45" spans="2:39" x14ac:dyDescent="0.3">
      <c r="B45" s="36" t="s">
        <v>43</v>
      </c>
      <c r="C45" s="36" t="s">
        <v>49</v>
      </c>
      <c r="D45" s="199" t="s">
        <v>54</v>
      </c>
      <c r="E45" s="37" t="s">
        <v>317</v>
      </c>
      <c r="F45" s="199" t="s">
        <v>312</v>
      </c>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row>
    <row r="46" spans="2:39" x14ac:dyDescent="0.3">
      <c r="B46" s="36" t="s">
        <v>43</v>
      </c>
      <c r="C46" s="36" t="s">
        <v>49</v>
      </c>
      <c r="D46" s="199" t="s">
        <v>54</v>
      </c>
      <c r="E46" s="37" t="s">
        <v>316</v>
      </c>
      <c r="F46" s="199" t="s">
        <v>312</v>
      </c>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row>
    <row r="47" spans="2:39" x14ac:dyDescent="0.3">
      <c r="B47" s="16" t="s">
        <v>43</v>
      </c>
      <c r="C47" s="44" t="s">
        <v>53</v>
      </c>
      <c r="D47" s="15" t="s">
        <v>54</v>
      </c>
      <c r="E47" s="15" t="s">
        <v>313</v>
      </c>
      <c r="F47" s="15" t="s">
        <v>312</v>
      </c>
      <c r="G47" s="16">
        <v>10</v>
      </c>
      <c r="H47" s="16">
        <v>3759.7</v>
      </c>
      <c r="I47" s="16">
        <v>1.29508E-2</v>
      </c>
      <c r="J47" s="16">
        <v>1151</v>
      </c>
      <c r="K47" s="16">
        <v>1148</v>
      </c>
      <c r="L47" s="16">
        <v>0.9982814879428813</v>
      </c>
      <c r="M47" s="16">
        <v>1.012608520991432E-3</v>
      </c>
      <c r="N47" s="16">
        <v>0.99629472069450653</v>
      </c>
      <c r="O47" s="16">
        <v>1.0002682551912561</v>
      </c>
      <c r="P47" s="16">
        <v>1501</v>
      </c>
      <c r="Q47" s="16">
        <v>1493</v>
      </c>
      <c r="R47" s="16">
        <v>0.99549242454980402</v>
      </c>
      <c r="S47" s="16">
        <v>1.929896935230544E-3</v>
      </c>
      <c r="T47" s="16">
        <v>0.99170591086344784</v>
      </c>
      <c r="U47" s="16">
        <v>0.99927893823616021</v>
      </c>
      <c r="V47" s="16">
        <v>40</v>
      </c>
      <c r="W47" s="16">
        <v>39</v>
      </c>
      <c r="X47" s="16">
        <v>0.97528921201483199</v>
      </c>
      <c r="Y47" s="16">
        <v>2.539493927092271E-2</v>
      </c>
      <c r="Z47" s="16">
        <v>0.92318310065458908</v>
      </c>
      <c r="AA47" s="16">
        <v>1.027395323375075</v>
      </c>
      <c r="AB47" s="16">
        <v>1581</v>
      </c>
      <c r="AC47" s="16">
        <v>1547</v>
      </c>
      <c r="AD47" s="16">
        <v>0.98358719616517321</v>
      </c>
      <c r="AE47" s="16">
        <v>3.8110549850686511E-3</v>
      </c>
      <c r="AF47" s="16">
        <v>0.97610979589732183</v>
      </c>
      <c r="AG47" s="16">
        <v>0.99106459643302458</v>
      </c>
      <c r="AH47" s="16">
        <v>40</v>
      </c>
      <c r="AI47" s="16">
        <v>15</v>
      </c>
      <c r="AJ47" s="16">
        <v>0.44301886688979009</v>
      </c>
      <c r="AK47" s="16">
        <v>0.1071583255670736</v>
      </c>
      <c r="AL47" s="16">
        <v>0.2254759005780424</v>
      </c>
      <c r="AM47" s="16">
        <v>0.66056183320153783</v>
      </c>
    </row>
    <row r="48" spans="2:39" x14ac:dyDescent="0.3">
      <c r="B48" s="209" t="s">
        <v>43</v>
      </c>
      <c r="C48" s="210" t="s">
        <v>50</v>
      </c>
      <c r="D48" s="209" t="s">
        <v>82</v>
      </c>
      <c r="E48" s="209" t="s">
        <v>326</v>
      </c>
      <c r="F48" s="209" t="s">
        <v>329</v>
      </c>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row>
    <row r="49" spans="2:39" x14ac:dyDescent="0.3">
      <c r="B49" s="209" t="s">
        <v>43</v>
      </c>
      <c r="C49" s="210" t="s">
        <v>50</v>
      </c>
      <c r="D49" s="209" t="s">
        <v>82</v>
      </c>
      <c r="E49" s="209" t="s">
        <v>326</v>
      </c>
      <c r="F49" s="209" t="s">
        <v>328</v>
      </c>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09"/>
      <c r="AL49" s="209"/>
      <c r="AM49" s="209"/>
    </row>
    <row r="50" spans="2:39" x14ac:dyDescent="0.3">
      <c r="B50" s="209" t="s">
        <v>43</v>
      </c>
      <c r="C50" s="210" t="s">
        <v>50</v>
      </c>
      <c r="D50" s="209" t="s">
        <v>82</v>
      </c>
      <c r="E50" s="209" t="s">
        <v>324</v>
      </c>
      <c r="F50" s="209" t="s">
        <v>329</v>
      </c>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09"/>
      <c r="AK50" s="209"/>
      <c r="AL50" s="209"/>
      <c r="AM50" s="209"/>
    </row>
    <row r="51" spans="2:39" x14ac:dyDescent="0.3">
      <c r="B51" s="209" t="s">
        <v>43</v>
      </c>
      <c r="C51" s="210" t="s">
        <v>50</v>
      </c>
      <c r="D51" s="209" t="s">
        <v>82</v>
      </c>
      <c r="E51" s="209" t="s">
        <v>324</v>
      </c>
      <c r="F51" s="209" t="s">
        <v>328</v>
      </c>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09"/>
      <c r="AK51" s="209"/>
      <c r="AL51" s="209"/>
      <c r="AM51" s="209"/>
    </row>
    <row r="52" spans="2:39" x14ac:dyDescent="0.3">
      <c r="B52" s="209" t="s">
        <v>43</v>
      </c>
      <c r="C52" s="210" t="s">
        <v>50</v>
      </c>
      <c r="D52" s="209" t="s">
        <v>82</v>
      </c>
      <c r="E52" s="209" t="s">
        <v>323</v>
      </c>
      <c r="F52" s="209" t="s">
        <v>329</v>
      </c>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c r="AJ52" s="209"/>
      <c r="AK52" s="209"/>
      <c r="AL52" s="209"/>
      <c r="AM52" s="209"/>
    </row>
    <row r="53" spans="2:39" x14ac:dyDescent="0.3">
      <c r="B53" s="209" t="s">
        <v>43</v>
      </c>
      <c r="C53" s="210" t="s">
        <v>50</v>
      </c>
      <c r="D53" s="209" t="s">
        <v>82</v>
      </c>
      <c r="E53" s="209" t="s">
        <v>323</v>
      </c>
      <c r="F53" s="209" t="s">
        <v>328</v>
      </c>
      <c r="G53" s="209"/>
      <c r="H53" s="209"/>
      <c r="I53" s="209"/>
      <c r="J53" s="209"/>
      <c r="K53" s="209"/>
      <c r="L53" s="209"/>
      <c r="M53" s="209"/>
      <c r="N53" s="209"/>
      <c r="O53" s="209"/>
      <c r="P53" s="209"/>
      <c r="Q53" s="209"/>
      <c r="R53" s="209"/>
      <c r="S53" s="209"/>
      <c r="T53" s="209"/>
      <c r="U53" s="209"/>
      <c r="V53" s="209"/>
      <c r="W53" s="209"/>
      <c r="X53" s="209"/>
      <c r="Y53" s="209"/>
      <c r="Z53" s="209"/>
      <c r="AA53" s="209"/>
      <c r="AB53" s="209"/>
      <c r="AC53" s="209"/>
      <c r="AD53" s="209"/>
      <c r="AE53" s="209"/>
      <c r="AF53" s="209"/>
      <c r="AG53" s="209"/>
      <c r="AH53" s="209"/>
      <c r="AI53" s="209"/>
      <c r="AJ53" s="209"/>
      <c r="AK53" s="209"/>
      <c r="AL53" s="209"/>
      <c r="AM53" s="209"/>
    </row>
    <row r="54" spans="2:39" x14ac:dyDescent="0.3">
      <c r="B54" s="209" t="s">
        <v>43</v>
      </c>
      <c r="C54" s="210" t="s">
        <v>50</v>
      </c>
      <c r="D54" s="209" t="s">
        <v>82</v>
      </c>
      <c r="E54" s="209" t="s">
        <v>322</v>
      </c>
      <c r="F54" s="209" t="s">
        <v>329</v>
      </c>
      <c r="G54" s="209"/>
      <c r="H54" s="209"/>
      <c r="I54" s="209"/>
      <c r="J54" s="209"/>
      <c r="K54" s="209"/>
      <c r="L54" s="209"/>
      <c r="M54" s="209"/>
      <c r="N54" s="209"/>
      <c r="O54" s="209"/>
      <c r="P54" s="209"/>
      <c r="Q54" s="209"/>
      <c r="R54" s="209"/>
      <c r="S54" s="209"/>
      <c r="T54" s="209"/>
      <c r="U54" s="209"/>
      <c r="V54" s="209"/>
      <c r="W54" s="209"/>
      <c r="X54" s="209"/>
      <c r="Y54" s="209"/>
      <c r="Z54" s="209"/>
      <c r="AA54" s="209"/>
      <c r="AB54" s="209"/>
      <c r="AC54" s="209"/>
      <c r="AD54" s="209"/>
      <c r="AE54" s="209"/>
      <c r="AF54" s="209"/>
      <c r="AG54" s="209"/>
      <c r="AH54" s="209"/>
      <c r="AI54" s="209"/>
      <c r="AJ54" s="209"/>
      <c r="AK54" s="209"/>
      <c r="AL54" s="209"/>
      <c r="AM54" s="209"/>
    </row>
    <row r="55" spans="2:39" x14ac:dyDescent="0.3">
      <c r="B55" s="209" t="s">
        <v>43</v>
      </c>
      <c r="C55" s="210" t="s">
        <v>50</v>
      </c>
      <c r="D55" s="209" t="s">
        <v>82</v>
      </c>
      <c r="E55" s="209" t="s">
        <v>322</v>
      </c>
      <c r="F55" s="209" t="s">
        <v>328</v>
      </c>
      <c r="G55" s="209"/>
      <c r="H55" s="209"/>
      <c r="I55" s="209"/>
      <c r="J55" s="209"/>
      <c r="K55" s="209"/>
      <c r="L55" s="209"/>
      <c r="M55" s="209"/>
      <c r="N55" s="209"/>
      <c r="O55" s="209"/>
      <c r="P55" s="209"/>
      <c r="Q55" s="209"/>
      <c r="R55" s="209"/>
      <c r="S55" s="209"/>
      <c r="T55" s="209"/>
      <c r="U55" s="209"/>
      <c r="V55" s="209"/>
      <c r="W55" s="209"/>
      <c r="X55" s="209"/>
      <c r="Y55" s="209"/>
      <c r="Z55" s="209"/>
      <c r="AA55" s="209"/>
      <c r="AB55" s="209"/>
      <c r="AC55" s="209"/>
      <c r="AD55" s="209"/>
      <c r="AE55" s="209"/>
      <c r="AF55" s="209"/>
      <c r="AG55" s="209"/>
      <c r="AH55" s="209"/>
      <c r="AI55" s="209"/>
      <c r="AJ55" s="209"/>
      <c r="AK55" s="209"/>
      <c r="AL55" s="209"/>
      <c r="AM55" s="209"/>
    </row>
    <row r="56" spans="2:39" x14ac:dyDescent="0.3">
      <c r="B56" s="209" t="s">
        <v>43</v>
      </c>
      <c r="C56" s="210" t="s">
        <v>50</v>
      </c>
      <c r="D56" s="209" t="s">
        <v>82</v>
      </c>
      <c r="E56" s="209" t="s">
        <v>321</v>
      </c>
      <c r="F56" s="209" t="s">
        <v>329</v>
      </c>
      <c r="G56" s="209"/>
      <c r="H56" s="209"/>
      <c r="I56" s="209"/>
      <c r="J56" s="209"/>
      <c r="K56" s="209"/>
      <c r="L56" s="209"/>
      <c r="M56" s="209"/>
      <c r="N56" s="209"/>
      <c r="O56" s="209"/>
      <c r="P56" s="209"/>
      <c r="Q56" s="209"/>
      <c r="R56" s="209"/>
      <c r="S56" s="209"/>
      <c r="T56" s="209"/>
      <c r="U56" s="209"/>
      <c r="V56" s="209"/>
      <c r="W56" s="209"/>
      <c r="X56" s="209"/>
      <c r="Y56" s="209"/>
      <c r="Z56" s="209"/>
      <c r="AA56" s="209"/>
      <c r="AB56" s="209"/>
      <c r="AC56" s="209"/>
      <c r="AD56" s="209"/>
      <c r="AE56" s="209"/>
      <c r="AF56" s="209"/>
      <c r="AG56" s="209"/>
      <c r="AH56" s="209"/>
      <c r="AI56" s="209"/>
      <c r="AJ56" s="209"/>
      <c r="AK56" s="209"/>
      <c r="AL56" s="209"/>
      <c r="AM56" s="209"/>
    </row>
    <row r="57" spans="2:39" x14ac:dyDescent="0.3">
      <c r="B57" s="209" t="s">
        <v>43</v>
      </c>
      <c r="C57" s="210" t="s">
        <v>50</v>
      </c>
      <c r="D57" s="209" t="s">
        <v>82</v>
      </c>
      <c r="E57" s="209" t="s">
        <v>321</v>
      </c>
      <c r="F57" s="209" t="s">
        <v>328</v>
      </c>
      <c r="G57" s="209"/>
      <c r="H57" s="209"/>
      <c r="I57" s="209"/>
      <c r="J57" s="209"/>
      <c r="K57" s="209"/>
      <c r="L57" s="209"/>
      <c r="M57" s="209"/>
      <c r="N57" s="209"/>
      <c r="O57" s="209"/>
      <c r="P57" s="209"/>
      <c r="Q57" s="209"/>
      <c r="R57" s="209"/>
      <c r="S57" s="209"/>
      <c r="T57" s="209"/>
      <c r="U57" s="209"/>
      <c r="V57" s="209"/>
      <c r="W57" s="209"/>
      <c r="X57" s="209"/>
      <c r="Y57" s="209"/>
      <c r="Z57" s="209"/>
      <c r="AA57" s="209"/>
      <c r="AB57" s="209"/>
      <c r="AC57" s="209"/>
      <c r="AD57" s="209"/>
      <c r="AE57" s="209"/>
      <c r="AF57" s="209"/>
      <c r="AG57" s="209"/>
      <c r="AH57" s="209"/>
      <c r="AI57" s="209"/>
      <c r="AJ57" s="209"/>
      <c r="AK57" s="209"/>
      <c r="AL57" s="209"/>
      <c r="AM57" s="209"/>
    </row>
    <row r="58" spans="2:39" x14ac:dyDescent="0.3">
      <c r="B58" s="201" t="s">
        <v>43</v>
      </c>
      <c r="C58" s="203" t="s">
        <v>50</v>
      </c>
      <c r="D58" s="201" t="s">
        <v>82</v>
      </c>
      <c r="E58" s="204" t="s">
        <v>313</v>
      </c>
      <c r="F58" s="202" t="s">
        <v>315</v>
      </c>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c r="AI58" s="201"/>
      <c r="AJ58" s="201"/>
      <c r="AK58" s="201"/>
      <c r="AL58" s="201"/>
      <c r="AM58" s="201"/>
    </row>
    <row r="59" spans="2:39" x14ac:dyDescent="0.3">
      <c r="B59" s="201" t="s">
        <v>43</v>
      </c>
      <c r="C59" s="203" t="s">
        <v>50</v>
      </c>
      <c r="D59" s="201" t="s">
        <v>82</v>
      </c>
      <c r="E59" s="204" t="s">
        <v>313</v>
      </c>
      <c r="F59" s="202" t="s">
        <v>314</v>
      </c>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c r="AI59" s="201"/>
      <c r="AJ59" s="201"/>
      <c r="AK59" s="201"/>
      <c r="AL59" s="201"/>
      <c r="AM59" s="201"/>
    </row>
    <row r="60" spans="2:39" x14ac:dyDescent="0.3">
      <c r="B60" s="201" t="s">
        <v>43</v>
      </c>
      <c r="C60" s="203" t="s">
        <v>50</v>
      </c>
      <c r="D60" s="201" t="s">
        <v>82</v>
      </c>
      <c r="E60" s="202" t="s">
        <v>320</v>
      </c>
      <c r="F60" s="204" t="s">
        <v>312</v>
      </c>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c r="AI60" s="201"/>
      <c r="AJ60" s="201"/>
      <c r="AK60" s="201"/>
      <c r="AL60" s="201"/>
      <c r="AM60" s="201"/>
    </row>
    <row r="61" spans="2:39" x14ac:dyDescent="0.3">
      <c r="B61" s="201" t="s">
        <v>43</v>
      </c>
      <c r="C61" s="203" t="s">
        <v>50</v>
      </c>
      <c r="D61" s="201" t="s">
        <v>82</v>
      </c>
      <c r="E61" s="202" t="s">
        <v>319</v>
      </c>
      <c r="F61" s="204" t="s">
        <v>312</v>
      </c>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c r="AI61" s="201"/>
      <c r="AJ61" s="201"/>
      <c r="AK61" s="201"/>
      <c r="AL61" s="201"/>
      <c r="AM61" s="201"/>
    </row>
    <row r="62" spans="2:39" x14ac:dyDescent="0.3">
      <c r="B62" s="201" t="s">
        <v>43</v>
      </c>
      <c r="C62" s="203" t="s">
        <v>50</v>
      </c>
      <c r="D62" s="201" t="s">
        <v>82</v>
      </c>
      <c r="E62" s="202" t="s">
        <v>318</v>
      </c>
      <c r="F62" s="204" t="s">
        <v>312</v>
      </c>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c r="AI62" s="201"/>
      <c r="AJ62" s="201"/>
      <c r="AK62" s="201"/>
      <c r="AL62" s="201"/>
      <c r="AM62" s="201"/>
    </row>
    <row r="63" spans="2:39" x14ac:dyDescent="0.3">
      <c r="B63" s="201" t="s">
        <v>43</v>
      </c>
      <c r="C63" s="203" t="s">
        <v>50</v>
      </c>
      <c r="D63" s="201" t="s">
        <v>82</v>
      </c>
      <c r="E63" s="202" t="s">
        <v>317</v>
      </c>
      <c r="F63" s="204" t="s">
        <v>312</v>
      </c>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c r="AI63" s="201"/>
      <c r="AJ63" s="201"/>
      <c r="AK63" s="201"/>
      <c r="AL63" s="201"/>
      <c r="AM63" s="201"/>
    </row>
    <row r="64" spans="2:39" x14ac:dyDescent="0.3">
      <c r="B64" s="201" t="s">
        <v>43</v>
      </c>
      <c r="C64" s="203" t="s">
        <v>50</v>
      </c>
      <c r="D64" s="201" t="s">
        <v>82</v>
      </c>
      <c r="E64" s="202" t="s">
        <v>316</v>
      </c>
      <c r="F64" s="204" t="s">
        <v>312</v>
      </c>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c r="AI64" s="201"/>
      <c r="AJ64" s="201"/>
      <c r="AK64" s="201"/>
      <c r="AL64" s="201"/>
      <c r="AM64" s="201"/>
    </row>
    <row r="65" spans="2:39" x14ac:dyDescent="0.3">
      <c r="B65" s="36" t="s">
        <v>43</v>
      </c>
      <c r="C65" s="47" t="s">
        <v>50</v>
      </c>
      <c r="D65" s="37" t="s">
        <v>45</v>
      </c>
      <c r="E65" s="199" t="s">
        <v>313</v>
      </c>
      <c r="F65" s="199" t="s">
        <v>312</v>
      </c>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row>
    <row r="66" spans="2:39" x14ac:dyDescent="0.3">
      <c r="B66" s="209" t="s">
        <v>43</v>
      </c>
      <c r="C66" s="210" t="s">
        <v>50</v>
      </c>
      <c r="D66" s="209" t="s">
        <v>327</v>
      </c>
      <c r="E66" s="209" t="s">
        <v>326</v>
      </c>
      <c r="F66" s="209" t="s">
        <v>329</v>
      </c>
      <c r="G66" s="209"/>
      <c r="H66" s="209"/>
      <c r="I66" s="209"/>
      <c r="J66" s="209"/>
      <c r="K66" s="209"/>
      <c r="L66" s="209"/>
      <c r="M66" s="209"/>
      <c r="N66" s="209"/>
      <c r="O66" s="209"/>
      <c r="P66" s="209"/>
      <c r="Q66" s="209"/>
      <c r="R66" s="209"/>
      <c r="S66" s="209"/>
      <c r="T66" s="209"/>
      <c r="U66" s="209"/>
      <c r="V66" s="209"/>
      <c r="W66" s="209"/>
      <c r="X66" s="209"/>
      <c r="Y66" s="209"/>
      <c r="Z66" s="209"/>
      <c r="AA66" s="209"/>
      <c r="AB66" s="209"/>
      <c r="AC66" s="209"/>
      <c r="AD66" s="209"/>
      <c r="AE66" s="209"/>
      <c r="AF66" s="209"/>
      <c r="AG66" s="209"/>
      <c r="AH66" s="209"/>
      <c r="AI66" s="209"/>
      <c r="AJ66" s="209"/>
      <c r="AK66" s="209"/>
      <c r="AL66" s="209"/>
      <c r="AM66" s="209"/>
    </row>
    <row r="67" spans="2:39" x14ac:dyDescent="0.3">
      <c r="B67" s="209" t="s">
        <v>43</v>
      </c>
      <c r="C67" s="210" t="s">
        <v>50</v>
      </c>
      <c r="D67" s="209" t="s">
        <v>327</v>
      </c>
      <c r="E67" s="209" t="s">
        <v>326</v>
      </c>
      <c r="F67" s="209" t="s">
        <v>328</v>
      </c>
      <c r="G67" s="209"/>
      <c r="H67" s="209"/>
      <c r="I67" s="209"/>
      <c r="J67" s="209"/>
      <c r="K67" s="209"/>
      <c r="L67" s="209"/>
      <c r="M67" s="209"/>
      <c r="N67" s="209"/>
      <c r="O67" s="209"/>
      <c r="P67" s="209"/>
      <c r="Q67" s="209"/>
      <c r="R67" s="209"/>
      <c r="S67" s="209"/>
      <c r="T67" s="209"/>
      <c r="U67" s="209"/>
      <c r="V67" s="209"/>
      <c r="W67" s="209"/>
      <c r="X67" s="209"/>
      <c r="Y67" s="209"/>
      <c r="Z67" s="209"/>
      <c r="AA67" s="209"/>
      <c r="AB67" s="209"/>
      <c r="AC67" s="209"/>
      <c r="AD67" s="209"/>
      <c r="AE67" s="209"/>
      <c r="AF67" s="209"/>
      <c r="AG67" s="209"/>
      <c r="AH67" s="209"/>
      <c r="AI67" s="209"/>
      <c r="AJ67" s="209"/>
      <c r="AK67" s="209"/>
      <c r="AL67" s="209"/>
      <c r="AM67" s="209"/>
    </row>
    <row r="68" spans="2:39" x14ac:dyDescent="0.3">
      <c r="B68" s="209" t="s">
        <v>43</v>
      </c>
      <c r="C68" s="210" t="s">
        <v>50</v>
      </c>
      <c r="D68" s="209" t="s">
        <v>327</v>
      </c>
      <c r="E68" s="209" t="s">
        <v>324</v>
      </c>
      <c r="F68" s="209" t="s">
        <v>329</v>
      </c>
      <c r="G68" s="209"/>
      <c r="H68" s="209"/>
      <c r="I68" s="209"/>
      <c r="J68" s="209"/>
      <c r="K68" s="209"/>
      <c r="L68" s="209"/>
      <c r="M68" s="209"/>
      <c r="N68" s="209"/>
      <c r="O68" s="209"/>
      <c r="P68" s="209"/>
      <c r="Q68" s="209"/>
      <c r="R68" s="209"/>
      <c r="S68" s="209"/>
      <c r="T68" s="209"/>
      <c r="U68" s="209"/>
      <c r="V68" s="209"/>
      <c r="W68" s="209"/>
      <c r="X68" s="209"/>
      <c r="Y68" s="209"/>
      <c r="Z68" s="209"/>
      <c r="AA68" s="209"/>
      <c r="AB68" s="209"/>
      <c r="AC68" s="209"/>
      <c r="AD68" s="209"/>
      <c r="AE68" s="209"/>
      <c r="AF68" s="209"/>
      <c r="AG68" s="209"/>
      <c r="AH68" s="209"/>
      <c r="AI68" s="209"/>
      <c r="AJ68" s="209"/>
      <c r="AK68" s="209"/>
      <c r="AL68" s="209"/>
      <c r="AM68" s="209"/>
    </row>
    <row r="69" spans="2:39" x14ac:dyDescent="0.3">
      <c r="B69" s="209" t="s">
        <v>43</v>
      </c>
      <c r="C69" s="210" t="s">
        <v>50</v>
      </c>
      <c r="D69" s="209" t="s">
        <v>327</v>
      </c>
      <c r="E69" s="209" t="s">
        <v>324</v>
      </c>
      <c r="F69" s="209" t="s">
        <v>328</v>
      </c>
      <c r="G69" s="209"/>
      <c r="H69" s="209"/>
      <c r="I69" s="209"/>
      <c r="J69" s="209"/>
      <c r="K69" s="209"/>
      <c r="L69" s="209"/>
      <c r="M69" s="209"/>
      <c r="N69" s="209"/>
      <c r="O69" s="209"/>
      <c r="P69" s="209"/>
      <c r="Q69" s="209"/>
      <c r="R69" s="209"/>
      <c r="S69" s="209"/>
      <c r="T69" s="209"/>
      <c r="U69" s="209"/>
      <c r="V69" s="209"/>
      <c r="W69" s="209"/>
      <c r="X69" s="209"/>
      <c r="Y69" s="209"/>
      <c r="Z69" s="209"/>
      <c r="AA69" s="209"/>
      <c r="AB69" s="209"/>
      <c r="AC69" s="209"/>
      <c r="AD69" s="209"/>
      <c r="AE69" s="209"/>
      <c r="AF69" s="209"/>
      <c r="AG69" s="209"/>
      <c r="AH69" s="209"/>
      <c r="AI69" s="209"/>
      <c r="AJ69" s="209"/>
      <c r="AK69" s="209"/>
      <c r="AL69" s="209"/>
      <c r="AM69" s="209"/>
    </row>
    <row r="70" spans="2:39" x14ac:dyDescent="0.3">
      <c r="B70" s="209" t="s">
        <v>43</v>
      </c>
      <c r="C70" s="210" t="s">
        <v>50</v>
      </c>
      <c r="D70" s="209" t="s">
        <v>327</v>
      </c>
      <c r="E70" s="209" t="s">
        <v>323</v>
      </c>
      <c r="F70" s="209" t="s">
        <v>329</v>
      </c>
      <c r="G70" s="209"/>
      <c r="H70" s="209"/>
      <c r="I70" s="209"/>
      <c r="J70" s="209"/>
      <c r="K70" s="209"/>
      <c r="L70" s="209"/>
      <c r="M70" s="209"/>
      <c r="N70" s="209"/>
      <c r="O70" s="209"/>
      <c r="P70" s="209"/>
      <c r="Q70" s="209"/>
      <c r="R70" s="209"/>
      <c r="S70" s="209"/>
      <c r="T70" s="209"/>
      <c r="U70" s="209"/>
      <c r="V70" s="209"/>
      <c r="W70" s="209"/>
      <c r="X70" s="209"/>
      <c r="Y70" s="209"/>
      <c r="Z70" s="209"/>
      <c r="AA70" s="209"/>
      <c r="AB70" s="209"/>
      <c r="AC70" s="209"/>
      <c r="AD70" s="209"/>
      <c r="AE70" s="209"/>
      <c r="AF70" s="209"/>
      <c r="AG70" s="209"/>
      <c r="AH70" s="209"/>
      <c r="AI70" s="209"/>
      <c r="AJ70" s="209"/>
      <c r="AK70" s="209"/>
      <c r="AL70" s="209"/>
      <c r="AM70" s="209"/>
    </row>
    <row r="71" spans="2:39" x14ac:dyDescent="0.3">
      <c r="B71" s="209" t="s">
        <v>43</v>
      </c>
      <c r="C71" s="210" t="s">
        <v>50</v>
      </c>
      <c r="D71" s="209" t="s">
        <v>327</v>
      </c>
      <c r="E71" s="209" t="s">
        <v>323</v>
      </c>
      <c r="F71" s="209" t="s">
        <v>328</v>
      </c>
      <c r="G71" s="209"/>
      <c r="H71" s="209"/>
      <c r="I71" s="209"/>
      <c r="J71" s="209"/>
      <c r="K71" s="209"/>
      <c r="L71" s="209"/>
      <c r="M71" s="209"/>
      <c r="N71" s="209"/>
      <c r="O71" s="209"/>
      <c r="P71" s="209"/>
      <c r="Q71" s="209"/>
      <c r="R71" s="209"/>
      <c r="S71" s="209"/>
      <c r="T71" s="209"/>
      <c r="U71" s="209"/>
      <c r="V71" s="209"/>
      <c r="W71" s="209"/>
      <c r="X71" s="209"/>
      <c r="Y71" s="209"/>
      <c r="Z71" s="209"/>
      <c r="AA71" s="209"/>
      <c r="AB71" s="209"/>
      <c r="AC71" s="209"/>
      <c r="AD71" s="209"/>
      <c r="AE71" s="209"/>
      <c r="AF71" s="209"/>
      <c r="AG71" s="209"/>
      <c r="AH71" s="209"/>
      <c r="AI71" s="209"/>
      <c r="AJ71" s="209"/>
      <c r="AK71" s="209"/>
      <c r="AL71" s="209"/>
      <c r="AM71" s="209"/>
    </row>
    <row r="72" spans="2:39" x14ac:dyDescent="0.3">
      <c r="B72" s="209" t="s">
        <v>43</v>
      </c>
      <c r="C72" s="210" t="s">
        <v>50</v>
      </c>
      <c r="D72" s="209" t="s">
        <v>327</v>
      </c>
      <c r="E72" s="209" t="s">
        <v>322</v>
      </c>
      <c r="F72" s="209" t="s">
        <v>329</v>
      </c>
      <c r="G72" s="209"/>
      <c r="H72" s="209"/>
      <c r="I72" s="209"/>
      <c r="J72" s="209"/>
      <c r="K72" s="209"/>
      <c r="L72" s="209"/>
      <c r="M72" s="209"/>
      <c r="N72" s="209"/>
      <c r="O72" s="209"/>
      <c r="P72" s="209"/>
      <c r="Q72" s="209"/>
      <c r="R72" s="209"/>
      <c r="S72" s="209"/>
      <c r="T72" s="209"/>
      <c r="U72" s="209"/>
      <c r="V72" s="209"/>
      <c r="W72" s="209"/>
      <c r="X72" s="209"/>
      <c r="Y72" s="209"/>
      <c r="Z72" s="209"/>
      <c r="AA72" s="209"/>
      <c r="AB72" s="209"/>
      <c r="AC72" s="209"/>
      <c r="AD72" s="209"/>
      <c r="AE72" s="209"/>
      <c r="AF72" s="209"/>
      <c r="AG72" s="209"/>
      <c r="AH72" s="209"/>
      <c r="AI72" s="209"/>
      <c r="AJ72" s="209"/>
      <c r="AK72" s="209"/>
      <c r="AL72" s="209"/>
      <c r="AM72" s="209"/>
    </row>
    <row r="73" spans="2:39" x14ac:dyDescent="0.3">
      <c r="B73" s="209" t="s">
        <v>43</v>
      </c>
      <c r="C73" s="210" t="s">
        <v>50</v>
      </c>
      <c r="D73" s="209" t="s">
        <v>327</v>
      </c>
      <c r="E73" s="209" t="s">
        <v>322</v>
      </c>
      <c r="F73" s="209" t="s">
        <v>328</v>
      </c>
      <c r="G73" s="209"/>
      <c r="H73" s="209"/>
      <c r="I73" s="209"/>
      <c r="J73" s="209"/>
      <c r="K73" s="209"/>
      <c r="L73" s="209"/>
      <c r="M73" s="209"/>
      <c r="N73" s="209"/>
      <c r="O73" s="209"/>
      <c r="P73" s="209"/>
      <c r="Q73" s="209"/>
      <c r="R73" s="209"/>
      <c r="S73" s="209"/>
      <c r="T73" s="209"/>
      <c r="U73" s="209"/>
      <c r="V73" s="209"/>
      <c r="W73" s="209"/>
      <c r="X73" s="209"/>
      <c r="Y73" s="209"/>
      <c r="Z73" s="209"/>
      <c r="AA73" s="209"/>
      <c r="AB73" s="209"/>
      <c r="AC73" s="209"/>
      <c r="AD73" s="209"/>
      <c r="AE73" s="209"/>
      <c r="AF73" s="209"/>
      <c r="AG73" s="209"/>
      <c r="AH73" s="209"/>
      <c r="AI73" s="209"/>
      <c r="AJ73" s="209"/>
      <c r="AK73" s="209"/>
      <c r="AL73" s="209"/>
      <c r="AM73" s="209"/>
    </row>
    <row r="74" spans="2:39" x14ac:dyDescent="0.3">
      <c r="B74" s="209" t="s">
        <v>43</v>
      </c>
      <c r="C74" s="210" t="s">
        <v>50</v>
      </c>
      <c r="D74" s="209" t="s">
        <v>327</v>
      </c>
      <c r="E74" s="209" t="s">
        <v>321</v>
      </c>
      <c r="F74" s="209" t="s">
        <v>329</v>
      </c>
      <c r="G74" s="209"/>
      <c r="H74" s="209"/>
      <c r="I74" s="209"/>
      <c r="J74" s="209"/>
      <c r="K74" s="209"/>
      <c r="L74" s="209"/>
      <c r="M74" s="209"/>
      <c r="N74" s="209"/>
      <c r="O74" s="209"/>
      <c r="P74" s="209"/>
      <c r="Q74" s="209"/>
      <c r="R74" s="209"/>
      <c r="S74" s="209"/>
      <c r="T74" s="209"/>
      <c r="U74" s="209"/>
      <c r="V74" s="209"/>
      <c r="W74" s="209"/>
      <c r="X74" s="209"/>
      <c r="Y74" s="209"/>
      <c r="Z74" s="209"/>
      <c r="AA74" s="209"/>
      <c r="AB74" s="209"/>
      <c r="AC74" s="209"/>
      <c r="AD74" s="209"/>
      <c r="AE74" s="209"/>
      <c r="AF74" s="209"/>
      <c r="AG74" s="209"/>
      <c r="AH74" s="209"/>
      <c r="AI74" s="209"/>
      <c r="AJ74" s="209"/>
      <c r="AK74" s="209"/>
      <c r="AL74" s="209"/>
      <c r="AM74" s="209"/>
    </row>
    <row r="75" spans="2:39" x14ac:dyDescent="0.3">
      <c r="B75" s="209" t="s">
        <v>43</v>
      </c>
      <c r="C75" s="210" t="s">
        <v>50</v>
      </c>
      <c r="D75" s="209" t="s">
        <v>327</v>
      </c>
      <c r="E75" s="209" t="s">
        <v>321</v>
      </c>
      <c r="F75" s="209" t="s">
        <v>328</v>
      </c>
      <c r="G75" s="209"/>
      <c r="H75" s="209"/>
      <c r="I75" s="209"/>
      <c r="J75" s="209"/>
      <c r="K75" s="209"/>
      <c r="L75" s="209"/>
      <c r="M75" s="209"/>
      <c r="N75" s="209"/>
      <c r="O75" s="209"/>
      <c r="P75" s="209"/>
      <c r="Q75" s="209"/>
      <c r="R75" s="209"/>
      <c r="S75" s="209"/>
      <c r="T75" s="209"/>
      <c r="U75" s="209"/>
      <c r="V75" s="209"/>
      <c r="W75" s="209"/>
      <c r="X75" s="209"/>
      <c r="Y75" s="209"/>
      <c r="Z75" s="209"/>
      <c r="AA75" s="209"/>
      <c r="AB75" s="209"/>
      <c r="AC75" s="209"/>
      <c r="AD75" s="209"/>
      <c r="AE75" s="209"/>
      <c r="AF75" s="209"/>
      <c r="AG75" s="209"/>
      <c r="AH75" s="209"/>
      <c r="AI75" s="209"/>
      <c r="AJ75" s="209"/>
      <c r="AK75" s="209"/>
      <c r="AL75" s="209"/>
      <c r="AM75" s="209"/>
    </row>
    <row r="76" spans="2:39" x14ac:dyDescent="0.3">
      <c r="B76" s="201" t="s">
        <v>43</v>
      </c>
      <c r="C76" s="203" t="s">
        <v>50</v>
      </c>
      <c r="D76" s="201" t="s">
        <v>327</v>
      </c>
      <c r="E76" s="204" t="s">
        <v>313</v>
      </c>
      <c r="F76" s="202" t="s">
        <v>315</v>
      </c>
      <c r="G76" s="201"/>
      <c r="H76" s="201"/>
      <c r="I76" s="20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row>
    <row r="77" spans="2:39" x14ac:dyDescent="0.3">
      <c r="B77" s="201" t="s">
        <v>43</v>
      </c>
      <c r="C77" s="203" t="s">
        <v>50</v>
      </c>
      <c r="D77" s="201" t="s">
        <v>327</v>
      </c>
      <c r="E77" s="204" t="s">
        <v>313</v>
      </c>
      <c r="F77" s="202" t="s">
        <v>314</v>
      </c>
      <c r="G77" s="20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row>
    <row r="78" spans="2:39" x14ac:dyDescent="0.3">
      <c r="B78" s="201" t="s">
        <v>43</v>
      </c>
      <c r="C78" s="203" t="s">
        <v>50</v>
      </c>
      <c r="D78" s="201" t="s">
        <v>327</v>
      </c>
      <c r="E78" s="202" t="s">
        <v>320</v>
      </c>
      <c r="F78" s="204" t="s">
        <v>312</v>
      </c>
      <c r="G78" s="20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row>
    <row r="79" spans="2:39" x14ac:dyDescent="0.3">
      <c r="B79" s="201" t="s">
        <v>43</v>
      </c>
      <c r="C79" s="203" t="s">
        <v>50</v>
      </c>
      <c r="D79" s="201" t="s">
        <v>327</v>
      </c>
      <c r="E79" s="202" t="s">
        <v>319</v>
      </c>
      <c r="F79" s="204" t="s">
        <v>312</v>
      </c>
      <c r="G79" s="20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row>
    <row r="80" spans="2:39" x14ac:dyDescent="0.3">
      <c r="B80" s="201" t="s">
        <v>43</v>
      </c>
      <c r="C80" s="203" t="s">
        <v>50</v>
      </c>
      <c r="D80" s="201" t="s">
        <v>327</v>
      </c>
      <c r="E80" s="202" t="s">
        <v>318</v>
      </c>
      <c r="F80" s="204" t="s">
        <v>312</v>
      </c>
      <c r="G80" s="20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201"/>
      <c r="AM80" s="201"/>
    </row>
    <row r="81" spans="2:39" x14ac:dyDescent="0.3">
      <c r="B81" s="201" t="s">
        <v>43</v>
      </c>
      <c r="C81" s="203" t="s">
        <v>50</v>
      </c>
      <c r="D81" s="201" t="s">
        <v>327</v>
      </c>
      <c r="E81" s="202" t="s">
        <v>317</v>
      </c>
      <c r="F81" s="204" t="s">
        <v>312</v>
      </c>
      <c r="G81" s="201"/>
      <c r="H81" s="201"/>
      <c r="I81" s="201"/>
      <c r="J81" s="201"/>
      <c r="K81" s="201"/>
      <c r="L81" s="201"/>
      <c r="M81" s="201"/>
      <c r="N81" s="201"/>
      <c r="O81" s="201"/>
      <c r="P81" s="201"/>
      <c r="Q81" s="201"/>
      <c r="R81" s="201"/>
      <c r="S81" s="201"/>
      <c r="T81" s="201"/>
      <c r="U81" s="201"/>
      <c r="V81" s="201"/>
      <c r="W81" s="201"/>
      <c r="X81" s="201"/>
      <c r="Y81" s="201"/>
      <c r="Z81" s="201"/>
      <c r="AA81" s="201"/>
      <c r="AB81" s="201"/>
      <c r="AC81" s="201"/>
      <c r="AD81" s="201"/>
      <c r="AE81" s="201"/>
      <c r="AF81" s="201"/>
      <c r="AG81" s="201"/>
      <c r="AH81" s="201"/>
      <c r="AI81" s="201"/>
      <c r="AJ81" s="201"/>
      <c r="AK81" s="201"/>
      <c r="AL81" s="201"/>
      <c r="AM81" s="201"/>
    </row>
    <row r="82" spans="2:39" x14ac:dyDescent="0.3">
      <c r="B82" s="201" t="s">
        <v>43</v>
      </c>
      <c r="C82" s="203" t="s">
        <v>50</v>
      </c>
      <c r="D82" s="201" t="s">
        <v>327</v>
      </c>
      <c r="E82" s="202" t="s">
        <v>316</v>
      </c>
      <c r="F82" s="204" t="s">
        <v>312</v>
      </c>
      <c r="G82" s="201"/>
      <c r="H82" s="201"/>
      <c r="I82" s="201"/>
      <c r="J82" s="201"/>
      <c r="K82" s="201"/>
      <c r="L82" s="201"/>
      <c r="M82" s="201"/>
      <c r="N82" s="201"/>
      <c r="O82" s="201"/>
      <c r="P82" s="201"/>
      <c r="Q82" s="201"/>
      <c r="R82" s="201"/>
      <c r="S82" s="201"/>
      <c r="T82" s="201"/>
      <c r="U82" s="201"/>
      <c r="V82" s="201"/>
      <c r="W82" s="201"/>
      <c r="X82" s="201"/>
      <c r="Y82" s="201"/>
      <c r="Z82" s="201"/>
      <c r="AA82" s="201"/>
      <c r="AB82" s="201"/>
      <c r="AC82" s="201"/>
      <c r="AD82" s="201"/>
      <c r="AE82" s="201"/>
      <c r="AF82" s="201"/>
      <c r="AG82" s="201"/>
      <c r="AH82" s="201"/>
      <c r="AI82" s="201"/>
      <c r="AJ82" s="201"/>
      <c r="AK82" s="201"/>
      <c r="AL82" s="201"/>
      <c r="AM82" s="201"/>
    </row>
    <row r="83" spans="2:39" x14ac:dyDescent="0.3">
      <c r="B83" s="36" t="s">
        <v>43</v>
      </c>
      <c r="C83" s="47" t="s">
        <v>50</v>
      </c>
      <c r="D83" s="37" t="s">
        <v>52</v>
      </c>
      <c r="E83" s="199" t="s">
        <v>313</v>
      </c>
      <c r="F83" s="199" t="s">
        <v>312</v>
      </c>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row>
    <row r="84" spans="2:39" x14ac:dyDescent="0.3">
      <c r="B84" s="36" t="s">
        <v>43</v>
      </c>
      <c r="C84" s="47" t="s">
        <v>50</v>
      </c>
      <c r="D84" s="199" t="s">
        <v>54</v>
      </c>
      <c r="E84" s="199" t="s">
        <v>313</v>
      </c>
      <c r="F84" s="37" t="s">
        <v>315</v>
      </c>
      <c r="G84" s="36">
        <v>10</v>
      </c>
      <c r="H84" s="36">
        <v>2344.6909999999998</v>
      </c>
      <c r="I84" s="36">
        <v>3.2924999999999999E-3</v>
      </c>
      <c r="J84" s="36">
        <v>634</v>
      </c>
      <c r="K84" s="36">
        <v>627</v>
      </c>
      <c r="L84" s="36">
        <v>0.99023838607586856</v>
      </c>
      <c r="M84" s="36">
        <v>5.1447323911168446E-3</v>
      </c>
      <c r="N84" s="36">
        <v>0.98013557885950486</v>
      </c>
      <c r="O84" s="36">
        <v>1.0003411932922319</v>
      </c>
      <c r="P84" s="36">
        <v>961</v>
      </c>
      <c r="Q84" s="36">
        <v>947</v>
      </c>
      <c r="R84" s="36">
        <v>0.98793340826057952</v>
      </c>
      <c r="S84" s="36">
        <v>5.2662636190450914E-3</v>
      </c>
      <c r="T84" s="36">
        <v>0.97759194789898196</v>
      </c>
      <c r="U84" s="36">
        <v>0.99827486862217707</v>
      </c>
      <c r="V84" s="36">
        <v>44</v>
      </c>
      <c r="W84" s="36">
        <v>39</v>
      </c>
      <c r="X84" s="36">
        <v>0.85723067272027742</v>
      </c>
      <c r="Y84" s="36">
        <v>7.717028113893859E-2</v>
      </c>
      <c r="Z84" s="36">
        <v>0.69962793310520011</v>
      </c>
      <c r="AA84" s="36">
        <v>1.0148334123353551</v>
      </c>
      <c r="AB84" s="36">
        <v>1052</v>
      </c>
      <c r="AC84" s="36">
        <v>1002</v>
      </c>
      <c r="AD84" s="36">
        <v>0.96922339996815943</v>
      </c>
      <c r="AE84" s="36">
        <v>6.6208852373153097E-3</v>
      </c>
      <c r="AF84" s="36">
        <v>0.95622184379980368</v>
      </c>
      <c r="AG84" s="36">
        <v>0.98222495613651517</v>
      </c>
      <c r="AH84" s="36">
        <v>47</v>
      </c>
      <c r="AI84" s="36">
        <v>16</v>
      </c>
      <c r="AJ84" s="36">
        <v>0.44968073578596018</v>
      </c>
      <c r="AK84" s="36">
        <v>9.2828004964753352E-2</v>
      </c>
      <c r="AL84" s="36">
        <v>0.2619183730186263</v>
      </c>
      <c r="AM84" s="36">
        <v>0.63744309855329417</v>
      </c>
    </row>
    <row r="85" spans="2:39" x14ac:dyDescent="0.3">
      <c r="B85" s="36" t="s">
        <v>43</v>
      </c>
      <c r="C85" s="47" t="s">
        <v>50</v>
      </c>
      <c r="D85" s="199" t="s">
        <v>54</v>
      </c>
      <c r="E85" s="199" t="s">
        <v>313</v>
      </c>
      <c r="F85" s="37" t="s">
        <v>314</v>
      </c>
      <c r="G85" s="36">
        <v>10</v>
      </c>
      <c r="H85" s="36">
        <v>301.21170000000001</v>
      </c>
      <c r="I85" s="36">
        <v>4.2430000000000001E-4</v>
      </c>
      <c r="J85" s="36">
        <v>130</v>
      </c>
      <c r="K85" s="36">
        <v>130</v>
      </c>
      <c r="L85" s="36">
        <v>1</v>
      </c>
      <c r="M85" s="36"/>
      <c r="N85" s="36"/>
      <c r="O85" s="36"/>
      <c r="P85" s="36">
        <v>171</v>
      </c>
      <c r="Q85" s="36">
        <v>171</v>
      </c>
      <c r="R85" s="36">
        <v>1</v>
      </c>
      <c r="S85" s="36"/>
      <c r="T85" s="36"/>
      <c r="U85" s="36"/>
      <c r="V85" s="36">
        <v>1</v>
      </c>
      <c r="W85" s="36">
        <v>1</v>
      </c>
      <c r="X85" s="36">
        <v>1</v>
      </c>
      <c r="Y85" s="36"/>
      <c r="Z85" s="36"/>
      <c r="AA85" s="36"/>
      <c r="AB85" s="36">
        <v>185</v>
      </c>
      <c r="AC85" s="36">
        <v>176</v>
      </c>
      <c r="AD85" s="36">
        <v>0.97948660045660041</v>
      </c>
      <c r="AE85" s="36">
        <v>1.18891370788737E-2</v>
      </c>
      <c r="AF85" s="36">
        <v>0.95596365156349461</v>
      </c>
      <c r="AG85" s="36">
        <v>1.003009549349706</v>
      </c>
      <c r="AH85" s="36">
        <v>13</v>
      </c>
      <c r="AI85" s="36">
        <v>6</v>
      </c>
      <c r="AJ85" s="36">
        <v>0.529311159025456</v>
      </c>
      <c r="AK85" s="36">
        <v>0.20361707491136091</v>
      </c>
      <c r="AL85" s="36">
        <v>6.8697334546702404E-2</v>
      </c>
      <c r="AM85" s="36">
        <v>0.98992498350420965</v>
      </c>
    </row>
    <row r="86" spans="2:39" x14ac:dyDescent="0.3">
      <c r="B86" s="36" t="s">
        <v>43</v>
      </c>
      <c r="C86" s="47" t="s">
        <v>50</v>
      </c>
      <c r="D86" s="199" t="s">
        <v>54</v>
      </c>
      <c r="E86" s="37" t="s">
        <v>320</v>
      </c>
      <c r="F86" s="199" t="s">
        <v>312</v>
      </c>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row>
    <row r="87" spans="2:39" x14ac:dyDescent="0.3">
      <c r="B87" s="36" t="s">
        <v>43</v>
      </c>
      <c r="C87" s="47" t="s">
        <v>50</v>
      </c>
      <c r="D87" s="199" t="s">
        <v>54</v>
      </c>
      <c r="E87" s="37" t="s">
        <v>319</v>
      </c>
      <c r="F87" s="199" t="s">
        <v>312</v>
      </c>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row>
    <row r="88" spans="2:39" x14ac:dyDescent="0.3">
      <c r="B88" s="36" t="s">
        <v>43</v>
      </c>
      <c r="C88" s="47" t="s">
        <v>50</v>
      </c>
      <c r="D88" s="199" t="s">
        <v>54</v>
      </c>
      <c r="E88" s="37" t="s">
        <v>318</v>
      </c>
      <c r="F88" s="199" t="s">
        <v>312</v>
      </c>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row>
    <row r="89" spans="2:39" x14ac:dyDescent="0.3">
      <c r="B89" s="36" t="s">
        <v>43</v>
      </c>
      <c r="C89" s="47" t="s">
        <v>50</v>
      </c>
      <c r="D89" s="199" t="s">
        <v>54</v>
      </c>
      <c r="E89" s="37" t="s">
        <v>317</v>
      </c>
      <c r="F89" s="199" t="s">
        <v>312</v>
      </c>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row>
    <row r="90" spans="2:39" x14ac:dyDescent="0.3">
      <c r="B90" s="36" t="s">
        <v>43</v>
      </c>
      <c r="C90" s="47" t="s">
        <v>50</v>
      </c>
      <c r="D90" s="199" t="s">
        <v>54</v>
      </c>
      <c r="E90" s="37" t="s">
        <v>316</v>
      </c>
      <c r="F90" s="199" t="s">
        <v>312</v>
      </c>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row>
    <row r="91" spans="2:39" x14ac:dyDescent="0.3">
      <c r="B91" s="16" t="s">
        <v>43</v>
      </c>
      <c r="C91" s="23" t="s">
        <v>55</v>
      </c>
      <c r="D91" s="15" t="s">
        <v>54</v>
      </c>
      <c r="E91" s="15" t="s">
        <v>313</v>
      </c>
      <c r="F91" s="15" t="s">
        <v>312</v>
      </c>
      <c r="G91" s="16">
        <v>10</v>
      </c>
      <c r="H91" s="16">
        <v>2691.8</v>
      </c>
      <c r="I91" s="16">
        <v>3.7821999999999999E-3</v>
      </c>
      <c r="J91" s="16">
        <v>772</v>
      </c>
      <c r="K91" s="16">
        <v>764</v>
      </c>
      <c r="L91" s="16">
        <v>0.99060152247279931</v>
      </c>
      <c r="M91" s="16">
        <v>4.568016448358238E-3</v>
      </c>
      <c r="N91" s="16">
        <v>0.98163429781888523</v>
      </c>
      <c r="O91" s="16">
        <v>0.9995687471267134</v>
      </c>
      <c r="P91" s="16">
        <v>1145</v>
      </c>
      <c r="Q91" s="16">
        <v>1129</v>
      </c>
      <c r="R91" s="16">
        <v>0.98859494231561784</v>
      </c>
      <c r="S91" s="16">
        <v>4.6716935921556129E-3</v>
      </c>
      <c r="T91" s="16">
        <v>0.97942419469929387</v>
      </c>
      <c r="U91" s="16">
        <v>0.99776568993194181</v>
      </c>
      <c r="V91" s="16">
        <v>45</v>
      </c>
      <c r="W91" s="16">
        <v>40</v>
      </c>
      <c r="X91" s="16">
        <v>0.85851738060431748</v>
      </c>
      <c r="Y91" s="16">
        <v>7.6436105204849586E-2</v>
      </c>
      <c r="Z91" s="16">
        <v>0.70262491624885615</v>
      </c>
      <c r="AA91" s="16">
        <v>1.0144098449597789</v>
      </c>
      <c r="AB91" s="16">
        <v>1250</v>
      </c>
      <c r="AC91" s="16">
        <v>1191</v>
      </c>
      <c r="AD91" s="16">
        <v>0.97000565119700533</v>
      </c>
      <c r="AE91" s="16">
        <v>5.9802437256998393E-3</v>
      </c>
      <c r="AF91" s="16">
        <v>0.95826615998024667</v>
      </c>
      <c r="AG91" s="16">
        <v>0.98174514241376398</v>
      </c>
      <c r="AH91" s="16">
        <v>60</v>
      </c>
      <c r="AI91" s="16">
        <v>22</v>
      </c>
      <c r="AJ91" s="16">
        <v>0.46134612773991113</v>
      </c>
      <c r="AK91" s="16">
        <v>8.3855986154129425E-2</v>
      </c>
      <c r="AL91" s="16">
        <v>0.2928312144795201</v>
      </c>
      <c r="AM91" s="16">
        <v>0.62986104100030205</v>
      </c>
    </row>
    <row r="92" spans="2:39" x14ac:dyDescent="0.3">
      <c r="B92" s="16" t="s">
        <v>43</v>
      </c>
      <c r="C92" s="16" t="s">
        <v>44</v>
      </c>
      <c r="D92" s="15" t="s">
        <v>54</v>
      </c>
      <c r="E92" s="206" t="s">
        <v>320</v>
      </c>
      <c r="F92" s="15" t="s">
        <v>312</v>
      </c>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row>
    <row r="93" spans="2:39" x14ac:dyDescent="0.3">
      <c r="B93" s="16" t="s">
        <v>43</v>
      </c>
      <c r="C93" s="16" t="s">
        <v>44</v>
      </c>
      <c r="D93" s="15" t="s">
        <v>54</v>
      </c>
      <c r="E93" s="206" t="s">
        <v>318</v>
      </c>
      <c r="F93" s="15" t="s">
        <v>312</v>
      </c>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row>
    <row r="94" spans="2:39" x14ac:dyDescent="0.3">
      <c r="B94" s="16" t="s">
        <v>43</v>
      </c>
      <c r="C94" s="16" t="s">
        <v>44</v>
      </c>
      <c r="D94" s="15" t="s">
        <v>54</v>
      </c>
      <c r="E94" s="206" t="s">
        <v>317</v>
      </c>
      <c r="F94" s="15" t="s">
        <v>312</v>
      </c>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row>
    <row r="95" spans="2:39" x14ac:dyDescent="0.3">
      <c r="B95" s="16" t="s">
        <v>43</v>
      </c>
      <c r="C95" s="16" t="s">
        <v>44</v>
      </c>
      <c r="D95" s="15" t="s">
        <v>54</v>
      </c>
      <c r="E95" s="206" t="s">
        <v>316</v>
      </c>
      <c r="F95" s="15" t="s">
        <v>312</v>
      </c>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row>
    <row r="96" spans="2:39" x14ac:dyDescent="0.3">
      <c r="B96" s="16" t="s">
        <v>43</v>
      </c>
      <c r="C96" s="16" t="s">
        <v>44</v>
      </c>
      <c r="D96" s="15" t="s">
        <v>54</v>
      </c>
      <c r="E96" s="15" t="s">
        <v>313</v>
      </c>
      <c r="F96" s="44" t="s">
        <v>315</v>
      </c>
      <c r="G96" s="16">
        <v>10</v>
      </c>
      <c r="H96" s="16">
        <v>5099.9669999999996</v>
      </c>
      <c r="I96" s="16">
        <v>1.2774600000000001E-2</v>
      </c>
      <c r="J96" s="16">
        <v>1506</v>
      </c>
      <c r="K96" s="16">
        <v>1496</v>
      </c>
      <c r="L96" s="16">
        <v>0.99574183608480393</v>
      </c>
      <c r="M96" s="16">
        <v>1.68008174140783E-3</v>
      </c>
      <c r="N96" s="16">
        <v>0.99244628604014551</v>
      </c>
      <c r="O96" s="16">
        <v>0.99903738612946236</v>
      </c>
      <c r="P96" s="16">
        <v>2110</v>
      </c>
      <c r="Q96" s="16">
        <v>2088</v>
      </c>
      <c r="R96" s="16">
        <v>0.99232022504986317</v>
      </c>
      <c r="S96" s="16">
        <v>2.3783131113309509E-3</v>
      </c>
      <c r="T96" s="16">
        <v>0.98765506520252699</v>
      </c>
      <c r="U96" s="16">
        <v>0.99698538489719934</v>
      </c>
      <c r="V96" s="16">
        <v>80</v>
      </c>
      <c r="W96" s="16">
        <v>74</v>
      </c>
      <c r="X96" s="16">
        <v>0.92558836880822448</v>
      </c>
      <c r="Y96" s="16">
        <v>3.730677736034696E-2</v>
      </c>
      <c r="Z96" s="16">
        <v>0.85079278356942178</v>
      </c>
      <c r="AA96" s="16">
        <v>1.000383954047027</v>
      </c>
      <c r="AB96" s="16">
        <v>2259</v>
      </c>
      <c r="AC96" s="16">
        <v>2186</v>
      </c>
      <c r="AD96" s="16">
        <v>0.98179019373967769</v>
      </c>
      <c r="AE96" s="16">
        <v>3.3034784676344801E-3</v>
      </c>
      <c r="AF96" s="16">
        <v>0.97531028365957739</v>
      </c>
      <c r="AG96" s="16">
        <v>0.98827010381977798</v>
      </c>
      <c r="AH96" s="16">
        <v>69</v>
      </c>
      <c r="AI96" s="16">
        <v>24</v>
      </c>
      <c r="AJ96" s="16">
        <v>0.41354175338290933</v>
      </c>
      <c r="AK96" s="16">
        <v>9.4774751210647754E-2</v>
      </c>
      <c r="AL96" s="16">
        <v>0.22396402495430709</v>
      </c>
      <c r="AM96" s="16">
        <v>0.60311948181151154</v>
      </c>
    </row>
    <row r="97" spans="2:39" x14ac:dyDescent="0.3">
      <c r="B97" s="16" t="s">
        <v>43</v>
      </c>
      <c r="C97" s="16" t="s">
        <v>44</v>
      </c>
      <c r="D97" s="15" t="s">
        <v>54</v>
      </c>
      <c r="E97" s="15" t="s">
        <v>313</v>
      </c>
      <c r="F97" s="44" t="s">
        <v>314</v>
      </c>
      <c r="G97" s="16">
        <v>10</v>
      </c>
      <c r="H97" s="16">
        <v>1259.5127</v>
      </c>
      <c r="I97" s="16">
        <v>3.7320999999999999E-3</v>
      </c>
      <c r="J97" s="16">
        <v>398</v>
      </c>
      <c r="K97" s="16">
        <v>398</v>
      </c>
      <c r="L97" s="16">
        <v>1</v>
      </c>
      <c r="M97" s="16">
        <v>0</v>
      </c>
      <c r="N97" s="16"/>
      <c r="O97" s="16"/>
      <c r="P97" s="16">
        <v>506</v>
      </c>
      <c r="Q97" s="16">
        <v>506</v>
      </c>
      <c r="R97" s="16">
        <v>1</v>
      </c>
      <c r="S97" s="16">
        <v>0</v>
      </c>
      <c r="T97" s="16"/>
      <c r="U97" s="16"/>
      <c r="V97" s="16">
        <v>4</v>
      </c>
      <c r="W97" s="16">
        <v>4</v>
      </c>
      <c r="X97" s="16">
        <v>1</v>
      </c>
      <c r="Y97" s="16">
        <v>0</v>
      </c>
      <c r="Z97" s="16"/>
      <c r="AA97" s="16"/>
      <c r="AB97" s="16">
        <v>541</v>
      </c>
      <c r="AC97" s="16">
        <v>523</v>
      </c>
      <c r="AD97" s="16">
        <v>0.9758923240385361</v>
      </c>
      <c r="AE97" s="16">
        <v>9.0230321536220372E-3</v>
      </c>
      <c r="AF97" s="16">
        <v>0.95815342695333938</v>
      </c>
      <c r="AG97" s="16">
        <v>0.99363122112373281</v>
      </c>
      <c r="AH97" s="16">
        <v>31</v>
      </c>
      <c r="AI97" s="16">
        <v>13</v>
      </c>
      <c r="AJ97" s="16">
        <v>0.49800940869669391</v>
      </c>
      <c r="AK97" s="16">
        <v>0.1407311138847599</v>
      </c>
      <c r="AL97" s="16">
        <v>0.20755466517362819</v>
      </c>
      <c r="AM97" s="16">
        <v>0.78846415221975952</v>
      </c>
    </row>
    <row r="98" spans="2:39" x14ac:dyDescent="0.3">
      <c r="B98" s="16" t="s">
        <v>43</v>
      </c>
      <c r="C98" s="16" t="s">
        <v>44</v>
      </c>
      <c r="D98" s="44" t="s">
        <v>45</v>
      </c>
      <c r="E98" s="15" t="s">
        <v>313</v>
      </c>
      <c r="F98" s="15" t="s">
        <v>312</v>
      </c>
      <c r="G98" s="16"/>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row>
    <row r="99" spans="2:39" x14ac:dyDescent="0.3">
      <c r="B99" s="16" t="s">
        <v>43</v>
      </c>
      <c r="C99" s="16" t="s">
        <v>44</v>
      </c>
      <c r="D99" s="44" t="s">
        <v>52</v>
      </c>
      <c r="E99" s="15" t="s">
        <v>313</v>
      </c>
      <c r="F99" s="15" t="s">
        <v>312</v>
      </c>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row>
    <row r="100" spans="2:39" x14ac:dyDescent="0.3">
      <c r="B100" s="60" t="s">
        <v>56</v>
      </c>
      <c r="C100" s="56" t="s">
        <v>44</v>
      </c>
      <c r="D100" s="80" t="s">
        <v>54</v>
      </c>
      <c r="E100" s="50" t="s">
        <v>313</v>
      </c>
      <c r="F100" s="50" t="s">
        <v>312</v>
      </c>
      <c r="G100" s="80">
        <v>10</v>
      </c>
      <c r="H100" s="80">
        <v>6451.5</v>
      </c>
      <c r="I100" s="80">
        <v>1.6733000000000001E-2</v>
      </c>
      <c r="J100" s="80">
        <v>1923</v>
      </c>
      <c r="K100" s="80">
        <v>1912</v>
      </c>
      <c r="L100" s="80">
        <v>0.99654558386699266</v>
      </c>
      <c r="M100" s="80">
        <v>1.298929052152203E-3</v>
      </c>
      <c r="N100" s="80">
        <v>0.99399812548131461</v>
      </c>
      <c r="O100" s="80">
        <v>0.9990930422526707</v>
      </c>
      <c r="P100" s="80">
        <v>2646</v>
      </c>
      <c r="Q100" s="80">
        <v>2622</v>
      </c>
      <c r="R100" s="80">
        <v>0.9939333853105865</v>
      </c>
      <c r="S100" s="80">
        <v>1.8293183217919251E-3</v>
      </c>
      <c r="T100" s="80">
        <v>0.99034572800844056</v>
      </c>
      <c r="U100" s="80">
        <v>0.99752104261273244</v>
      </c>
      <c r="V100" s="80">
        <v>85</v>
      </c>
      <c r="W100" s="80">
        <v>79</v>
      </c>
      <c r="X100" s="80">
        <v>0.93177345779284593</v>
      </c>
      <c r="Y100" s="80">
        <v>3.41058215143809E-2</v>
      </c>
      <c r="Z100" s="80">
        <v>0.86352786657666636</v>
      </c>
      <c r="AA100" s="80">
        <v>1.0000190490090251</v>
      </c>
      <c r="AB100" s="80">
        <v>2831</v>
      </c>
      <c r="AC100" s="80">
        <v>2738</v>
      </c>
      <c r="AD100" s="80">
        <v>0.98051735693751629</v>
      </c>
      <c r="AE100" s="80">
        <v>3.237260856826036E-3</v>
      </c>
      <c r="AF100" s="80">
        <v>0.97416844411376757</v>
      </c>
      <c r="AG100" s="80">
        <v>0.98686626976126501</v>
      </c>
      <c r="AH100" s="80">
        <v>100</v>
      </c>
      <c r="AI100" s="80">
        <v>37</v>
      </c>
      <c r="AJ100" s="80">
        <v>0.44807385472737699</v>
      </c>
      <c r="AK100" s="80">
        <v>8.0403465732041185E-2</v>
      </c>
      <c r="AL100" s="80">
        <v>0.28821022416241487</v>
      </c>
      <c r="AM100" s="80">
        <v>0.60793748529233904</v>
      </c>
    </row>
    <row r="101" spans="2:39" x14ac:dyDescent="0.3">
      <c r="B101" s="209" t="s">
        <v>680</v>
      </c>
      <c r="C101" s="209" t="s">
        <v>49</v>
      </c>
      <c r="D101" s="209" t="s">
        <v>82</v>
      </c>
      <c r="E101" s="209" t="s">
        <v>326</v>
      </c>
      <c r="F101" s="209" t="s">
        <v>329</v>
      </c>
      <c r="G101" s="209"/>
      <c r="H101" s="209"/>
      <c r="I101" s="209"/>
      <c r="J101" s="209"/>
      <c r="K101" s="209"/>
      <c r="L101" s="209"/>
      <c r="M101" s="209"/>
      <c r="N101" s="209"/>
      <c r="O101" s="209"/>
      <c r="P101" s="209"/>
      <c r="Q101" s="209"/>
      <c r="R101" s="209"/>
      <c r="S101" s="209"/>
      <c r="T101" s="209"/>
      <c r="U101" s="209"/>
      <c r="V101" s="209"/>
      <c r="W101" s="209"/>
      <c r="X101" s="209"/>
      <c r="Y101" s="209"/>
      <c r="Z101" s="209"/>
      <c r="AA101" s="209"/>
      <c r="AB101" s="209"/>
      <c r="AC101" s="209"/>
      <c r="AD101" s="209"/>
      <c r="AE101" s="209"/>
      <c r="AF101" s="209"/>
      <c r="AG101" s="209"/>
      <c r="AH101" s="209"/>
      <c r="AI101" s="209"/>
      <c r="AJ101" s="209"/>
      <c r="AK101" s="209"/>
      <c r="AL101" s="209"/>
      <c r="AM101" s="209"/>
    </row>
    <row r="102" spans="2:39" x14ac:dyDescent="0.3">
      <c r="B102" s="209" t="s">
        <v>680</v>
      </c>
      <c r="C102" s="209" t="s">
        <v>49</v>
      </c>
      <c r="D102" s="209" t="s">
        <v>82</v>
      </c>
      <c r="E102" s="209" t="s">
        <v>326</v>
      </c>
      <c r="F102" s="209" t="s">
        <v>328</v>
      </c>
      <c r="G102" s="209"/>
      <c r="H102" s="209"/>
      <c r="I102" s="209"/>
      <c r="J102" s="209"/>
      <c r="K102" s="209"/>
      <c r="L102" s="209"/>
      <c r="M102" s="209"/>
      <c r="N102" s="209"/>
      <c r="O102" s="209"/>
      <c r="P102" s="209"/>
      <c r="Q102" s="209"/>
      <c r="R102" s="209"/>
      <c r="S102" s="209"/>
      <c r="T102" s="209"/>
      <c r="U102" s="209"/>
      <c r="V102" s="209"/>
      <c r="W102" s="209"/>
      <c r="X102" s="209"/>
      <c r="Y102" s="209"/>
      <c r="Z102" s="209"/>
      <c r="AA102" s="209"/>
      <c r="AB102" s="209"/>
      <c r="AC102" s="209"/>
      <c r="AD102" s="209"/>
      <c r="AE102" s="209"/>
      <c r="AF102" s="209"/>
      <c r="AG102" s="209"/>
      <c r="AH102" s="209"/>
      <c r="AI102" s="209"/>
      <c r="AJ102" s="209"/>
      <c r="AK102" s="209"/>
      <c r="AL102" s="209"/>
      <c r="AM102" s="209"/>
    </row>
    <row r="103" spans="2:39" x14ac:dyDescent="0.3">
      <c r="B103" s="209" t="s">
        <v>680</v>
      </c>
      <c r="C103" s="209" t="s">
        <v>49</v>
      </c>
      <c r="D103" s="209" t="s">
        <v>82</v>
      </c>
      <c r="E103" s="209" t="s">
        <v>324</v>
      </c>
      <c r="F103" s="209" t="s">
        <v>329</v>
      </c>
      <c r="G103" s="209"/>
      <c r="H103" s="209"/>
      <c r="I103" s="209"/>
      <c r="J103" s="209"/>
      <c r="K103" s="209"/>
      <c r="L103" s="209"/>
      <c r="M103" s="209"/>
      <c r="N103" s="209"/>
      <c r="O103" s="209"/>
      <c r="P103" s="209"/>
      <c r="Q103" s="209"/>
      <c r="R103" s="209"/>
      <c r="S103" s="209"/>
      <c r="T103" s="209"/>
      <c r="U103" s="209"/>
      <c r="V103" s="209"/>
      <c r="W103" s="209"/>
      <c r="X103" s="209"/>
      <c r="Y103" s="209"/>
      <c r="Z103" s="209"/>
      <c r="AA103" s="209"/>
      <c r="AB103" s="209"/>
      <c r="AC103" s="209"/>
      <c r="AD103" s="209"/>
      <c r="AE103" s="209"/>
      <c r="AF103" s="209"/>
      <c r="AG103" s="209"/>
      <c r="AH103" s="209"/>
      <c r="AI103" s="209"/>
      <c r="AJ103" s="209"/>
      <c r="AK103" s="209"/>
      <c r="AL103" s="209"/>
      <c r="AM103" s="209"/>
    </row>
    <row r="104" spans="2:39" x14ac:dyDescent="0.3">
      <c r="B104" s="209" t="s">
        <v>680</v>
      </c>
      <c r="C104" s="209" t="s">
        <v>49</v>
      </c>
      <c r="D104" s="209" t="s">
        <v>82</v>
      </c>
      <c r="E104" s="209" t="s">
        <v>324</v>
      </c>
      <c r="F104" s="209" t="s">
        <v>328</v>
      </c>
      <c r="G104" s="209"/>
      <c r="H104" s="209"/>
      <c r="I104" s="209"/>
      <c r="J104" s="209"/>
      <c r="K104" s="209"/>
      <c r="L104" s="209"/>
      <c r="M104" s="209"/>
      <c r="N104" s="209"/>
      <c r="O104" s="209"/>
      <c r="P104" s="209"/>
      <c r="Q104" s="209"/>
      <c r="R104" s="209"/>
      <c r="S104" s="209"/>
      <c r="T104" s="209"/>
      <c r="U104" s="209"/>
      <c r="V104" s="209"/>
      <c r="W104" s="209"/>
      <c r="X104" s="209"/>
      <c r="Y104" s="209"/>
      <c r="Z104" s="209"/>
      <c r="AA104" s="209"/>
      <c r="AB104" s="209"/>
      <c r="AC104" s="209"/>
      <c r="AD104" s="209"/>
      <c r="AE104" s="209"/>
      <c r="AF104" s="209"/>
      <c r="AG104" s="209"/>
      <c r="AH104" s="209"/>
      <c r="AI104" s="209"/>
      <c r="AJ104" s="209"/>
      <c r="AK104" s="209"/>
      <c r="AL104" s="209"/>
      <c r="AM104" s="209"/>
    </row>
    <row r="105" spans="2:39" x14ac:dyDescent="0.3">
      <c r="B105" s="209" t="s">
        <v>680</v>
      </c>
      <c r="C105" s="209" t="s">
        <v>49</v>
      </c>
      <c r="D105" s="209" t="s">
        <v>82</v>
      </c>
      <c r="E105" s="209" t="s">
        <v>323</v>
      </c>
      <c r="F105" s="209" t="s">
        <v>329</v>
      </c>
      <c r="G105" s="209"/>
      <c r="H105" s="209"/>
      <c r="I105" s="209"/>
      <c r="J105" s="209"/>
      <c r="K105" s="209"/>
      <c r="L105" s="209"/>
      <c r="M105" s="209"/>
      <c r="N105" s="209"/>
      <c r="O105" s="209"/>
      <c r="P105" s="209"/>
      <c r="Q105" s="209"/>
      <c r="R105" s="209"/>
      <c r="S105" s="209"/>
      <c r="T105" s="209"/>
      <c r="U105" s="209"/>
      <c r="V105" s="209"/>
      <c r="W105" s="209"/>
      <c r="X105" s="209"/>
      <c r="Y105" s="209"/>
      <c r="Z105" s="209"/>
      <c r="AA105" s="209"/>
      <c r="AB105" s="209"/>
      <c r="AC105" s="209"/>
      <c r="AD105" s="209"/>
      <c r="AE105" s="209"/>
      <c r="AF105" s="209"/>
      <c r="AG105" s="209"/>
      <c r="AH105" s="209"/>
      <c r="AI105" s="209"/>
      <c r="AJ105" s="209"/>
      <c r="AK105" s="209"/>
      <c r="AL105" s="209"/>
      <c r="AM105" s="209"/>
    </row>
    <row r="106" spans="2:39" x14ac:dyDescent="0.3">
      <c r="B106" s="209" t="s">
        <v>680</v>
      </c>
      <c r="C106" s="209" t="s">
        <v>49</v>
      </c>
      <c r="D106" s="209" t="s">
        <v>82</v>
      </c>
      <c r="E106" s="209" t="s">
        <v>323</v>
      </c>
      <c r="F106" s="209" t="s">
        <v>328</v>
      </c>
      <c r="G106" s="209"/>
      <c r="H106" s="209"/>
      <c r="I106" s="209"/>
      <c r="J106" s="209"/>
      <c r="K106" s="209"/>
      <c r="L106" s="209"/>
      <c r="M106" s="209"/>
      <c r="N106" s="209"/>
      <c r="O106" s="209"/>
      <c r="P106" s="209"/>
      <c r="Q106" s="209"/>
      <c r="R106" s="209"/>
      <c r="S106" s="209"/>
      <c r="T106" s="209"/>
      <c r="U106" s="209"/>
      <c r="V106" s="209"/>
      <c r="W106" s="209"/>
      <c r="X106" s="209"/>
      <c r="Y106" s="209"/>
      <c r="Z106" s="209"/>
      <c r="AA106" s="209"/>
      <c r="AB106" s="209"/>
      <c r="AC106" s="209"/>
      <c r="AD106" s="209"/>
      <c r="AE106" s="209"/>
      <c r="AF106" s="209"/>
      <c r="AG106" s="209"/>
      <c r="AH106" s="209"/>
      <c r="AI106" s="209"/>
      <c r="AJ106" s="209"/>
      <c r="AK106" s="209"/>
      <c r="AL106" s="209"/>
      <c r="AM106" s="209"/>
    </row>
    <row r="107" spans="2:39" x14ac:dyDescent="0.3">
      <c r="B107" s="209" t="s">
        <v>680</v>
      </c>
      <c r="C107" s="209" t="s">
        <v>49</v>
      </c>
      <c r="D107" s="209" t="s">
        <v>82</v>
      </c>
      <c r="E107" s="209" t="s">
        <v>322</v>
      </c>
      <c r="F107" s="209" t="s">
        <v>329</v>
      </c>
      <c r="G107" s="209"/>
      <c r="H107" s="209"/>
      <c r="I107" s="209"/>
      <c r="J107" s="209"/>
      <c r="K107" s="209"/>
      <c r="L107" s="209"/>
      <c r="M107" s="209"/>
      <c r="N107" s="209"/>
      <c r="O107" s="209"/>
      <c r="P107" s="209"/>
      <c r="Q107" s="209"/>
      <c r="R107" s="209"/>
      <c r="S107" s="209"/>
      <c r="T107" s="209"/>
      <c r="U107" s="209"/>
      <c r="V107" s="209"/>
      <c r="W107" s="209"/>
      <c r="X107" s="209"/>
      <c r="Y107" s="209"/>
      <c r="Z107" s="209"/>
      <c r="AA107" s="209"/>
      <c r="AB107" s="209"/>
      <c r="AC107" s="209"/>
      <c r="AD107" s="209"/>
      <c r="AE107" s="209"/>
      <c r="AF107" s="209"/>
      <c r="AG107" s="209"/>
      <c r="AH107" s="209"/>
      <c r="AI107" s="209"/>
      <c r="AJ107" s="209"/>
      <c r="AK107" s="209"/>
      <c r="AL107" s="209"/>
      <c r="AM107" s="209"/>
    </row>
    <row r="108" spans="2:39" x14ac:dyDescent="0.3">
      <c r="B108" s="209" t="s">
        <v>680</v>
      </c>
      <c r="C108" s="209" t="s">
        <v>49</v>
      </c>
      <c r="D108" s="209" t="s">
        <v>82</v>
      </c>
      <c r="E108" s="209" t="s">
        <v>322</v>
      </c>
      <c r="F108" s="209" t="s">
        <v>328</v>
      </c>
      <c r="G108" s="209"/>
      <c r="H108" s="209"/>
      <c r="I108" s="209"/>
      <c r="J108" s="209"/>
      <c r="K108" s="209"/>
      <c r="L108" s="209"/>
      <c r="M108" s="209"/>
      <c r="N108" s="209"/>
      <c r="O108" s="209"/>
      <c r="P108" s="209"/>
      <c r="Q108" s="209"/>
      <c r="R108" s="209"/>
      <c r="S108" s="209"/>
      <c r="T108" s="209"/>
      <c r="U108" s="209"/>
      <c r="V108" s="209"/>
      <c r="W108" s="209"/>
      <c r="X108" s="209"/>
      <c r="Y108" s="209"/>
      <c r="Z108" s="209"/>
      <c r="AA108" s="209"/>
      <c r="AB108" s="209"/>
      <c r="AC108" s="209"/>
      <c r="AD108" s="209"/>
      <c r="AE108" s="209"/>
      <c r="AF108" s="209"/>
      <c r="AG108" s="209"/>
      <c r="AH108" s="209"/>
      <c r="AI108" s="209"/>
      <c r="AJ108" s="209"/>
      <c r="AK108" s="209"/>
      <c r="AL108" s="209"/>
      <c r="AM108" s="209"/>
    </row>
    <row r="109" spans="2:39" x14ac:dyDescent="0.3">
      <c r="B109" s="209" t="s">
        <v>680</v>
      </c>
      <c r="C109" s="209" t="s">
        <v>49</v>
      </c>
      <c r="D109" s="209" t="s">
        <v>82</v>
      </c>
      <c r="E109" s="209" t="s">
        <v>321</v>
      </c>
      <c r="F109" s="209" t="s">
        <v>329</v>
      </c>
      <c r="G109" s="209"/>
      <c r="H109" s="209"/>
      <c r="I109" s="209"/>
      <c r="J109" s="209"/>
      <c r="K109" s="209"/>
      <c r="L109" s="209"/>
      <c r="M109" s="209"/>
      <c r="N109" s="209"/>
      <c r="O109" s="209"/>
      <c r="P109" s="209"/>
      <c r="Q109" s="209"/>
      <c r="R109" s="209"/>
      <c r="S109" s="209"/>
      <c r="T109" s="209"/>
      <c r="U109" s="209"/>
      <c r="V109" s="209"/>
      <c r="W109" s="209"/>
      <c r="X109" s="209"/>
      <c r="Y109" s="209"/>
      <c r="Z109" s="209"/>
      <c r="AA109" s="209"/>
      <c r="AB109" s="209"/>
      <c r="AC109" s="209"/>
      <c r="AD109" s="209"/>
      <c r="AE109" s="209"/>
      <c r="AF109" s="209"/>
      <c r="AG109" s="209"/>
      <c r="AH109" s="209"/>
      <c r="AI109" s="209"/>
      <c r="AJ109" s="209"/>
      <c r="AK109" s="209"/>
      <c r="AL109" s="209"/>
      <c r="AM109" s="209"/>
    </row>
    <row r="110" spans="2:39" x14ac:dyDescent="0.3">
      <c r="B110" s="209" t="s">
        <v>680</v>
      </c>
      <c r="C110" s="209" t="s">
        <v>49</v>
      </c>
      <c r="D110" s="209" t="s">
        <v>82</v>
      </c>
      <c r="E110" s="209" t="s">
        <v>321</v>
      </c>
      <c r="F110" s="209" t="s">
        <v>328</v>
      </c>
      <c r="G110" s="209"/>
      <c r="H110" s="209"/>
      <c r="I110" s="209"/>
      <c r="J110" s="209"/>
      <c r="K110" s="209"/>
      <c r="L110" s="209"/>
      <c r="M110" s="209"/>
      <c r="N110" s="209"/>
      <c r="O110" s="209"/>
      <c r="P110" s="209"/>
      <c r="Q110" s="209"/>
      <c r="R110" s="209"/>
      <c r="S110" s="209"/>
      <c r="T110" s="209"/>
      <c r="U110" s="209"/>
      <c r="V110" s="209"/>
      <c r="W110" s="209"/>
      <c r="X110" s="209"/>
      <c r="Y110" s="209"/>
      <c r="Z110" s="209"/>
      <c r="AA110" s="209"/>
      <c r="AB110" s="209"/>
      <c r="AC110" s="209"/>
      <c r="AD110" s="209"/>
      <c r="AE110" s="209"/>
      <c r="AF110" s="209"/>
      <c r="AG110" s="209"/>
      <c r="AH110" s="209"/>
      <c r="AI110" s="209"/>
      <c r="AJ110" s="209"/>
      <c r="AK110" s="209"/>
      <c r="AL110" s="209"/>
      <c r="AM110" s="209"/>
    </row>
    <row r="111" spans="2:39" x14ac:dyDescent="0.3">
      <c r="B111" s="209" t="s">
        <v>680</v>
      </c>
      <c r="C111" s="201" t="s">
        <v>49</v>
      </c>
      <c r="D111" s="201" t="s">
        <v>82</v>
      </c>
      <c r="E111" s="204" t="s">
        <v>313</v>
      </c>
      <c r="F111" s="202" t="s">
        <v>315</v>
      </c>
      <c r="G111" s="201"/>
      <c r="H111" s="201"/>
      <c r="I111" s="201"/>
      <c r="J111" s="201"/>
      <c r="K111" s="201"/>
      <c r="L111" s="201"/>
      <c r="M111" s="201"/>
      <c r="N111" s="201"/>
      <c r="O111" s="201"/>
      <c r="P111" s="201"/>
      <c r="Q111" s="201"/>
      <c r="R111" s="201"/>
      <c r="S111" s="201"/>
      <c r="T111" s="201"/>
      <c r="U111" s="201"/>
      <c r="V111" s="201"/>
      <c r="W111" s="201"/>
      <c r="X111" s="201"/>
      <c r="Y111" s="201"/>
      <c r="Z111" s="201"/>
      <c r="AA111" s="201"/>
      <c r="AB111" s="201"/>
      <c r="AC111" s="201"/>
      <c r="AD111" s="201"/>
      <c r="AE111" s="201"/>
      <c r="AF111" s="201"/>
      <c r="AG111" s="201"/>
      <c r="AH111" s="201"/>
      <c r="AI111" s="201"/>
      <c r="AJ111" s="201"/>
      <c r="AK111" s="201"/>
      <c r="AL111" s="201"/>
      <c r="AM111" s="201"/>
    </row>
    <row r="112" spans="2:39" x14ac:dyDescent="0.3">
      <c r="B112" s="209" t="s">
        <v>680</v>
      </c>
      <c r="C112" s="201" t="s">
        <v>49</v>
      </c>
      <c r="D112" s="201" t="s">
        <v>82</v>
      </c>
      <c r="E112" s="204" t="s">
        <v>313</v>
      </c>
      <c r="F112" s="202" t="s">
        <v>314</v>
      </c>
      <c r="G112" s="201"/>
      <c r="H112" s="201"/>
      <c r="I112" s="201"/>
      <c r="J112" s="201"/>
      <c r="K112" s="201"/>
      <c r="L112" s="201"/>
      <c r="M112" s="201"/>
      <c r="N112" s="201"/>
      <c r="O112" s="201"/>
      <c r="P112" s="201"/>
      <c r="Q112" s="201"/>
      <c r="R112" s="201"/>
      <c r="S112" s="201"/>
      <c r="T112" s="201"/>
      <c r="U112" s="201"/>
      <c r="V112" s="201"/>
      <c r="W112" s="201"/>
      <c r="X112" s="201"/>
      <c r="Y112" s="201"/>
      <c r="Z112" s="201"/>
      <c r="AA112" s="201"/>
      <c r="AB112" s="201"/>
      <c r="AC112" s="201"/>
      <c r="AD112" s="201"/>
      <c r="AE112" s="201"/>
      <c r="AF112" s="201"/>
      <c r="AG112" s="201"/>
      <c r="AH112" s="201"/>
      <c r="AI112" s="201"/>
      <c r="AJ112" s="201"/>
      <c r="AK112" s="201"/>
      <c r="AL112" s="201"/>
      <c r="AM112" s="201"/>
    </row>
    <row r="113" spans="2:39" x14ac:dyDescent="0.3">
      <c r="B113" s="209" t="s">
        <v>680</v>
      </c>
      <c r="C113" s="201" t="s">
        <v>49</v>
      </c>
      <c r="D113" s="201" t="s">
        <v>82</v>
      </c>
      <c r="E113" s="202" t="s">
        <v>320</v>
      </c>
      <c r="F113" s="204" t="s">
        <v>312</v>
      </c>
      <c r="G113" s="201"/>
      <c r="H113" s="201"/>
      <c r="I113" s="201"/>
      <c r="J113" s="201"/>
      <c r="K113" s="201"/>
      <c r="L113" s="201"/>
      <c r="M113" s="201"/>
      <c r="N113" s="201"/>
      <c r="O113" s="201"/>
      <c r="P113" s="201"/>
      <c r="Q113" s="201"/>
      <c r="R113" s="201"/>
      <c r="S113" s="201"/>
      <c r="T113" s="201"/>
      <c r="U113" s="201"/>
      <c r="V113" s="201"/>
      <c r="W113" s="201"/>
      <c r="X113" s="201"/>
      <c r="Y113" s="201"/>
      <c r="Z113" s="201"/>
      <c r="AA113" s="201"/>
      <c r="AB113" s="201"/>
      <c r="AC113" s="201"/>
      <c r="AD113" s="201"/>
      <c r="AE113" s="201"/>
      <c r="AF113" s="201"/>
      <c r="AG113" s="201"/>
      <c r="AH113" s="201"/>
      <c r="AI113" s="201"/>
      <c r="AJ113" s="201"/>
      <c r="AK113" s="201"/>
      <c r="AL113" s="201"/>
      <c r="AM113" s="201"/>
    </row>
    <row r="114" spans="2:39" x14ac:dyDescent="0.3">
      <c r="B114" s="209" t="s">
        <v>680</v>
      </c>
      <c r="C114" s="201" t="s">
        <v>49</v>
      </c>
      <c r="D114" s="201" t="s">
        <v>82</v>
      </c>
      <c r="E114" s="202" t="s">
        <v>319</v>
      </c>
      <c r="F114" s="204" t="s">
        <v>312</v>
      </c>
      <c r="G114" s="201"/>
      <c r="H114" s="201"/>
      <c r="I114" s="201"/>
      <c r="J114" s="201"/>
      <c r="K114" s="201"/>
      <c r="L114" s="201"/>
      <c r="M114" s="201"/>
      <c r="N114" s="201"/>
      <c r="O114" s="201"/>
      <c r="P114" s="201"/>
      <c r="Q114" s="201"/>
      <c r="R114" s="201"/>
      <c r="S114" s="201"/>
      <c r="T114" s="201"/>
      <c r="U114" s="201"/>
      <c r="V114" s="201"/>
      <c r="W114" s="201"/>
      <c r="X114" s="201"/>
      <c r="Y114" s="201"/>
      <c r="Z114" s="201"/>
      <c r="AA114" s="201"/>
      <c r="AB114" s="201"/>
      <c r="AC114" s="201"/>
      <c r="AD114" s="201"/>
      <c r="AE114" s="201"/>
      <c r="AF114" s="201"/>
      <c r="AG114" s="201"/>
      <c r="AH114" s="201"/>
      <c r="AI114" s="201"/>
      <c r="AJ114" s="201"/>
      <c r="AK114" s="201"/>
      <c r="AL114" s="201"/>
      <c r="AM114" s="201"/>
    </row>
    <row r="115" spans="2:39" x14ac:dyDescent="0.3">
      <c r="B115" s="209" t="s">
        <v>680</v>
      </c>
      <c r="C115" s="201" t="s">
        <v>49</v>
      </c>
      <c r="D115" s="201" t="s">
        <v>82</v>
      </c>
      <c r="E115" s="202" t="s">
        <v>318</v>
      </c>
      <c r="F115" s="204" t="s">
        <v>312</v>
      </c>
      <c r="G115" s="201"/>
      <c r="H115" s="201"/>
      <c r="I115" s="201"/>
      <c r="J115" s="201"/>
      <c r="K115" s="201"/>
      <c r="L115" s="201"/>
      <c r="M115" s="201"/>
      <c r="N115" s="201"/>
      <c r="O115" s="201"/>
      <c r="P115" s="201"/>
      <c r="Q115" s="201"/>
      <c r="R115" s="201"/>
      <c r="S115" s="201"/>
      <c r="T115" s="201"/>
      <c r="U115" s="201"/>
      <c r="V115" s="201"/>
      <c r="W115" s="201"/>
      <c r="X115" s="201"/>
      <c r="Y115" s="201"/>
      <c r="Z115" s="201"/>
      <c r="AA115" s="201"/>
      <c r="AB115" s="201"/>
      <c r="AC115" s="201"/>
      <c r="AD115" s="201"/>
      <c r="AE115" s="201"/>
      <c r="AF115" s="201"/>
      <c r="AG115" s="201"/>
      <c r="AH115" s="201"/>
      <c r="AI115" s="201"/>
      <c r="AJ115" s="201"/>
      <c r="AK115" s="201"/>
      <c r="AL115" s="201"/>
      <c r="AM115" s="201"/>
    </row>
    <row r="116" spans="2:39" x14ac:dyDescent="0.3">
      <c r="B116" s="209" t="s">
        <v>680</v>
      </c>
      <c r="C116" s="201" t="s">
        <v>49</v>
      </c>
      <c r="D116" s="201" t="s">
        <v>82</v>
      </c>
      <c r="E116" s="202" t="s">
        <v>317</v>
      </c>
      <c r="F116" s="204" t="s">
        <v>312</v>
      </c>
      <c r="G116" s="201"/>
      <c r="H116" s="201"/>
      <c r="I116" s="201"/>
      <c r="J116" s="201"/>
      <c r="K116" s="201"/>
      <c r="L116" s="201"/>
      <c r="M116" s="201"/>
      <c r="N116" s="201"/>
      <c r="O116" s="201"/>
      <c r="P116" s="201"/>
      <c r="Q116" s="201"/>
      <c r="R116" s="201"/>
      <c r="S116" s="201"/>
      <c r="T116" s="201"/>
      <c r="U116" s="201"/>
      <c r="V116" s="201"/>
      <c r="W116" s="201"/>
      <c r="X116" s="201"/>
      <c r="Y116" s="201"/>
      <c r="Z116" s="201"/>
      <c r="AA116" s="201"/>
      <c r="AB116" s="201"/>
      <c r="AC116" s="201"/>
      <c r="AD116" s="201"/>
      <c r="AE116" s="201"/>
      <c r="AF116" s="201"/>
      <c r="AG116" s="201"/>
      <c r="AH116" s="201"/>
      <c r="AI116" s="201"/>
      <c r="AJ116" s="201"/>
      <c r="AK116" s="201"/>
      <c r="AL116" s="201"/>
      <c r="AM116" s="201"/>
    </row>
    <row r="117" spans="2:39" x14ac:dyDescent="0.3">
      <c r="B117" s="209" t="s">
        <v>680</v>
      </c>
      <c r="C117" s="201" t="s">
        <v>49</v>
      </c>
      <c r="D117" s="201" t="s">
        <v>82</v>
      </c>
      <c r="E117" s="202" t="s">
        <v>316</v>
      </c>
      <c r="F117" s="204" t="s">
        <v>312</v>
      </c>
      <c r="G117" s="201"/>
      <c r="H117" s="201"/>
      <c r="I117" s="201"/>
      <c r="J117" s="201"/>
      <c r="K117" s="201"/>
      <c r="L117" s="201"/>
      <c r="M117" s="201"/>
      <c r="N117" s="201"/>
      <c r="O117" s="201"/>
      <c r="P117" s="201"/>
      <c r="Q117" s="201"/>
      <c r="R117" s="201"/>
      <c r="S117" s="201"/>
      <c r="T117" s="201"/>
      <c r="U117" s="201"/>
      <c r="V117" s="201"/>
      <c r="W117" s="201"/>
      <c r="X117" s="201"/>
      <c r="Y117" s="201"/>
      <c r="Z117" s="201"/>
      <c r="AA117" s="201"/>
      <c r="AB117" s="201"/>
      <c r="AC117" s="201"/>
      <c r="AD117" s="201"/>
      <c r="AE117" s="201"/>
      <c r="AF117" s="201"/>
      <c r="AG117" s="201"/>
      <c r="AH117" s="201"/>
      <c r="AI117" s="201"/>
      <c r="AJ117" s="201"/>
      <c r="AK117" s="201"/>
      <c r="AL117" s="201"/>
      <c r="AM117" s="201"/>
    </row>
    <row r="118" spans="2:39" x14ac:dyDescent="0.3">
      <c r="B118" s="36" t="s">
        <v>680</v>
      </c>
      <c r="C118" s="36" t="s">
        <v>49</v>
      </c>
      <c r="D118" s="37" t="s">
        <v>45</v>
      </c>
      <c r="E118" s="199" t="s">
        <v>313</v>
      </c>
      <c r="F118" s="199" t="s">
        <v>312</v>
      </c>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row>
    <row r="119" spans="2:39" x14ac:dyDescent="0.3">
      <c r="B119" s="209" t="s">
        <v>680</v>
      </c>
      <c r="C119" s="209" t="s">
        <v>49</v>
      </c>
      <c r="D119" s="209" t="s">
        <v>327</v>
      </c>
      <c r="E119" s="209" t="s">
        <v>326</v>
      </c>
      <c r="F119" s="209" t="s">
        <v>329</v>
      </c>
      <c r="G119" s="209"/>
      <c r="H119" s="209"/>
      <c r="I119" s="209"/>
      <c r="J119" s="209"/>
      <c r="K119" s="209"/>
      <c r="L119" s="209"/>
      <c r="M119" s="209"/>
      <c r="N119" s="209"/>
      <c r="O119" s="209"/>
      <c r="P119" s="209"/>
      <c r="Q119" s="209"/>
      <c r="R119" s="209"/>
      <c r="S119" s="209"/>
      <c r="T119" s="209"/>
      <c r="U119" s="209"/>
      <c r="V119" s="209"/>
      <c r="W119" s="209"/>
      <c r="X119" s="209"/>
      <c r="Y119" s="209"/>
      <c r="Z119" s="209"/>
      <c r="AA119" s="209"/>
      <c r="AB119" s="209"/>
      <c r="AC119" s="209"/>
      <c r="AD119" s="209"/>
      <c r="AE119" s="209"/>
      <c r="AF119" s="209"/>
      <c r="AG119" s="209"/>
      <c r="AH119" s="209"/>
      <c r="AI119" s="209"/>
      <c r="AJ119" s="209"/>
      <c r="AK119" s="209"/>
      <c r="AL119" s="209"/>
      <c r="AM119" s="209"/>
    </row>
    <row r="120" spans="2:39" x14ac:dyDescent="0.3">
      <c r="B120" s="209" t="s">
        <v>680</v>
      </c>
      <c r="C120" s="209" t="s">
        <v>49</v>
      </c>
      <c r="D120" s="209" t="s">
        <v>327</v>
      </c>
      <c r="E120" s="209" t="s">
        <v>326</v>
      </c>
      <c r="F120" s="209" t="s">
        <v>328</v>
      </c>
      <c r="G120" s="209"/>
      <c r="H120" s="209"/>
      <c r="I120" s="209"/>
      <c r="J120" s="209"/>
      <c r="K120" s="209"/>
      <c r="L120" s="209"/>
      <c r="M120" s="209"/>
      <c r="N120" s="209"/>
      <c r="O120" s="209"/>
      <c r="P120" s="209"/>
      <c r="Q120" s="209"/>
      <c r="R120" s="209"/>
      <c r="S120" s="209"/>
      <c r="T120" s="209"/>
      <c r="U120" s="209"/>
      <c r="V120" s="209"/>
      <c r="W120" s="209"/>
      <c r="X120" s="209"/>
      <c r="Y120" s="209"/>
      <c r="Z120" s="209"/>
      <c r="AA120" s="209"/>
      <c r="AB120" s="209"/>
      <c r="AC120" s="209"/>
      <c r="AD120" s="209"/>
      <c r="AE120" s="209"/>
      <c r="AF120" s="209"/>
      <c r="AG120" s="209"/>
      <c r="AH120" s="209"/>
      <c r="AI120" s="209"/>
      <c r="AJ120" s="209"/>
      <c r="AK120" s="209"/>
      <c r="AL120" s="209"/>
      <c r="AM120" s="209"/>
    </row>
    <row r="121" spans="2:39" x14ac:dyDescent="0.3">
      <c r="B121" s="209" t="s">
        <v>680</v>
      </c>
      <c r="C121" s="209" t="s">
        <v>49</v>
      </c>
      <c r="D121" s="209" t="s">
        <v>327</v>
      </c>
      <c r="E121" s="209" t="s">
        <v>324</v>
      </c>
      <c r="F121" s="209" t="s">
        <v>329</v>
      </c>
      <c r="G121" s="209"/>
      <c r="H121" s="209"/>
      <c r="I121" s="209"/>
      <c r="J121" s="209"/>
      <c r="K121" s="209"/>
      <c r="L121" s="209"/>
      <c r="M121" s="209"/>
      <c r="N121" s="209"/>
      <c r="O121" s="209"/>
      <c r="P121" s="209"/>
      <c r="Q121" s="209"/>
      <c r="R121" s="209"/>
      <c r="S121" s="209"/>
      <c r="T121" s="209"/>
      <c r="U121" s="209"/>
      <c r="V121" s="209"/>
      <c r="W121" s="209"/>
      <c r="X121" s="209"/>
      <c r="Y121" s="209"/>
      <c r="Z121" s="209"/>
      <c r="AA121" s="209"/>
      <c r="AB121" s="209"/>
      <c r="AC121" s="209"/>
      <c r="AD121" s="209"/>
      <c r="AE121" s="209"/>
      <c r="AF121" s="209"/>
      <c r="AG121" s="209"/>
      <c r="AH121" s="209"/>
      <c r="AI121" s="209"/>
      <c r="AJ121" s="209"/>
      <c r="AK121" s="209"/>
      <c r="AL121" s="209"/>
      <c r="AM121" s="209"/>
    </row>
    <row r="122" spans="2:39" x14ac:dyDescent="0.3">
      <c r="B122" s="209" t="s">
        <v>680</v>
      </c>
      <c r="C122" s="209" t="s">
        <v>49</v>
      </c>
      <c r="D122" s="209" t="s">
        <v>327</v>
      </c>
      <c r="E122" s="209" t="s">
        <v>324</v>
      </c>
      <c r="F122" s="209" t="s">
        <v>328</v>
      </c>
      <c r="G122" s="209"/>
      <c r="H122" s="209"/>
      <c r="I122" s="209"/>
      <c r="J122" s="209"/>
      <c r="K122" s="209"/>
      <c r="L122" s="209"/>
      <c r="M122" s="209"/>
      <c r="N122" s="209"/>
      <c r="O122" s="209"/>
      <c r="P122" s="209"/>
      <c r="Q122" s="209"/>
      <c r="R122" s="209"/>
      <c r="S122" s="209"/>
      <c r="T122" s="209"/>
      <c r="U122" s="209"/>
      <c r="V122" s="209"/>
      <c r="W122" s="209"/>
      <c r="X122" s="209"/>
      <c r="Y122" s="209"/>
      <c r="Z122" s="209"/>
      <c r="AA122" s="209"/>
      <c r="AB122" s="209"/>
      <c r="AC122" s="209"/>
      <c r="AD122" s="209"/>
      <c r="AE122" s="209"/>
      <c r="AF122" s="209"/>
      <c r="AG122" s="209"/>
      <c r="AH122" s="209"/>
      <c r="AI122" s="209"/>
      <c r="AJ122" s="209"/>
      <c r="AK122" s="209"/>
      <c r="AL122" s="209"/>
      <c r="AM122" s="209"/>
    </row>
    <row r="123" spans="2:39" x14ac:dyDescent="0.3">
      <c r="B123" s="209" t="s">
        <v>680</v>
      </c>
      <c r="C123" s="209" t="s">
        <v>49</v>
      </c>
      <c r="D123" s="209" t="s">
        <v>327</v>
      </c>
      <c r="E123" s="209" t="s">
        <v>323</v>
      </c>
      <c r="F123" s="209" t="s">
        <v>329</v>
      </c>
      <c r="G123" s="209"/>
      <c r="H123" s="209"/>
      <c r="I123" s="209"/>
      <c r="J123" s="209"/>
      <c r="K123" s="209"/>
      <c r="L123" s="209"/>
      <c r="M123" s="209"/>
      <c r="N123" s="209"/>
      <c r="O123" s="209"/>
      <c r="P123" s="209"/>
      <c r="Q123" s="209"/>
      <c r="R123" s="209"/>
      <c r="S123" s="209"/>
      <c r="T123" s="209"/>
      <c r="U123" s="209"/>
      <c r="V123" s="209"/>
      <c r="W123" s="209"/>
      <c r="X123" s="209"/>
      <c r="Y123" s="209"/>
      <c r="Z123" s="209"/>
      <c r="AA123" s="209"/>
      <c r="AB123" s="209"/>
      <c r="AC123" s="209"/>
      <c r="AD123" s="209"/>
      <c r="AE123" s="209"/>
      <c r="AF123" s="209"/>
      <c r="AG123" s="209"/>
      <c r="AH123" s="209"/>
      <c r="AI123" s="209"/>
      <c r="AJ123" s="209"/>
      <c r="AK123" s="209"/>
      <c r="AL123" s="209"/>
      <c r="AM123" s="209"/>
    </row>
    <row r="124" spans="2:39" x14ac:dyDescent="0.3">
      <c r="B124" s="209" t="s">
        <v>680</v>
      </c>
      <c r="C124" s="209" t="s">
        <v>49</v>
      </c>
      <c r="D124" s="209" t="s">
        <v>327</v>
      </c>
      <c r="E124" s="209" t="s">
        <v>323</v>
      </c>
      <c r="F124" s="209" t="s">
        <v>328</v>
      </c>
      <c r="G124" s="209"/>
      <c r="H124" s="209"/>
      <c r="I124" s="209"/>
      <c r="J124" s="209"/>
      <c r="K124" s="209"/>
      <c r="L124" s="209"/>
      <c r="M124" s="209"/>
      <c r="N124" s="209"/>
      <c r="O124" s="209"/>
      <c r="P124" s="209"/>
      <c r="Q124" s="209"/>
      <c r="R124" s="209"/>
      <c r="S124" s="209"/>
      <c r="T124" s="209"/>
      <c r="U124" s="209"/>
      <c r="V124" s="209"/>
      <c r="W124" s="209"/>
      <c r="X124" s="209"/>
      <c r="Y124" s="209"/>
      <c r="Z124" s="209"/>
      <c r="AA124" s="209"/>
      <c r="AB124" s="209"/>
      <c r="AC124" s="209"/>
      <c r="AD124" s="209"/>
      <c r="AE124" s="209"/>
      <c r="AF124" s="209"/>
      <c r="AG124" s="209"/>
      <c r="AH124" s="209"/>
      <c r="AI124" s="209"/>
      <c r="AJ124" s="209"/>
      <c r="AK124" s="209"/>
      <c r="AL124" s="209"/>
      <c r="AM124" s="209"/>
    </row>
    <row r="125" spans="2:39" x14ac:dyDescent="0.3">
      <c r="B125" s="209" t="s">
        <v>680</v>
      </c>
      <c r="C125" s="209" t="s">
        <v>49</v>
      </c>
      <c r="D125" s="209" t="s">
        <v>327</v>
      </c>
      <c r="E125" s="209" t="s">
        <v>322</v>
      </c>
      <c r="F125" s="209" t="s">
        <v>329</v>
      </c>
      <c r="G125" s="209"/>
      <c r="H125" s="209"/>
      <c r="I125" s="209"/>
      <c r="J125" s="209"/>
      <c r="K125" s="209"/>
      <c r="L125" s="209"/>
      <c r="M125" s="209"/>
      <c r="N125" s="209"/>
      <c r="O125" s="209"/>
      <c r="P125" s="209"/>
      <c r="Q125" s="209"/>
      <c r="R125" s="209"/>
      <c r="S125" s="209"/>
      <c r="T125" s="209"/>
      <c r="U125" s="209"/>
      <c r="V125" s="209"/>
      <c r="W125" s="209"/>
      <c r="X125" s="209"/>
      <c r="Y125" s="209"/>
      <c r="Z125" s="209"/>
      <c r="AA125" s="209"/>
      <c r="AB125" s="209"/>
      <c r="AC125" s="209"/>
      <c r="AD125" s="209"/>
      <c r="AE125" s="209"/>
      <c r="AF125" s="209"/>
      <c r="AG125" s="209"/>
      <c r="AH125" s="209"/>
      <c r="AI125" s="209"/>
      <c r="AJ125" s="209"/>
      <c r="AK125" s="209"/>
      <c r="AL125" s="209"/>
      <c r="AM125" s="209"/>
    </row>
    <row r="126" spans="2:39" x14ac:dyDescent="0.3">
      <c r="B126" s="209" t="s">
        <v>680</v>
      </c>
      <c r="C126" s="209" t="s">
        <v>49</v>
      </c>
      <c r="D126" s="209" t="s">
        <v>327</v>
      </c>
      <c r="E126" s="209" t="s">
        <v>322</v>
      </c>
      <c r="F126" s="209" t="s">
        <v>328</v>
      </c>
      <c r="G126" s="209"/>
      <c r="H126" s="209"/>
      <c r="I126" s="209"/>
      <c r="J126" s="209"/>
      <c r="K126" s="209"/>
      <c r="L126" s="209"/>
      <c r="M126" s="209"/>
      <c r="N126" s="209"/>
      <c r="O126" s="209"/>
      <c r="P126" s="209"/>
      <c r="Q126" s="209"/>
      <c r="R126" s="209"/>
      <c r="S126" s="209"/>
      <c r="T126" s="209"/>
      <c r="U126" s="209"/>
      <c r="V126" s="209"/>
      <c r="W126" s="209"/>
      <c r="X126" s="209"/>
      <c r="Y126" s="209"/>
      <c r="Z126" s="209"/>
      <c r="AA126" s="209"/>
      <c r="AB126" s="209"/>
      <c r="AC126" s="209"/>
      <c r="AD126" s="209"/>
      <c r="AE126" s="209"/>
      <c r="AF126" s="209"/>
      <c r="AG126" s="209"/>
      <c r="AH126" s="209"/>
      <c r="AI126" s="209"/>
      <c r="AJ126" s="209"/>
      <c r="AK126" s="209"/>
      <c r="AL126" s="209"/>
      <c r="AM126" s="209"/>
    </row>
    <row r="127" spans="2:39" x14ac:dyDescent="0.3">
      <c r="B127" s="209" t="s">
        <v>680</v>
      </c>
      <c r="C127" s="209" t="s">
        <v>49</v>
      </c>
      <c r="D127" s="209" t="s">
        <v>327</v>
      </c>
      <c r="E127" s="209" t="s">
        <v>321</v>
      </c>
      <c r="F127" s="209" t="s">
        <v>329</v>
      </c>
      <c r="G127" s="209"/>
      <c r="H127" s="209"/>
      <c r="I127" s="209"/>
      <c r="J127" s="209"/>
      <c r="K127" s="209"/>
      <c r="L127" s="209"/>
      <c r="M127" s="209"/>
      <c r="N127" s="209"/>
      <c r="O127" s="209"/>
      <c r="P127" s="209"/>
      <c r="Q127" s="209"/>
      <c r="R127" s="209"/>
      <c r="S127" s="209"/>
      <c r="T127" s="209"/>
      <c r="U127" s="209"/>
      <c r="V127" s="209"/>
      <c r="W127" s="209"/>
      <c r="X127" s="209"/>
      <c r="Y127" s="209"/>
      <c r="Z127" s="209"/>
      <c r="AA127" s="209"/>
      <c r="AB127" s="209"/>
      <c r="AC127" s="209"/>
      <c r="AD127" s="209"/>
      <c r="AE127" s="209"/>
      <c r="AF127" s="209"/>
      <c r="AG127" s="209"/>
      <c r="AH127" s="209"/>
      <c r="AI127" s="209"/>
      <c r="AJ127" s="209"/>
      <c r="AK127" s="209"/>
      <c r="AL127" s="209"/>
      <c r="AM127" s="209"/>
    </row>
    <row r="128" spans="2:39" x14ac:dyDescent="0.3">
      <c r="B128" s="209" t="s">
        <v>680</v>
      </c>
      <c r="C128" s="209" t="s">
        <v>49</v>
      </c>
      <c r="D128" s="209" t="s">
        <v>327</v>
      </c>
      <c r="E128" s="209" t="s">
        <v>321</v>
      </c>
      <c r="F128" s="209" t="s">
        <v>328</v>
      </c>
      <c r="G128" s="209"/>
      <c r="H128" s="209"/>
      <c r="I128" s="209"/>
      <c r="J128" s="209"/>
      <c r="K128" s="209"/>
      <c r="L128" s="209"/>
      <c r="M128" s="209"/>
      <c r="N128" s="209"/>
      <c r="O128" s="209"/>
      <c r="P128" s="209"/>
      <c r="Q128" s="209"/>
      <c r="R128" s="209"/>
      <c r="S128" s="209"/>
      <c r="T128" s="209"/>
      <c r="U128" s="209"/>
      <c r="V128" s="209"/>
      <c r="W128" s="209"/>
      <c r="X128" s="209"/>
      <c r="Y128" s="209"/>
      <c r="Z128" s="209"/>
      <c r="AA128" s="209"/>
      <c r="AB128" s="209"/>
      <c r="AC128" s="209"/>
      <c r="AD128" s="209"/>
      <c r="AE128" s="209"/>
      <c r="AF128" s="209"/>
      <c r="AG128" s="209"/>
      <c r="AH128" s="209"/>
      <c r="AI128" s="209"/>
      <c r="AJ128" s="209"/>
      <c r="AK128" s="209"/>
      <c r="AL128" s="209"/>
      <c r="AM128" s="209"/>
    </row>
    <row r="129" spans="2:39" x14ac:dyDescent="0.3">
      <c r="B129" s="209" t="s">
        <v>680</v>
      </c>
      <c r="C129" s="201" t="s">
        <v>49</v>
      </c>
      <c r="D129" s="201" t="s">
        <v>327</v>
      </c>
      <c r="E129" s="204" t="s">
        <v>313</v>
      </c>
      <c r="F129" s="202" t="s">
        <v>315</v>
      </c>
      <c r="G129" s="201"/>
      <c r="H129" s="201"/>
      <c r="I129" s="201"/>
      <c r="J129" s="201"/>
      <c r="K129" s="201"/>
      <c r="L129" s="201"/>
      <c r="M129" s="201"/>
      <c r="N129" s="201"/>
      <c r="O129" s="201"/>
      <c r="P129" s="201"/>
      <c r="Q129" s="201"/>
      <c r="R129" s="201"/>
      <c r="S129" s="201"/>
      <c r="T129" s="201"/>
      <c r="U129" s="201"/>
      <c r="V129" s="201"/>
      <c r="W129" s="201"/>
      <c r="X129" s="201"/>
      <c r="Y129" s="201"/>
      <c r="Z129" s="201"/>
      <c r="AA129" s="201"/>
      <c r="AB129" s="201"/>
      <c r="AC129" s="201"/>
      <c r="AD129" s="201"/>
      <c r="AE129" s="201"/>
      <c r="AF129" s="201"/>
      <c r="AG129" s="201"/>
      <c r="AH129" s="201"/>
      <c r="AI129" s="201"/>
      <c r="AJ129" s="201"/>
      <c r="AK129" s="201"/>
      <c r="AL129" s="201"/>
      <c r="AM129" s="201"/>
    </row>
    <row r="130" spans="2:39" x14ac:dyDescent="0.3">
      <c r="B130" s="209" t="s">
        <v>680</v>
      </c>
      <c r="C130" s="201" t="s">
        <v>49</v>
      </c>
      <c r="D130" s="201" t="s">
        <v>327</v>
      </c>
      <c r="E130" s="204" t="s">
        <v>313</v>
      </c>
      <c r="F130" s="202" t="s">
        <v>314</v>
      </c>
      <c r="G130" s="201"/>
      <c r="H130" s="201"/>
      <c r="I130" s="201"/>
      <c r="J130" s="201"/>
      <c r="K130" s="201"/>
      <c r="L130" s="201"/>
      <c r="M130" s="201"/>
      <c r="N130" s="201"/>
      <c r="O130" s="201"/>
      <c r="P130" s="201"/>
      <c r="Q130" s="201"/>
      <c r="R130" s="201"/>
      <c r="S130" s="201"/>
      <c r="T130" s="201"/>
      <c r="U130" s="201"/>
      <c r="V130" s="201"/>
      <c r="W130" s="201"/>
      <c r="X130" s="201"/>
      <c r="Y130" s="201"/>
      <c r="Z130" s="201"/>
      <c r="AA130" s="201"/>
      <c r="AB130" s="201"/>
      <c r="AC130" s="201"/>
      <c r="AD130" s="201"/>
      <c r="AE130" s="201"/>
      <c r="AF130" s="201"/>
      <c r="AG130" s="201"/>
      <c r="AH130" s="201"/>
      <c r="AI130" s="201"/>
      <c r="AJ130" s="201"/>
      <c r="AK130" s="201"/>
      <c r="AL130" s="201"/>
      <c r="AM130" s="201"/>
    </row>
    <row r="131" spans="2:39" x14ac:dyDescent="0.3">
      <c r="B131" s="209" t="s">
        <v>680</v>
      </c>
      <c r="C131" s="201" t="s">
        <v>49</v>
      </c>
      <c r="D131" s="201" t="s">
        <v>327</v>
      </c>
      <c r="E131" s="202" t="s">
        <v>320</v>
      </c>
      <c r="F131" s="204" t="s">
        <v>312</v>
      </c>
      <c r="G131" s="201"/>
      <c r="H131" s="201"/>
      <c r="I131" s="201"/>
      <c r="J131" s="201"/>
      <c r="K131" s="201"/>
      <c r="L131" s="201"/>
      <c r="M131" s="201"/>
      <c r="N131" s="201"/>
      <c r="O131" s="201"/>
      <c r="P131" s="201"/>
      <c r="Q131" s="201"/>
      <c r="R131" s="201"/>
      <c r="S131" s="201"/>
      <c r="T131" s="201"/>
      <c r="U131" s="201"/>
      <c r="V131" s="201"/>
      <c r="W131" s="201"/>
      <c r="X131" s="201"/>
      <c r="Y131" s="201"/>
      <c r="Z131" s="201"/>
      <c r="AA131" s="201"/>
      <c r="AB131" s="201"/>
      <c r="AC131" s="201"/>
      <c r="AD131" s="201"/>
      <c r="AE131" s="201"/>
      <c r="AF131" s="201"/>
      <c r="AG131" s="201"/>
      <c r="AH131" s="201"/>
      <c r="AI131" s="201"/>
      <c r="AJ131" s="201"/>
      <c r="AK131" s="201"/>
      <c r="AL131" s="201"/>
      <c r="AM131" s="201"/>
    </row>
    <row r="132" spans="2:39" x14ac:dyDescent="0.3">
      <c r="B132" s="209" t="s">
        <v>680</v>
      </c>
      <c r="C132" s="201" t="s">
        <v>49</v>
      </c>
      <c r="D132" s="201" t="s">
        <v>327</v>
      </c>
      <c r="E132" s="202" t="s">
        <v>319</v>
      </c>
      <c r="F132" s="204" t="s">
        <v>312</v>
      </c>
      <c r="G132" s="201"/>
      <c r="H132" s="201"/>
      <c r="I132" s="201"/>
      <c r="J132" s="201"/>
      <c r="K132" s="201"/>
      <c r="L132" s="201"/>
      <c r="M132" s="201"/>
      <c r="N132" s="201"/>
      <c r="O132" s="201"/>
      <c r="P132" s="201"/>
      <c r="Q132" s="201"/>
      <c r="R132" s="201"/>
      <c r="S132" s="201"/>
      <c r="T132" s="201"/>
      <c r="U132" s="201"/>
      <c r="V132" s="201"/>
      <c r="W132" s="201"/>
      <c r="X132" s="201"/>
      <c r="Y132" s="201"/>
      <c r="Z132" s="201"/>
      <c r="AA132" s="201"/>
      <c r="AB132" s="201"/>
      <c r="AC132" s="201"/>
      <c r="AD132" s="201"/>
      <c r="AE132" s="201"/>
      <c r="AF132" s="201"/>
      <c r="AG132" s="201"/>
      <c r="AH132" s="201"/>
      <c r="AI132" s="201"/>
      <c r="AJ132" s="201"/>
      <c r="AK132" s="201"/>
      <c r="AL132" s="201"/>
      <c r="AM132" s="201"/>
    </row>
    <row r="133" spans="2:39" x14ac:dyDescent="0.3">
      <c r="B133" s="209" t="s">
        <v>680</v>
      </c>
      <c r="C133" s="201" t="s">
        <v>49</v>
      </c>
      <c r="D133" s="201" t="s">
        <v>327</v>
      </c>
      <c r="E133" s="202" t="s">
        <v>318</v>
      </c>
      <c r="F133" s="204" t="s">
        <v>312</v>
      </c>
      <c r="G133" s="201"/>
      <c r="H133" s="201"/>
      <c r="I133" s="201"/>
      <c r="J133" s="201"/>
      <c r="K133" s="201"/>
      <c r="L133" s="201"/>
      <c r="M133" s="201"/>
      <c r="N133" s="201"/>
      <c r="O133" s="201"/>
      <c r="P133" s="201"/>
      <c r="Q133" s="201"/>
      <c r="R133" s="201"/>
      <c r="S133" s="201"/>
      <c r="T133" s="201"/>
      <c r="U133" s="201"/>
      <c r="V133" s="201"/>
      <c r="W133" s="201"/>
      <c r="X133" s="201"/>
      <c r="Y133" s="201"/>
      <c r="Z133" s="201"/>
      <c r="AA133" s="201"/>
      <c r="AB133" s="201"/>
      <c r="AC133" s="201"/>
      <c r="AD133" s="201"/>
      <c r="AE133" s="201"/>
      <c r="AF133" s="201"/>
      <c r="AG133" s="201"/>
      <c r="AH133" s="201"/>
      <c r="AI133" s="201"/>
      <c r="AJ133" s="201"/>
      <c r="AK133" s="201"/>
      <c r="AL133" s="201"/>
      <c r="AM133" s="201"/>
    </row>
    <row r="134" spans="2:39" x14ac:dyDescent="0.3">
      <c r="B134" s="209" t="s">
        <v>680</v>
      </c>
      <c r="C134" s="201" t="s">
        <v>49</v>
      </c>
      <c r="D134" s="201" t="s">
        <v>327</v>
      </c>
      <c r="E134" s="202" t="s">
        <v>317</v>
      </c>
      <c r="F134" s="204" t="s">
        <v>312</v>
      </c>
      <c r="G134" s="201"/>
      <c r="H134" s="201"/>
      <c r="I134" s="201"/>
      <c r="J134" s="201"/>
      <c r="K134" s="201"/>
      <c r="L134" s="201"/>
      <c r="M134" s="201"/>
      <c r="N134" s="201"/>
      <c r="O134" s="201"/>
      <c r="P134" s="201"/>
      <c r="Q134" s="201"/>
      <c r="R134" s="201"/>
      <c r="S134" s="201"/>
      <c r="T134" s="201"/>
      <c r="U134" s="201"/>
      <c r="V134" s="201"/>
      <c r="W134" s="201"/>
      <c r="X134" s="201"/>
      <c r="Y134" s="201"/>
      <c r="Z134" s="201"/>
      <c r="AA134" s="201"/>
      <c r="AB134" s="201"/>
      <c r="AC134" s="201"/>
      <c r="AD134" s="201"/>
      <c r="AE134" s="201"/>
      <c r="AF134" s="201"/>
      <c r="AG134" s="201"/>
      <c r="AH134" s="201"/>
      <c r="AI134" s="201"/>
      <c r="AJ134" s="201"/>
      <c r="AK134" s="201"/>
      <c r="AL134" s="201"/>
      <c r="AM134" s="201"/>
    </row>
    <row r="135" spans="2:39" x14ac:dyDescent="0.3">
      <c r="B135" s="209" t="s">
        <v>680</v>
      </c>
      <c r="C135" s="201" t="s">
        <v>49</v>
      </c>
      <c r="D135" s="201" t="s">
        <v>327</v>
      </c>
      <c r="E135" s="202" t="s">
        <v>316</v>
      </c>
      <c r="F135" s="204" t="s">
        <v>312</v>
      </c>
      <c r="G135" s="201"/>
      <c r="H135" s="201"/>
      <c r="I135" s="201"/>
      <c r="J135" s="201"/>
      <c r="K135" s="201"/>
      <c r="L135" s="201"/>
      <c r="M135" s="201"/>
      <c r="N135" s="201"/>
      <c r="O135" s="201"/>
      <c r="P135" s="201"/>
      <c r="Q135" s="201"/>
      <c r="R135" s="201"/>
      <c r="S135" s="201"/>
      <c r="T135" s="201"/>
      <c r="U135" s="201"/>
      <c r="V135" s="201"/>
      <c r="W135" s="201"/>
      <c r="X135" s="201"/>
      <c r="Y135" s="201"/>
      <c r="Z135" s="201"/>
      <c r="AA135" s="201"/>
      <c r="AB135" s="201"/>
      <c r="AC135" s="201"/>
      <c r="AD135" s="201"/>
      <c r="AE135" s="201"/>
      <c r="AF135" s="201"/>
      <c r="AG135" s="201"/>
      <c r="AH135" s="201"/>
      <c r="AI135" s="201"/>
      <c r="AJ135" s="201"/>
      <c r="AK135" s="201"/>
      <c r="AL135" s="201"/>
      <c r="AM135" s="201"/>
    </row>
    <row r="136" spans="2:39" x14ac:dyDescent="0.3">
      <c r="B136" s="36" t="s">
        <v>680</v>
      </c>
      <c r="C136" s="36" t="s">
        <v>49</v>
      </c>
      <c r="D136" s="37" t="s">
        <v>52</v>
      </c>
      <c r="E136" s="199" t="s">
        <v>313</v>
      </c>
      <c r="F136" s="199" t="s">
        <v>312</v>
      </c>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c r="AM136" s="36"/>
    </row>
    <row r="137" spans="2:39" x14ac:dyDescent="0.3">
      <c r="B137" s="36" t="s">
        <v>680</v>
      </c>
      <c r="C137" s="36" t="s">
        <v>49</v>
      </c>
      <c r="D137" s="199" t="s">
        <v>54</v>
      </c>
      <c r="E137" s="199" t="s">
        <v>313</v>
      </c>
      <c r="F137" s="37" t="s">
        <v>315</v>
      </c>
      <c r="G137" s="36">
        <v>30</v>
      </c>
      <c r="H137" s="36">
        <v>15756.86</v>
      </c>
      <c r="I137" s="36">
        <v>7.8559699999999996E-2</v>
      </c>
      <c r="J137" s="36">
        <v>2131</v>
      </c>
      <c r="K137" s="36">
        <v>2077</v>
      </c>
      <c r="L137" s="36">
        <v>0.95994545187332214</v>
      </c>
      <c r="M137" s="36">
        <v>8.452841074264009E-3</v>
      </c>
      <c r="N137" s="36">
        <v>0.94336874607656529</v>
      </c>
      <c r="O137" s="36">
        <v>0.97652215767007899</v>
      </c>
      <c r="P137" s="36">
        <v>2916</v>
      </c>
      <c r="Q137" s="36">
        <v>2849</v>
      </c>
      <c r="R137" s="36">
        <v>0.96539259617546092</v>
      </c>
      <c r="S137" s="36">
        <v>6.7532729005486637E-3</v>
      </c>
      <c r="T137" s="36">
        <v>0.95214888118613672</v>
      </c>
      <c r="U137" s="36">
        <v>0.97863631116478511</v>
      </c>
      <c r="V137" s="36">
        <v>61</v>
      </c>
      <c r="W137" s="36">
        <v>61</v>
      </c>
      <c r="X137" s="36">
        <v>1</v>
      </c>
      <c r="Y137" s="36"/>
      <c r="Z137" s="36"/>
      <c r="AA137" s="36"/>
      <c r="AB137" s="36">
        <v>3038</v>
      </c>
      <c r="AC137" s="36">
        <v>2929</v>
      </c>
      <c r="AD137" s="36">
        <v>0.96049736151597331</v>
      </c>
      <c r="AE137" s="36">
        <v>6.916028152015352E-3</v>
      </c>
      <c r="AF137" s="36">
        <v>0.94693447029977607</v>
      </c>
      <c r="AG137" s="36">
        <v>0.97406025273217056</v>
      </c>
      <c r="AH137" s="36">
        <v>61</v>
      </c>
      <c r="AI137" s="36">
        <v>19</v>
      </c>
      <c r="AJ137" s="36">
        <v>0.34079292725491012</v>
      </c>
      <c r="AK137" s="36">
        <v>0.12220422870659201</v>
      </c>
      <c r="AL137" s="36">
        <v>9.5457701039591586E-2</v>
      </c>
      <c r="AM137" s="36">
        <v>0.58612815347022862</v>
      </c>
    </row>
    <row r="138" spans="2:39" x14ac:dyDescent="0.3">
      <c r="B138" s="36" t="s">
        <v>680</v>
      </c>
      <c r="C138" s="36" t="s">
        <v>49</v>
      </c>
      <c r="D138" s="199" t="s">
        <v>54</v>
      </c>
      <c r="E138" s="199" t="s">
        <v>313</v>
      </c>
      <c r="F138" s="37" t="s">
        <v>314</v>
      </c>
      <c r="G138" s="36">
        <v>30</v>
      </c>
      <c r="H138" s="36">
        <v>5882.4229999999998</v>
      </c>
      <c r="I138" s="36">
        <v>2.93794E-2</v>
      </c>
      <c r="J138" s="36">
        <v>699</v>
      </c>
      <c r="K138" s="36">
        <v>687</v>
      </c>
      <c r="L138" s="36">
        <v>0.97469907736129313</v>
      </c>
      <c r="M138" s="36">
        <v>9.2844988863207897E-3</v>
      </c>
      <c r="N138" s="36">
        <v>0.95647018513014603</v>
      </c>
      <c r="O138" s="36">
        <v>0.99292796959244023</v>
      </c>
      <c r="P138" s="36">
        <v>897</v>
      </c>
      <c r="Q138" s="36">
        <v>881</v>
      </c>
      <c r="R138" s="36">
        <v>0.97671678925489058</v>
      </c>
      <c r="S138" s="36">
        <v>8.2071200819649418E-3</v>
      </c>
      <c r="T138" s="36">
        <v>0.96060318858198368</v>
      </c>
      <c r="U138" s="36">
        <v>0.99283038992779749</v>
      </c>
      <c r="V138" s="36">
        <v>13</v>
      </c>
      <c r="W138" s="36">
        <v>12</v>
      </c>
      <c r="X138" s="36">
        <v>0.94814316988135028</v>
      </c>
      <c r="Y138" s="36">
        <v>5.5785424305277713E-2</v>
      </c>
      <c r="Z138" s="36">
        <v>0.82194777270942931</v>
      </c>
      <c r="AA138" s="36">
        <v>1.074338567053271</v>
      </c>
      <c r="AB138" s="36">
        <v>936</v>
      </c>
      <c r="AC138" s="36">
        <v>903</v>
      </c>
      <c r="AD138" s="36">
        <v>0.9639695096931592</v>
      </c>
      <c r="AE138" s="36">
        <v>9.3967087727438395E-3</v>
      </c>
      <c r="AF138" s="36">
        <v>0.94552030811070298</v>
      </c>
      <c r="AG138" s="36">
        <v>0.98241871127561542</v>
      </c>
      <c r="AH138" s="36">
        <v>26</v>
      </c>
      <c r="AI138" s="36">
        <v>10</v>
      </c>
      <c r="AJ138" s="36">
        <v>0.47150896694077582</v>
      </c>
      <c r="AK138" s="36">
        <v>0.15385273902592281</v>
      </c>
      <c r="AL138" s="36">
        <v>0.15397252016264201</v>
      </c>
      <c r="AM138" s="36">
        <v>0.78904541371890968</v>
      </c>
    </row>
    <row r="139" spans="2:39" x14ac:dyDescent="0.3">
      <c r="B139" s="36" t="s">
        <v>680</v>
      </c>
      <c r="C139" s="36" t="s">
        <v>49</v>
      </c>
      <c r="D139" s="199" t="s">
        <v>54</v>
      </c>
      <c r="E139" s="37" t="s">
        <v>320</v>
      </c>
      <c r="F139" s="199" t="s">
        <v>312</v>
      </c>
      <c r="G139" s="36"/>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6"/>
      <c r="AL139" s="36"/>
      <c r="AM139" s="36"/>
    </row>
    <row r="140" spans="2:39" x14ac:dyDescent="0.3">
      <c r="B140" s="36" t="s">
        <v>680</v>
      </c>
      <c r="C140" s="36" t="s">
        <v>49</v>
      </c>
      <c r="D140" s="199" t="s">
        <v>54</v>
      </c>
      <c r="E140" s="37" t="s">
        <v>319</v>
      </c>
      <c r="F140" s="199" t="s">
        <v>312</v>
      </c>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36"/>
    </row>
    <row r="141" spans="2:39" x14ac:dyDescent="0.3">
      <c r="B141" s="36" t="s">
        <v>680</v>
      </c>
      <c r="C141" s="36" t="s">
        <v>49</v>
      </c>
      <c r="D141" s="199" t="s">
        <v>54</v>
      </c>
      <c r="E141" s="37" t="s">
        <v>318</v>
      </c>
      <c r="F141" s="199" t="s">
        <v>312</v>
      </c>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row>
    <row r="142" spans="2:39" x14ac:dyDescent="0.3">
      <c r="B142" s="36" t="s">
        <v>680</v>
      </c>
      <c r="C142" s="36" t="s">
        <v>49</v>
      </c>
      <c r="D142" s="199" t="s">
        <v>54</v>
      </c>
      <c r="E142" s="37" t="s">
        <v>317</v>
      </c>
      <c r="F142" s="199" t="s">
        <v>312</v>
      </c>
      <c r="G142" s="36"/>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c r="AK142" s="36"/>
      <c r="AL142" s="36"/>
      <c r="AM142" s="36"/>
    </row>
    <row r="143" spans="2:39" x14ac:dyDescent="0.3">
      <c r="B143" s="36" t="s">
        <v>680</v>
      </c>
      <c r="C143" s="36" t="s">
        <v>49</v>
      </c>
      <c r="D143" s="199" t="s">
        <v>54</v>
      </c>
      <c r="E143" s="37" t="s">
        <v>316</v>
      </c>
      <c r="F143" s="199" t="s">
        <v>312</v>
      </c>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36"/>
      <c r="AL143" s="36"/>
      <c r="AM143" s="36"/>
    </row>
    <row r="144" spans="2:39" x14ac:dyDescent="0.3">
      <c r="B144" s="16" t="s">
        <v>680</v>
      </c>
      <c r="C144" s="44" t="s">
        <v>53</v>
      </c>
      <c r="D144" s="15" t="s">
        <v>54</v>
      </c>
      <c r="E144" s="15" t="s">
        <v>313</v>
      </c>
      <c r="F144" s="15" t="s">
        <v>312</v>
      </c>
      <c r="G144" s="16">
        <v>30</v>
      </c>
      <c r="H144" s="16">
        <v>21903.4</v>
      </c>
      <c r="I144" s="16">
        <v>0.1092514</v>
      </c>
      <c r="J144" s="16">
        <v>2877</v>
      </c>
      <c r="K144" s="16">
        <v>2809</v>
      </c>
      <c r="L144" s="16">
        <v>0.96298067993673997</v>
      </c>
      <c r="M144" s="16">
        <v>6.6495299108710292E-3</v>
      </c>
      <c r="N144" s="16">
        <v>0.94994234409659317</v>
      </c>
      <c r="O144" s="16">
        <v>0.97601901577688677</v>
      </c>
      <c r="P144" s="16">
        <v>3877</v>
      </c>
      <c r="Q144" s="16">
        <v>3792</v>
      </c>
      <c r="R144" s="16">
        <v>0.96744016803848698</v>
      </c>
      <c r="S144" s="16">
        <v>5.4264467762117873E-3</v>
      </c>
      <c r="T144" s="16">
        <v>0.95680004212954683</v>
      </c>
      <c r="U144" s="16">
        <v>0.97808029394742713</v>
      </c>
      <c r="V144" s="16">
        <v>75</v>
      </c>
      <c r="W144" s="16">
        <v>74</v>
      </c>
      <c r="X144" s="16">
        <v>0.99027794771980671</v>
      </c>
      <c r="Y144" s="16">
        <v>9.8080333843251991E-3</v>
      </c>
      <c r="Z144" s="16">
        <v>0.97066557284209232</v>
      </c>
      <c r="AA144" s="16">
        <v>1.0098903225975211</v>
      </c>
      <c r="AB144" s="16">
        <v>4039</v>
      </c>
      <c r="AC144" s="16">
        <v>3895</v>
      </c>
      <c r="AD144" s="16">
        <v>0.96049219380921602</v>
      </c>
      <c r="AE144" s="16">
        <v>5.6603464659281087E-3</v>
      </c>
      <c r="AF144" s="16">
        <v>0.94939343958394307</v>
      </c>
      <c r="AG144" s="16">
        <v>0.97159094803448898</v>
      </c>
      <c r="AH144" s="16">
        <v>87</v>
      </c>
      <c r="AI144" s="16">
        <v>29</v>
      </c>
      <c r="AJ144" s="16">
        <v>0.40369149271121768</v>
      </c>
      <c r="AK144" s="16">
        <v>9.8778798091722728E-2</v>
      </c>
      <c r="AL144" s="16">
        <v>0.2069564661383127</v>
      </c>
      <c r="AM144" s="16">
        <v>0.60042651928412272</v>
      </c>
    </row>
    <row r="145" spans="2:39" x14ac:dyDescent="0.3">
      <c r="B145" s="209" t="s">
        <v>680</v>
      </c>
      <c r="C145" s="210" t="s">
        <v>50</v>
      </c>
      <c r="D145" s="209" t="s">
        <v>82</v>
      </c>
      <c r="E145" s="209" t="s">
        <v>326</v>
      </c>
      <c r="F145" s="209" t="s">
        <v>329</v>
      </c>
      <c r="G145" s="209"/>
      <c r="H145" s="209"/>
      <c r="I145" s="209"/>
      <c r="J145" s="209"/>
      <c r="K145" s="209"/>
      <c r="L145" s="209"/>
      <c r="M145" s="209"/>
      <c r="N145" s="209"/>
      <c r="O145" s="209"/>
      <c r="P145" s="209"/>
      <c r="Q145" s="209"/>
      <c r="R145" s="209"/>
      <c r="S145" s="209"/>
      <c r="T145" s="209"/>
      <c r="U145" s="209"/>
      <c r="V145" s="209"/>
      <c r="W145" s="209"/>
      <c r="X145" s="209"/>
      <c r="Y145" s="209"/>
      <c r="Z145" s="209"/>
      <c r="AA145" s="209"/>
      <c r="AB145" s="209"/>
      <c r="AC145" s="209"/>
      <c r="AD145" s="209"/>
      <c r="AE145" s="209"/>
      <c r="AF145" s="209"/>
      <c r="AG145" s="209"/>
      <c r="AH145" s="209"/>
      <c r="AI145" s="209"/>
      <c r="AJ145" s="209"/>
      <c r="AK145" s="209"/>
      <c r="AL145" s="209"/>
      <c r="AM145" s="209"/>
    </row>
    <row r="146" spans="2:39" x14ac:dyDescent="0.3">
      <c r="B146" s="209" t="s">
        <v>680</v>
      </c>
      <c r="C146" s="210" t="s">
        <v>50</v>
      </c>
      <c r="D146" s="209" t="s">
        <v>82</v>
      </c>
      <c r="E146" s="209" t="s">
        <v>326</v>
      </c>
      <c r="F146" s="209" t="s">
        <v>328</v>
      </c>
      <c r="G146" s="209"/>
      <c r="H146" s="209"/>
      <c r="I146" s="209"/>
      <c r="J146" s="209"/>
      <c r="K146" s="209"/>
      <c r="L146" s="209"/>
      <c r="M146" s="209"/>
      <c r="N146" s="209"/>
      <c r="O146" s="209"/>
      <c r="P146" s="209"/>
      <c r="Q146" s="209"/>
      <c r="R146" s="209"/>
      <c r="S146" s="209"/>
      <c r="T146" s="209"/>
      <c r="U146" s="209"/>
      <c r="V146" s="209"/>
      <c r="W146" s="209"/>
      <c r="X146" s="209"/>
      <c r="Y146" s="209"/>
      <c r="Z146" s="209"/>
      <c r="AA146" s="209"/>
      <c r="AB146" s="209"/>
      <c r="AC146" s="209"/>
      <c r="AD146" s="209"/>
      <c r="AE146" s="209"/>
      <c r="AF146" s="209"/>
      <c r="AG146" s="209"/>
      <c r="AH146" s="209"/>
      <c r="AI146" s="209"/>
      <c r="AJ146" s="209"/>
      <c r="AK146" s="209"/>
      <c r="AL146" s="209"/>
      <c r="AM146" s="209"/>
    </row>
    <row r="147" spans="2:39" x14ac:dyDescent="0.3">
      <c r="B147" s="209" t="s">
        <v>680</v>
      </c>
      <c r="C147" s="210" t="s">
        <v>50</v>
      </c>
      <c r="D147" s="209" t="s">
        <v>82</v>
      </c>
      <c r="E147" s="209" t="s">
        <v>324</v>
      </c>
      <c r="F147" s="209" t="s">
        <v>329</v>
      </c>
      <c r="G147" s="209"/>
      <c r="H147" s="209"/>
      <c r="I147" s="209"/>
      <c r="J147" s="209"/>
      <c r="K147" s="209"/>
      <c r="L147" s="209"/>
      <c r="M147" s="209"/>
      <c r="N147" s="209"/>
      <c r="O147" s="209"/>
      <c r="P147" s="209"/>
      <c r="Q147" s="209"/>
      <c r="R147" s="209"/>
      <c r="S147" s="209"/>
      <c r="T147" s="209"/>
      <c r="U147" s="209"/>
      <c r="V147" s="209"/>
      <c r="W147" s="209"/>
      <c r="X147" s="209"/>
      <c r="Y147" s="209"/>
      <c r="Z147" s="209"/>
      <c r="AA147" s="209"/>
      <c r="AB147" s="209"/>
      <c r="AC147" s="209"/>
      <c r="AD147" s="209"/>
      <c r="AE147" s="209"/>
      <c r="AF147" s="209"/>
      <c r="AG147" s="209"/>
      <c r="AH147" s="209"/>
      <c r="AI147" s="209"/>
      <c r="AJ147" s="209"/>
      <c r="AK147" s="209"/>
      <c r="AL147" s="209"/>
      <c r="AM147" s="209"/>
    </row>
    <row r="148" spans="2:39" x14ac:dyDescent="0.3">
      <c r="B148" s="209" t="s">
        <v>680</v>
      </c>
      <c r="C148" s="210" t="s">
        <v>50</v>
      </c>
      <c r="D148" s="209" t="s">
        <v>82</v>
      </c>
      <c r="E148" s="209" t="s">
        <v>324</v>
      </c>
      <c r="F148" s="209" t="s">
        <v>328</v>
      </c>
      <c r="G148" s="209"/>
      <c r="H148" s="209"/>
      <c r="I148" s="209"/>
      <c r="J148" s="209"/>
      <c r="K148" s="209"/>
      <c r="L148" s="209"/>
      <c r="M148" s="209"/>
      <c r="N148" s="209"/>
      <c r="O148" s="209"/>
      <c r="P148" s="209"/>
      <c r="Q148" s="209"/>
      <c r="R148" s="209"/>
      <c r="S148" s="209"/>
      <c r="T148" s="209"/>
      <c r="U148" s="209"/>
      <c r="V148" s="209"/>
      <c r="W148" s="209"/>
      <c r="X148" s="209"/>
      <c r="Y148" s="209"/>
      <c r="Z148" s="209"/>
      <c r="AA148" s="209"/>
      <c r="AB148" s="209"/>
      <c r="AC148" s="209"/>
      <c r="AD148" s="209"/>
      <c r="AE148" s="209"/>
      <c r="AF148" s="209"/>
      <c r="AG148" s="209"/>
      <c r="AH148" s="209"/>
      <c r="AI148" s="209"/>
      <c r="AJ148" s="209"/>
      <c r="AK148" s="209"/>
      <c r="AL148" s="209"/>
      <c r="AM148" s="209"/>
    </row>
    <row r="149" spans="2:39" x14ac:dyDescent="0.3">
      <c r="B149" s="209" t="s">
        <v>680</v>
      </c>
      <c r="C149" s="210" t="s">
        <v>50</v>
      </c>
      <c r="D149" s="209" t="s">
        <v>82</v>
      </c>
      <c r="E149" s="209" t="s">
        <v>323</v>
      </c>
      <c r="F149" s="209" t="s">
        <v>329</v>
      </c>
      <c r="G149" s="209"/>
      <c r="H149" s="209"/>
      <c r="I149" s="209"/>
      <c r="J149" s="209"/>
      <c r="K149" s="209"/>
      <c r="L149" s="209"/>
      <c r="M149" s="209"/>
      <c r="N149" s="209"/>
      <c r="O149" s="209"/>
      <c r="P149" s="209"/>
      <c r="Q149" s="209"/>
      <c r="R149" s="209"/>
      <c r="S149" s="209"/>
      <c r="T149" s="209"/>
      <c r="U149" s="209"/>
      <c r="V149" s="209"/>
      <c r="W149" s="209"/>
      <c r="X149" s="209"/>
      <c r="Y149" s="209"/>
      <c r="Z149" s="209"/>
      <c r="AA149" s="209"/>
      <c r="AB149" s="209"/>
      <c r="AC149" s="209"/>
      <c r="AD149" s="209"/>
      <c r="AE149" s="209"/>
      <c r="AF149" s="209"/>
      <c r="AG149" s="209"/>
      <c r="AH149" s="209"/>
      <c r="AI149" s="209"/>
      <c r="AJ149" s="209"/>
      <c r="AK149" s="209"/>
      <c r="AL149" s="209"/>
      <c r="AM149" s="209"/>
    </row>
    <row r="150" spans="2:39" x14ac:dyDescent="0.3">
      <c r="B150" s="209" t="s">
        <v>680</v>
      </c>
      <c r="C150" s="210" t="s">
        <v>50</v>
      </c>
      <c r="D150" s="209" t="s">
        <v>82</v>
      </c>
      <c r="E150" s="209" t="s">
        <v>323</v>
      </c>
      <c r="F150" s="209" t="s">
        <v>328</v>
      </c>
      <c r="G150" s="209"/>
      <c r="H150" s="209"/>
      <c r="I150" s="209"/>
      <c r="J150" s="209"/>
      <c r="K150" s="209"/>
      <c r="L150" s="209"/>
      <c r="M150" s="209"/>
      <c r="N150" s="209"/>
      <c r="O150" s="209"/>
      <c r="P150" s="209"/>
      <c r="Q150" s="209"/>
      <c r="R150" s="209"/>
      <c r="S150" s="209"/>
      <c r="T150" s="209"/>
      <c r="U150" s="209"/>
      <c r="V150" s="209"/>
      <c r="W150" s="209"/>
      <c r="X150" s="209"/>
      <c r="Y150" s="209"/>
      <c r="Z150" s="209"/>
      <c r="AA150" s="209"/>
      <c r="AB150" s="209"/>
      <c r="AC150" s="209"/>
      <c r="AD150" s="209"/>
      <c r="AE150" s="209"/>
      <c r="AF150" s="209"/>
      <c r="AG150" s="209"/>
      <c r="AH150" s="209"/>
      <c r="AI150" s="209"/>
      <c r="AJ150" s="209"/>
      <c r="AK150" s="209"/>
      <c r="AL150" s="209"/>
      <c r="AM150" s="209"/>
    </row>
    <row r="151" spans="2:39" x14ac:dyDescent="0.3">
      <c r="B151" s="209" t="s">
        <v>680</v>
      </c>
      <c r="C151" s="210" t="s">
        <v>50</v>
      </c>
      <c r="D151" s="209" t="s">
        <v>82</v>
      </c>
      <c r="E151" s="209" t="s">
        <v>322</v>
      </c>
      <c r="F151" s="209" t="s">
        <v>329</v>
      </c>
      <c r="G151" s="209"/>
      <c r="H151" s="209"/>
      <c r="I151" s="209"/>
      <c r="J151" s="209"/>
      <c r="K151" s="209"/>
      <c r="L151" s="209"/>
      <c r="M151" s="209"/>
      <c r="N151" s="209"/>
      <c r="O151" s="209"/>
      <c r="P151" s="209"/>
      <c r="Q151" s="209"/>
      <c r="R151" s="209"/>
      <c r="S151" s="209"/>
      <c r="T151" s="209"/>
      <c r="U151" s="209"/>
      <c r="V151" s="209"/>
      <c r="W151" s="209"/>
      <c r="X151" s="209"/>
      <c r="Y151" s="209"/>
      <c r="Z151" s="209"/>
      <c r="AA151" s="209"/>
      <c r="AB151" s="209"/>
      <c r="AC151" s="209"/>
      <c r="AD151" s="209"/>
      <c r="AE151" s="209"/>
      <c r="AF151" s="209"/>
      <c r="AG151" s="209"/>
      <c r="AH151" s="209"/>
      <c r="AI151" s="209"/>
      <c r="AJ151" s="209"/>
      <c r="AK151" s="209"/>
      <c r="AL151" s="209"/>
      <c r="AM151" s="209"/>
    </row>
    <row r="152" spans="2:39" x14ac:dyDescent="0.3">
      <c r="B152" s="209" t="s">
        <v>680</v>
      </c>
      <c r="C152" s="210" t="s">
        <v>50</v>
      </c>
      <c r="D152" s="209" t="s">
        <v>82</v>
      </c>
      <c r="E152" s="209" t="s">
        <v>322</v>
      </c>
      <c r="F152" s="209" t="s">
        <v>328</v>
      </c>
      <c r="G152" s="209"/>
      <c r="H152" s="209"/>
      <c r="I152" s="209"/>
      <c r="J152" s="209"/>
      <c r="K152" s="209"/>
      <c r="L152" s="209"/>
      <c r="M152" s="209"/>
      <c r="N152" s="209"/>
      <c r="O152" s="209"/>
      <c r="P152" s="209"/>
      <c r="Q152" s="209"/>
      <c r="R152" s="209"/>
      <c r="S152" s="209"/>
      <c r="T152" s="209"/>
      <c r="U152" s="209"/>
      <c r="V152" s="209"/>
      <c r="W152" s="209"/>
      <c r="X152" s="209"/>
      <c r="Y152" s="209"/>
      <c r="Z152" s="209"/>
      <c r="AA152" s="209"/>
      <c r="AB152" s="209"/>
      <c r="AC152" s="209"/>
      <c r="AD152" s="209"/>
      <c r="AE152" s="209"/>
      <c r="AF152" s="209"/>
      <c r="AG152" s="209"/>
      <c r="AH152" s="209"/>
      <c r="AI152" s="209"/>
      <c r="AJ152" s="209"/>
      <c r="AK152" s="209"/>
      <c r="AL152" s="209"/>
      <c r="AM152" s="209"/>
    </row>
    <row r="153" spans="2:39" x14ac:dyDescent="0.3">
      <c r="B153" s="209" t="s">
        <v>680</v>
      </c>
      <c r="C153" s="210" t="s">
        <v>50</v>
      </c>
      <c r="D153" s="209" t="s">
        <v>82</v>
      </c>
      <c r="E153" s="209" t="s">
        <v>321</v>
      </c>
      <c r="F153" s="209" t="s">
        <v>329</v>
      </c>
      <c r="G153" s="209"/>
      <c r="H153" s="209"/>
      <c r="I153" s="209"/>
      <c r="J153" s="209"/>
      <c r="K153" s="209"/>
      <c r="L153" s="209"/>
      <c r="M153" s="209"/>
      <c r="N153" s="209"/>
      <c r="O153" s="209"/>
      <c r="P153" s="209"/>
      <c r="Q153" s="209"/>
      <c r="R153" s="209"/>
      <c r="S153" s="209"/>
      <c r="T153" s="209"/>
      <c r="U153" s="209"/>
      <c r="V153" s="209"/>
      <c r="W153" s="209"/>
      <c r="X153" s="209"/>
      <c r="Y153" s="209"/>
      <c r="Z153" s="209"/>
      <c r="AA153" s="209"/>
      <c r="AB153" s="209"/>
      <c r="AC153" s="209"/>
      <c r="AD153" s="209"/>
      <c r="AE153" s="209"/>
      <c r="AF153" s="209"/>
      <c r="AG153" s="209"/>
      <c r="AH153" s="209"/>
      <c r="AI153" s="209"/>
      <c r="AJ153" s="209"/>
      <c r="AK153" s="209"/>
      <c r="AL153" s="209"/>
      <c r="AM153" s="209"/>
    </row>
    <row r="154" spans="2:39" x14ac:dyDescent="0.3">
      <c r="B154" s="209" t="s">
        <v>680</v>
      </c>
      <c r="C154" s="210" t="s">
        <v>50</v>
      </c>
      <c r="D154" s="209" t="s">
        <v>82</v>
      </c>
      <c r="E154" s="209" t="s">
        <v>321</v>
      </c>
      <c r="F154" s="209" t="s">
        <v>328</v>
      </c>
      <c r="G154" s="209"/>
      <c r="H154" s="209"/>
      <c r="I154" s="209"/>
      <c r="J154" s="209"/>
      <c r="K154" s="209"/>
      <c r="L154" s="209"/>
      <c r="M154" s="209"/>
      <c r="N154" s="209"/>
      <c r="O154" s="209"/>
      <c r="P154" s="209"/>
      <c r="Q154" s="209"/>
      <c r="R154" s="209"/>
      <c r="S154" s="209"/>
      <c r="T154" s="209"/>
      <c r="U154" s="209"/>
      <c r="V154" s="209"/>
      <c r="W154" s="209"/>
      <c r="X154" s="209"/>
      <c r="Y154" s="209"/>
      <c r="Z154" s="209"/>
      <c r="AA154" s="209"/>
      <c r="AB154" s="209"/>
      <c r="AC154" s="209"/>
      <c r="AD154" s="209"/>
      <c r="AE154" s="209"/>
      <c r="AF154" s="209"/>
      <c r="AG154" s="209"/>
      <c r="AH154" s="209"/>
      <c r="AI154" s="209"/>
      <c r="AJ154" s="209"/>
      <c r="AK154" s="209"/>
      <c r="AL154" s="209"/>
      <c r="AM154" s="209"/>
    </row>
    <row r="155" spans="2:39" x14ac:dyDescent="0.3">
      <c r="B155" s="209" t="s">
        <v>680</v>
      </c>
      <c r="C155" s="203" t="s">
        <v>50</v>
      </c>
      <c r="D155" s="201" t="s">
        <v>82</v>
      </c>
      <c r="E155" s="204" t="s">
        <v>313</v>
      </c>
      <c r="F155" s="202" t="s">
        <v>315</v>
      </c>
      <c r="G155" s="201"/>
      <c r="H155" s="201"/>
      <c r="I155" s="201"/>
      <c r="J155" s="201"/>
      <c r="K155" s="201"/>
      <c r="L155" s="201"/>
      <c r="M155" s="201"/>
      <c r="N155" s="201"/>
      <c r="O155" s="201"/>
      <c r="P155" s="201"/>
      <c r="Q155" s="201"/>
      <c r="R155" s="201"/>
      <c r="S155" s="201"/>
      <c r="T155" s="201"/>
      <c r="U155" s="201"/>
      <c r="V155" s="201"/>
      <c r="W155" s="201"/>
      <c r="X155" s="201"/>
      <c r="Y155" s="201"/>
      <c r="Z155" s="201"/>
      <c r="AA155" s="201"/>
      <c r="AB155" s="201"/>
      <c r="AC155" s="201"/>
      <c r="AD155" s="201"/>
      <c r="AE155" s="201"/>
      <c r="AF155" s="201"/>
      <c r="AG155" s="201"/>
      <c r="AH155" s="201"/>
      <c r="AI155" s="201"/>
      <c r="AJ155" s="201"/>
      <c r="AK155" s="201"/>
      <c r="AL155" s="201"/>
      <c r="AM155" s="201"/>
    </row>
    <row r="156" spans="2:39" x14ac:dyDescent="0.3">
      <c r="B156" s="209" t="s">
        <v>680</v>
      </c>
      <c r="C156" s="203" t="s">
        <v>50</v>
      </c>
      <c r="D156" s="201" t="s">
        <v>82</v>
      </c>
      <c r="E156" s="204" t="s">
        <v>313</v>
      </c>
      <c r="F156" s="202" t="s">
        <v>314</v>
      </c>
      <c r="G156" s="201"/>
      <c r="H156" s="201"/>
      <c r="I156" s="201"/>
      <c r="J156" s="201"/>
      <c r="K156" s="201"/>
      <c r="L156" s="201"/>
      <c r="M156" s="201"/>
      <c r="N156" s="201"/>
      <c r="O156" s="201"/>
      <c r="P156" s="201"/>
      <c r="Q156" s="201"/>
      <c r="R156" s="201"/>
      <c r="S156" s="201"/>
      <c r="T156" s="201"/>
      <c r="U156" s="201"/>
      <c r="V156" s="201"/>
      <c r="W156" s="201"/>
      <c r="X156" s="201"/>
      <c r="Y156" s="201"/>
      <c r="Z156" s="201"/>
      <c r="AA156" s="201"/>
      <c r="AB156" s="201"/>
      <c r="AC156" s="201"/>
      <c r="AD156" s="201"/>
      <c r="AE156" s="201"/>
      <c r="AF156" s="201"/>
      <c r="AG156" s="201"/>
      <c r="AH156" s="201"/>
      <c r="AI156" s="201"/>
      <c r="AJ156" s="201"/>
      <c r="AK156" s="201"/>
      <c r="AL156" s="201"/>
      <c r="AM156" s="201"/>
    </row>
    <row r="157" spans="2:39" x14ac:dyDescent="0.3">
      <c r="B157" s="209" t="s">
        <v>680</v>
      </c>
      <c r="C157" s="203" t="s">
        <v>50</v>
      </c>
      <c r="D157" s="201" t="s">
        <v>82</v>
      </c>
      <c r="E157" s="202" t="s">
        <v>320</v>
      </c>
      <c r="F157" s="204" t="s">
        <v>312</v>
      </c>
      <c r="G157" s="201"/>
      <c r="H157" s="201"/>
      <c r="I157" s="201"/>
      <c r="J157" s="201"/>
      <c r="K157" s="201"/>
      <c r="L157" s="201"/>
      <c r="M157" s="201"/>
      <c r="N157" s="201"/>
      <c r="O157" s="201"/>
      <c r="P157" s="201"/>
      <c r="Q157" s="201"/>
      <c r="R157" s="201"/>
      <c r="S157" s="201"/>
      <c r="T157" s="201"/>
      <c r="U157" s="201"/>
      <c r="V157" s="201"/>
      <c r="W157" s="201"/>
      <c r="X157" s="201"/>
      <c r="Y157" s="201"/>
      <c r="Z157" s="201"/>
      <c r="AA157" s="201"/>
      <c r="AB157" s="201"/>
      <c r="AC157" s="201"/>
      <c r="AD157" s="201"/>
      <c r="AE157" s="201"/>
      <c r="AF157" s="201"/>
      <c r="AG157" s="201"/>
      <c r="AH157" s="201"/>
      <c r="AI157" s="201"/>
      <c r="AJ157" s="201"/>
      <c r="AK157" s="201"/>
      <c r="AL157" s="201"/>
      <c r="AM157" s="201"/>
    </row>
    <row r="158" spans="2:39" x14ac:dyDescent="0.3">
      <c r="B158" s="209" t="s">
        <v>680</v>
      </c>
      <c r="C158" s="203" t="s">
        <v>50</v>
      </c>
      <c r="D158" s="201" t="s">
        <v>82</v>
      </c>
      <c r="E158" s="202" t="s">
        <v>319</v>
      </c>
      <c r="F158" s="204" t="s">
        <v>312</v>
      </c>
      <c r="G158" s="201"/>
      <c r="H158" s="201"/>
      <c r="I158" s="201"/>
      <c r="J158" s="201"/>
      <c r="K158" s="201"/>
      <c r="L158" s="201"/>
      <c r="M158" s="201"/>
      <c r="N158" s="201"/>
      <c r="O158" s="201"/>
      <c r="P158" s="201"/>
      <c r="Q158" s="201"/>
      <c r="R158" s="201"/>
      <c r="S158" s="201"/>
      <c r="T158" s="201"/>
      <c r="U158" s="201"/>
      <c r="V158" s="201"/>
      <c r="W158" s="201"/>
      <c r="X158" s="201"/>
      <c r="Y158" s="201"/>
      <c r="Z158" s="201"/>
      <c r="AA158" s="201"/>
      <c r="AB158" s="201"/>
      <c r="AC158" s="201"/>
      <c r="AD158" s="201"/>
      <c r="AE158" s="201"/>
      <c r="AF158" s="201"/>
      <c r="AG158" s="201"/>
      <c r="AH158" s="201"/>
      <c r="AI158" s="201"/>
      <c r="AJ158" s="201"/>
      <c r="AK158" s="201"/>
      <c r="AL158" s="201"/>
      <c r="AM158" s="201"/>
    </row>
    <row r="159" spans="2:39" x14ac:dyDescent="0.3">
      <c r="B159" s="209" t="s">
        <v>680</v>
      </c>
      <c r="C159" s="203" t="s">
        <v>50</v>
      </c>
      <c r="D159" s="201" t="s">
        <v>82</v>
      </c>
      <c r="E159" s="202" t="s">
        <v>318</v>
      </c>
      <c r="F159" s="204" t="s">
        <v>312</v>
      </c>
      <c r="G159" s="201"/>
      <c r="H159" s="201"/>
      <c r="I159" s="201"/>
      <c r="J159" s="201"/>
      <c r="K159" s="201"/>
      <c r="L159" s="201"/>
      <c r="M159" s="201"/>
      <c r="N159" s="201"/>
      <c r="O159" s="201"/>
      <c r="P159" s="201"/>
      <c r="Q159" s="201"/>
      <c r="R159" s="201"/>
      <c r="S159" s="201"/>
      <c r="T159" s="201"/>
      <c r="U159" s="201"/>
      <c r="V159" s="201"/>
      <c r="W159" s="201"/>
      <c r="X159" s="201"/>
      <c r="Y159" s="201"/>
      <c r="Z159" s="201"/>
      <c r="AA159" s="201"/>
      <c r="AB159" s="201"/>
      <c r="AC159" s="201"/>
      <c r="AD159" s="201"/>
      <c r="AE159" s="201"/>
      <c r="AF159" s="201"/>
      <c r="AG159" s="201"/>
      <c r="AH159" s="201"/>
      <c r="AI159" s="201"/>
      <c r="AJ159" s="201"/>
      <c r="AK159" s="201"/>
      <c r="AL159" s="201"/>
      <c r="AM159" s="201"/>
    </row>
    <row r="160" spans="2:39" x14ac:dyDescent="0.3">
      <c r="B160" s="209" t="s">
        <v>680</v>
      </c>
      <c r="C160" s="203" t="s">
        <v>50</v>
      </c>
      <c r="D160" s="201" t="s">
        <v>82</v>
      </c>
      <c r="E160" s="202" t="s">
        <v>317</v>
      </c>
      <c r="F160" s="204" t="s">
        <v>312</v>
      </c>
      <c r="G160" s="201"/>
      <c r="H160" s="201"/>
      <c r="I160" s="201"/>
      <c r="J160" s="201"/>
      <c r="K160" s="201"/>
      <c r="L160" s="201"/>
      <c r="M160" s="201"/>
      <c r="N160" s="201"/>
      <c r="O160" s="201"/>
      <c r="P160" s="201"/>
      <c r="Q160" s="201"/>
      <c r="R160" s="201"/>
      <c r="S160" s="201"/>
      <c r="T160" s="201"/>
      <c r="U160" s="201"/>
      <c r="V160" s="201"/>
      <c r="W160" s="201"/>
      <c r="X160" s="201"/>
      <c r="Y160" s="201"/>
      <c r="Z160" s="201"/>
      <c r="AA160" s="201"/>
      <c r="AB160" s="201"/>
      <c r="AC160" s="201"/>
      <c r="AD160" s="201"/>
      <c r="AE160" s="201"/>
      <c r="AF160" s="201"/>
      <c r="AG160" s="201"/>
      <c r="AH160" s="201"/>
      <c r="AI160" s="201"/>
      <c r="AJ160" s="201"/>
      <c r="AK160" s="201"/>
      <c r="AL160" s="201"/>
      <c r="AM160" s="201"/>
    </row>
    <row r="161" spans="2:39" x14ac:dyDescent="0.3">
      <c r="B161" s="209" t="s">
        <v>680</v>
      </c>
      <c r="C161" s="203" t="s">
        <v>50</v>
      </c>
      <c r="D161" s="201" t="s">
        <v>82</v>
      </c>
      <c r="E161" s="202" t="s">
        <v>316</v>
      </c>
      <c r="F161" s="204" t="s">
        <v>312</v>
      </c>
      <c r="G161" s="201"/>
      <c r="H161" s="201"/>
      <c r="I161" s="201"/>
      <c r="J161" s="201"/>
      <c r="K161" s="201"/>
      <c r="L161" s="201"/>
      <c r="M161" s="201"/>
      <c r="N161" s="201"/>
      <c r="O161" s="201"/>
      <c r="P161" s="201"/>
      <c r="Q161" s="201"/>
      <c r="R161" s="201"/>
      <c r="S161" s="201"/>
      <c r="T161" s="201"/>
      <c r="U161" s="201"/>
      <c r="V161" s="201"/>
      <c r="W161" s="201"/>
      <c r="X161" s="201"/>
      <c r="Y161" s="201"/>
      <c r="Z161" s="201"/>
      <c r="AA161" s="201"/>
      <c r="AB161" s="201"/>
      <c r="AC161" s="201"/>
      <c r="AD161" s="201"/>
      <c r="AE161" s="201"/>
      <c r="AF161" s="201"/>
      <c r="AG161" s="201"/>
      <c r="AH161" s="201"/>
      <c r="AI161" s="201"/>
      <c r="AJ161" s="201"/>
      <c r="AK161" s="201"/>
      <c r="AL161" s="201"/>
      <c r="AM161" s="201"/>
    </row>
    <row r="162" spans="2:39" x14ac:dyDescent="0.3">
      <c r="B162" s="36" t="s">
        <v>680</v>
      </c>
      <c r="C162" s="47" t="s">
        <v>50</v>
      </c>
      <c r="D162" s="37" t="s">
        <v>45</v>
      </c>
      <c r="E162" s="199" t="s">
        <v>313</v>
      </c>
      <c r="F162" s="199" t="s">
        <v>312</v>
      </c>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c r="AG162" s="36"/>
      <c r="AH162" s="36"/>
      <c r="AI162" s="36"/>
      <c r="AJ162" s="36"/>
      <c r="AK162" s="36"/>
      <c r="AL162" s="36"/>
      <c r="AM162" s="36"/>
    </row>
    <row r="163" spans="2:39" x14ac:dyDescent="0.3">
      <c r="B163" s="209" t="s">
        <v>680</v>
      </c>
      <c r="C163" s="210" t="s">
        <v>50</v>
      </c>
      <c r="D163" s="209" t="s">
        <v>327</v>
      </c>
      <c r="E163" s="209" t="s">
        <v>326</v>
      </c>
      <c r="F163" s="209" t="s">
        <v>329</v>
      </c>
      <c r="G163" s="209"/>
      <c r="H163" s="209"/>
      <c r="I163" s="209"/>
      <c r="J163" s="209"/>
      <c r="K163" s="209"/>
      <c r="L163" s="209"/>
      <c r="M163" s="209"/>
      <c r="N163" s="209"/>
      <c r="O163" s="209"/>
      <c r="P163" s="209"/>
      <c r="Q163" s="209"/>
      <c r="R163" s="209"/>
      <c r="S163" s="209"/>
      <c r="T163" s="209"/>
      <c r="U163" s="209"/>
      <c r="V163" s="209"/>
      <c r="W163" s="209"/>
      <c r="X163" s="209"/>
      <c r="Y163" s="209"/>
      <c r="Z163" s="209"/>
      <c r="AA163" s="209"/>
      <c r="AB163" s="209"/>
      <c r="AC163" s="209"/>
      <c r="AD163" s="209"/>
      <c r="AE163" s="209"/>
      <c r="AF163" s="209"/>
      <c r="AG163" s="209"/>
      <c r="AH163" s="209"/>
      <c r="AI163" s="209"/>
      <c r="AJ163" s="209"/>
      <c r="AK163" s="209"/>
      <c r="AL163" s="209"/>
      <c r="AM163" s="209"/>
    </row>
    <row r="164" spans="2:39" x14ac:dyDescent="0.3">
      <c r="B164" s="209" t="s">
        <v>680</v>
      </c>
      <c r="C164" s="210" t="s">
        <v>50</v>
      </c>
      <c r="D164" s="209" t="s">
        <v>327</v>
      </c>
      <c r="E164" s="209" t="s">
        <v>326</v>
      </c>
      <c r="F164" s="209" t="s">
        <v>328</v>
      </c>
      <c r="G164" s="209"/>
      <c r="H164" s="209"/>
      <c r="I164" s="209"/>
      <c r="J164" s="209"/>
      <c r="K164" s="209"/>
      <c r="L164" s="209"/>
      <c r="M164" s="209"/>
      <c r="N164" s="209"/>
      <c r="O164" s="209"/>
      <c r="P164" s="209"/>
      <c r="Q164" s="209"/>
      <c r="R164" s="209"/>
      <c r="S164" s="209"/>
      <c r="T164" s="209"/>
      <c r="U164" s="209"/>
      <c r="V164" s="209"/>
      <c r="W164" s="209"/>
      <c r="X164" s="209"/>
      <c r="Y164" s="209"/>
      <c r="Z164" s="209"/>
      <c r="AA164" s="209"/>
      <c r="AB164" s="209"/>
      <c r="AC164" s="209"/>
      <c r="AD164" s="209"/>
      <c r="AE164" s="209"/>
      <c r="AF164" s="209"/>
      <c r="AG164" s="209"/>
      <c r="AH164" s="209"/>
      <c r="AI164" s="209"/>
      <c r="AJ164" s="209"/>
      <c r="AK164" s="209"/>
      <c r="AL164" s="209"/>
      <c r="AM164" s="209"/>
    </row>
    <row r="165" spans="2:39" x14ac:dyDescent="0.3">
      <c r="B165" s="209" t="s">
        <v>680</v>
      </c>
      <c r="C165" s="210" t="s">
        <v>50</v>
      </c>
      <c r="D165" s="209" t="s">
        <v>327</v>
      </c>
      <c r="E165" s="209" t="s">
        <v>324</v>
      </c>
      <c r="F165" s="209" t="s">
        <v>329</v>
      </c>
      <c r="G165" s="209"/>
      <c r="H165" s="209"/>
      <c r="I165" s="209"/>
      <c r="J165" s="209"/>
      <c r="K165" s="209"/>
      <c r="L165" s="209"/>
      <c r="M165" s="209"/>
      <c r="N165" s="209"/>
      <c r="O165" s="209"/>
      <c r="P165" s="209"/>
      <c r="Q165" s="209"/>
      <c r="R165" s="209"/>
      <c r="S165" s="209"/>
      <c r="T165" s="209"/>
      <c r="U165" s="209"/>
      <c r="V165" s="209"/>
      <c r="W165" s="209"/>
      <c r="X165" s="209"/>
      <c r="Y165" s="209"/>
      <c r="Z165" s="209"/>
      <c r="AA165" s="209"/>
      <c r="AB165" s="209"/>
      <c r="AC165" s="209"/>
      <c r="AD165" s="209"/>
      <c r="AE165" s="209"/>
      <c r="AF165" s="209"/>
      <c r="AG165" s="209"/>
      <c r="AH165" s="209"/>
      <c r="AI165" s="209"/>
      <c r="AJ165" s="209"/>
      <c r="AK165" s="209"/>
      <c r="AL165" s="209"/>
      <c r="AM165" s="209"/>
    </row>
    <row r="166" spans="2:39" x14ac:dyDescent="0.3">
      <c r="B166" s="209" t="s">
        <v>680</v>
      </c>
      <c r="C166" s="210" t="s">
        <v>50</v>
      </c>
      <c r="D166" s="209" t="s">
        <v>327</v>
      </c>
      <c r="E166" s="209" t="s">
        <v>324</v>
      </c>
      <c r="F166" s="209" t="s">
        <v>328</v>
      </c>
      <c r="G166" s="209"/>
      <c r="H166" s="209"/>
      <c r="I166" s="209"/>
      <c r="J166" s="209"/>
      <c r="K166" s="209"/>
      <c r="L166" s="209"/>
      <c r="M166" s="209"/>
      <c r="N166" s="209"/>
      <c r="O166" s="209"/>
      <c r="P166" s="209"/>
      <c r="Q166" s="209"/>
      <c r="R166" s="209"/>
      <c r="S166" s="209"/>
      <c r="T166" s="209"/>
      <c r="U166" s="209"/>
      <c r="V166" s="209"/>
      <c r="W166" s="209"/>
      <c r="X166" s="209"/>
      <c r="Y166" s="209"/>
      <c r="Z166" s="209"/>
      <c r="AA166" s="209"/>
      <c r="AB166" s="209"/>
      <c r="AC166" s="209"/>
      <c r="AD166" s="209"/>
      <c r="AE166" s="209"/>
      <c r="AF166" s="209"/>
      <c r="AG166" s="209"/>
      <c r="AH166" s="209"/>
      <c r="AI166" s="209"/>
      <c r="AJ166" s="209"/>
      <c r="AK166" s="209"/>
      <c r="AL166" s="209"/>
      <c r="AM166" s="209"/>
    </row>
    <row r="167" spans="2:39" x14ac:dyDescent="0.3">
      <c r="B167" s="209" t="s">
        <v>680</v>
      </c>
      <c r="C167" s="210" t="s">
        <v>50</v>
      </c>
      <c r="D167" s="209" t="s">
        <v>327</v>
      </c>
      <c r="E167" s="209" t="s">
        <v>323</v>
      </c>
      <c r="F167" s="209" t="s">
        <v>329</v>
      </c>
      <c r="G167" s="209"/>
      <c r="H167" s="209"/>
      <c r="I167" s="209"/>
      <c r="J167" s="209"/>
      <c r="K167" s="209"/>
      <c r="L167" s="209"/>
      <c r="M167" s="209"/>
      <c r="N167" s="209"/>
      <c r="O167" s="209"/>
      <c r="P167" s="209"/>
      <c r="Q167" s="209"/>
      <c r="R167" s="209"/>
      <c r="S167" s="209"/>
      <c r="T167" s="209"/>
      <c r="U167" s="209"/>
      <c r="V167" s="209"/>
      <c r="W167" s="209"/>
      <c r="X167" s="209"/>
      <c r="Y167" s="209"/>
      <c r="Z167" s="209"/>
      <c r="AA167" s="209"/>
      <c r="AB167" s="209"/>
      <c r="AC167" s="209"/>
      <c r="AD167" s="209"/>
      <c r="AE167" s="209"/>
      <c r="AF167" s="209"/>
      <c r="AG167" s="209"/>
      <c r="AH167" s="209"/>
      <c r="AI167" s="209"/>
      <c r="AJ167" s="209"/>
      <c r="AK167" s="209"/>
      <c r="AL167" s="209"/>
      <c r="AM167" s="209"/>
    </row>
    <row r="168" spans="2:39" x14ac:dyDescent="0.3">
      <c r="B168" s="209" t="s">
        <v>680</v>
      </c>
      <c r="C168" s="210" t="s">
        <v>50</v>
      </c>
      <c r="D168" s="209" t="s">
        <v>327</v>
      </c>
      <c r="E168" s="209" t="s">
        <v>323</v>
      </c>
      <c r="F168" s="209" t="s">
        <v>328</v>
      </c>
      <c r="G168" s="209"/>
      <c r="H168" s="209"/>
      <c r="I168" s="209"/>
      <c r="J168" s="209"/>
      <c r="K168" s="209"/>
      <c r="L168" s="209"/>
      <c r="M168" s="209"/>
      <c r="N168" s="209"/>
      <c r="O168" s="209"/>
      <c r="P168" s="209"/>
      <c r="Q168" s="209"/>
      <c r="R168" s="209"/>
      <c r="S168" s="209"/>
      <c r="T168" s="209"/>
      <c r="U168" s="209"/>
      <c r="V168" s="209"/>
      <c r="W168" s="209"/>
      <c r="X168" s="209"/>
      <c r="Y168" s="209"/>
      <c r="Z168" s="209"/>
      <c r="AA168" s="209"/>
      <c r="AB168" s="209"/>
      <c r="AC168" s="209"/>
      <c r="AD168" s="209"/>
      <c r="AE168" s="209"/>
      <c r="AF168" s="209"/>
      <c r="AG168" s="209"/>
      <c r="AH168" s="209"/>
      <c r="AI168" s="209"/>
      <c r="AJ168" s="209"/>
      <c r="AK168" s="209"/>
      <c r="AL168" s="209"/>
      <c r="AM168" s="209"/>
    </row>
    <row r="169" spans="2:39" x14ac:dyDescent="0.3">
      <c r="B169" s="209" t="s">
        <v>680</v>
      </c>
      <c r="C169" s="210" t="s">
        <v>50</v>
      </c>
      <c r="D169" s="209" t="s">
        <v>327</v>
      </c>
      <c r="E169" s="209" t="s">
        <v>322</v>
      </c>
      <c r="F169" s="209" t="s">
        <v>329</v>
      </c>
      <c r="G169" s="209"/>
      <c r="H169" s="209"/>
      <c r="I169" s="209"/>
      <c r="J169" s="209"/>
      <c r="K169" s="209"/>
      <c r="L169" s="209"/>
      <c r="M169" s="209"/>
      <c r="N169" s="209"/>
      <c r="O169" s="209"/>
      <c r="P169" s="209"/>
      <c r="Q169" s="209"/>
      <c r="R169" s="209"/>
      <c r="S169" s="209"/>
      <c r="T169" s="209"/>
      <c r="U169" s="209"/>
      <c r="V169" s="209"/>
      <c r="W169" s="209"/>
      <c r="X169" s="209"/>
      <c r="Y169" s="209"/>
      <c r="Z169" s="209"/>
      <c r="AA169" s="209"/>
      <c r="AB169" s="209"/>
      <c r="AC169" s="209"/>
      <c r="AD169" s="209"/>
      <c r="AE169" s="209"/>
      <c r="AF169" s="209"/>
      <c r="AG169" s="209"/>
      <c r="AH169" s="209"/>
      <c r="AI169" s="209"/>
      <c r="AJ169" s="209"/>
      <c r="AK169" s="209"/>
      <c r="AL169" s="209"/>
      <c r="AM169" s="209"/>
    </row>
    <row r="170" spans="2:39" x14ac:dyDescent="0.3">
      <c r="B170" s="209" t="s">
        <v>680</v>
      </c>
      <c r="C170" s="210" t="s">
        <v>50</v>
      </c>
      <c r="D170" s="209" t="s">
        <v>327</v>
      </c>
      <c r="E170" s="209" t="s">
        <v>322</v>
      </c>
      <c r="F170" s="209" t="s">
        <v>328</v>
      </c>
      <c r="G170" s="209"/>
      <c r="H170" s="209"/>
      <c r="I170" s="209"/>
      <c r="J170" s="209"/>
      <c r="K170" s="209"/>
      <c r="L170" s="209"/>
      <c r="M170" s="209"/>
      <c r="N170" s="209"/>
      <c r="O170" s="209"/>
      <c r="P170" s="209"/>
      <c r="Q170" s="209"/>
      <c r="R170" s="209"/>
      <c r="S170" s="209"/>
      <c r="T170" s="209"/>
      <c r="U170" s="209"/>
      <c r="V170" s="209"/>
      <c r="W170" s="209"/>
      <c r="X170" s="209"/>
      <c r="Y170" s="209"/>
      <c r="Z170" s="209"/>
      <c r="AA170" s="209"/>
      <c r="AB170" s="209"/>
      <c r="AC170" s="209"/>
      <c r="AD170" s="209"/>
      <c r="AE170" s="209"/>
      <c r="AF170" s="209"/>
      <c r="AG170" s="209"/>
      <c r="AH170" s="209"/>
      <c r="AI170" s="209"/>
      <c r="AJ170" s="209"/>
      <c r="AK170" s="209"/>
      <c r="AL170" s="209"/>
      <c r="AM170" s="209"/>
    </row>
    <row r="171" spans="2:39" x14ac:dyDescent="0.3">
      <c r="B171" s="209" t="s">
        <v>680</v>
      </c>
      <c r="C171" s="210" t="s">
        <v>50</v>
      </c>
      <c r="D171" s="209" t="s">
        <v>327</v>
      </c>
      <c r="E171" s="209" t="s">
        <v>321</v>
      </c>
      <c r="F171" s="209" t="s">
        <v>329</v>
      </c>
      <c r="G171" s="209"/>
      <c r="H171" s="209"/>
      <c r="I171" s="209"/>
      <c r="J171" s="209"/>
      <c r="K171" s="209"/>
      <c r="L171" s="209"/>
      <c r="M171" s="209"/>
      <c r="N171" s="209"/>
      <c r="O171" s="209"/>
      <c r="P171" s="209"/>
      <c r="Q171" s="209"/>
      <c r="R171" s="209"/>
      <c r="S171" s="209"/>
      <c r="T171" s="209"/>
      <c r="U171" s="209"/>
      <c r="V171" s="209"/>
      <c r="W171" s="209"/>
      <c r="X171" s="209"/>
      <c r="Y171" s="209"/>
      <c r="Z171" s="209"/>
      <c r="AA171" s="209"/>
      <c r="AB171" s="209"/>
      <c r="AC171" s="209"/>
      <c r="AD171" s="209"/>
      <c r="AE171" s="209"/>
      <c r="AF171" s="209"/>
      <c r="AG171" s="209"/>
      <c r="AH171" s="209"/>
      <c r="AI171" s="209"/>
      <c r="AJ171" s="209"/>
      <c r="AK171" s="209"/>
      <c r="AL171" s="209"/>
      <c r="AM171" s="209"/>
    </row>
    <row r="172" spans="2:39" x14ac:dyDescent="0.3">
      <c r="B172" s="209" t="s">
        <v>680</v>
      </c>
      <c r="C172" s="210" t="s">
        <v>50</v>
      </c>
      <c r="D172" s="209" t="s">
        <v>327</v>
      </c>
      <c r="E172" s="209" t="s">
        <v>321</v>
      </c>
      <c r="F172" s="209" t="s">
        <v>328</v>
      </c>
      <c r="G172" s="209"/>
      <c r="H172" s="209"/>
      <c r="I172" s="209"/>
      <c r="J172" s="209"/>
      <c r="K172" s="209"/>
      <c r="L172" s="209"/>
      <c r="M172" s="209"/>
      <c r="N172" s="209"/>
      <c r="O172" s="209"/>
      <c r="P172" s="209"/>
      <c r="Q172" s="209"/>
      <c r="R172" s="209"/>
      <c r="S172" s="209"/>
      <c r="T172" s="209"/>
      <c r="U172" s="209"/>
      <c r="V172" s="209"/>
      <c r="W172" s="209"/>
      <c r="X172" s="209"/>
      <c r="Y172" s="209"/>
      <c r="Z172" s="209"/>
      <c r="AA172" s="209"/>
      <c r="AB172" s="209"/>
      <c r="AC172" s="209"/>
      <c r="AD172" s="209"/>
      <c r="AE172" s="209"/>
      <c r="AF172" s="209"/>
      <c r="AG172" s="209"/>
      <c r="AH172" s="209"/>
      <c r="AI172" s="209"/>
      <c r="AJ172" s="209"/>
      <c r="AK172" s="209"/>
      <c r="AL172" s="209"/>
      <c r="AM172" s="209"/>
    </row>
    <row r="173" spans="2:39" x14ac:dyDescent="0.3">
      <c r="B173" s="209" t="s">
        <v>680</v>
      </c>
      <c r="C173" s="203" t="s">
        <v>50</v>
      </c>
      <c r="D173" s="201" t="s">
        <v>327</v>
      </c>
      <c r="E173" s="204" t="s">
        <v>313</v>
      </c>
      <c r="F173" s="202" t="s">
        <v>315</v>
      </c>
      <c r="G173" s="201"/>
      <c r="H173" s="201"/>
      <c r="I173" s="201"/>
      <c r="J173" s="201"/>
      <c r="K173" s="201"/>
      <c r="L173" s="201"/>
      <c r="M173" s="201"/>
      <c r="N173" s="201"/>
      <c r="O173" s="201"/>
      <c r="P173" s="201"/>
      <c r="Q173" s="201"/>
      <c r="R173" s="201"/>
      <c r="S173" s="201"/>
      <c r="T173" s="201"/>
      <c r="U173" s="201"/>
      <c r="V173" s="201"/>
      <c r="W173" s="201"/>
      <c r="X173" s="201"/>
      <c r="Y173" s="201"/>
      <c r="Z173" s="201"/>
      <c r="AA173" s="201"/>
      <c r="AB173" s="201"/>
      <c r="AC173" s="201"/>
      <c r="AD173" s="201"/>
      <c r="AE173" s="201"/>
      <c r="AF173" s="201"/>
      <c r="AG173" s="201"/>
      <c r="AH173" s="201"/>
      <c r="AI173" s="201"/>
      <c r="AJ173" s="201"/>
      <c r="AK173" s="201"/>
      <c r="AL173" s="201"/>
      <c r="AM173" s="201"/>
    </row>
    <row r="174" spans="2:39" x14ac:dyDescent="0.3">
      <c r="B174" s="209" t="s">
        <v>680</v>
      </c>
      <c r="C174" s="203" t="s">
        <v>50</v>
      </c>
      <c r="D174" s="201" t="s">
        <v>327</v>
      </c>
      <c r="E174" s="204" t="s">
        <v>313</v>
      </c>
      <c r="F174" s="202" t="s">
        <v>314</v>
      </c>
      <c r="G174" s="201"/>
      <c r="H174" s="201"/>
      <c r="I174" s="201"/>
      <c r="J174" s="201"/>
      <c r="K174" s="201"/>
      <c r="L174" s="201"/>
      <c r="M174" s="201"/>
      <c r="N174" s="201"/>
      <c r="O174" s="201"/>
      <c r="P174" s="201"/>
      <c r="Q174" s="201"/>
      <c r="R174" s="201"/>
      <c r="S174" s="201"/>
      <c r="T174" s="201"/>
      <c r="U174" s="201"/>
      <c r="V174" s="201"/>
      <c r="W174" s="201"/>
      <c r="X174" s="201"/>
      <c r="Y174" s="201"/>
      <c r="Z174" s="201"/>
      <c r="AA174" s="201"/>
      <c r="AB174" s="201"/>
      <c r="AC174" s="201"/>
      <c r="AD174" s="201"/>
      <c r="AE174" s="201"/>
      <c r="AF174" s="201"/>
      <c r="AG174" s="201"/>
      <c r="AH174" s="201"/>
      <c r="AI174" s="201"/>
      <c r="AJ174" s="201"/>
      <c r="AK174" s="201"/>
      <c r="AL174" s="201"/>
      <c r="AM174" s="201"/>
    </row>
    <row r="175" spans="2:39" x14ac:dyDescent="0.3">
      <c r="B175" s="209" t="s">
        <v>680</v>
      </c>
      <c r="C175" s="203" t="s">
        <v>50</v>
      </c>
      <c r="D175" s="201" t="s">
        <v>327</v>
      </c>
      <c r="E175" s="202" t="s">
        <v>320</v>
      </c>
      <c r="F175" s="204" t="s">
        <v>312</v>
      </c>
      <c r="G175" s="201"/>
      <c r="H175" s="201"/>
      <c r="I175" s="201"/>
      <c r="J175" s="201"/>
      <c r="K175" s="201"/>
      <c r="L175" s="201"/>
      <c r="M175" s="201"/>
      <c r="N175" s="201"/>
      <c r="O175" s="201"/>
      <c r="P175" s="201"/>
      <c r="Q175" s="201"/>
      <c r="R175" s="201"/>
      <c r="S175" s="201"/>
      <c r="T175" s="201"/>
      <c r="U175" s="201"/>
      <c r="V175" s="201"/>
      <c r="W175" s="201"/>
      <c r="X175" s="201"/>
      <c r="Y175" s="201"/>
      <c r="Z175" s="201"/>
      <c r="AA175" s="201"/>
      <c r="AB175" s="201"/>
      <c r="AC175" s="201"/>
      <c r="AD175" s="201"/>
      <c r="AE175" s="201"/>
      <c r="AF175" s="201"/>
      <c r="AG175" s="201"/>
      <c r="AH175" s="201"/>
      <c r="AI175" s="201"/>
      <c r="AJ175" s="201"/>
      <c r="AK175" s="201"/>
      <c r="AL175" s="201"/>
      <c r="AM175" s="201"/>
    </row>
    <row r="176" spans="2:39" x14ac:dyDescent="0.3">
      <c r="B176" s="209" t="s">
        <v>680</v>
      </c>
      <c r="C176" s="203" t="s">
        <v>50</v>
      </c>
      <c r="D176" s="201" t="s">
        <v>327</v>
      </c>
      <c r="E176" s="202" t="s">
        <v>319</v>
      </c>
      <c r="F176" s="204" t="s">
        <v>312</v>
      </c>
      <c r="G176" s="201"/>
      <c r="H176" s="201"/>
      <c r="I176" s="201"/>
      <c r="J176" s="201"/>
      <c r="K176" s="201"/>
      <c r="L176" s="201"/>
      <c r="M176" s="201"/>
      <c r="N176" s="201"/>
      <c r="O176" s="201"/>
      <c r="P176" s="201"/>
      <c r="Q176" s="201"/>
      <c r="R176" s="201"/>
      <c r="S176" s="201"/>
      <c r="T176" s="201"/>
      <c r="U176" s="201"/>
      <c r="V176" s="201"/>
      <c r="W176" s="201"/>
      <c r="X176" s="201"/>
      <c r="Y176" s="201"/>
      <c r="Z176" s="201"/>
      <c r="AA176" s="201"/>
      <c r="AB176" s="201"/>
      <c r="AC176" s="201"/>
      <c r="AD176" s="201"/>
      <c r="AE176" s="201"/>
      <c r="AF176" s="201"/>
      <c r="AG176" s="201"/>
      <c r="AH176" s="201"/>
      <c r="AI176" s="201"/>
      <c r="AJ176" s="201"/>
      <c r="AK176" s="201"/>
      <c r="AL176" s="201"/>
      <c r="AM176" s="201"/>
    </row>
    <row r="177" spans="2:39" x14ac:dyDescent="0.3">
      <c r="B177" s="209" t="s">
        <v>680</v>
      </c>
      <c r="C177" s="203" t="s">
        <v>50</v>
      </c>
      <c r="D177" s="201" t="s">
        <v>327</v>
      </c>
      <c r="E177" s="202" t="s">
        <v>318</v>
      </c>
      <c r="F177" s="204" t="s">
        <v>312</v>
      </c>
      <c r="G177" s="201"/>
      <c r="H177" s="201"/>
      <c r="I177" s="201"/>
      <c r="J177" s="201"/>
      <c r="K177" s="201"/>
      <c r="L177" s="201"/>
      <c r="M177" s="201"/>
      <c r="N177" s="201"/>
      <c r="O177" s="201"/>
      <c r="P177" s="201"/>
      <c r="Q177" s="201"/>
      <c r="R177" s="201"/>
      <c r="S177" s="201"/>
      <c r="T177" s="201"/>
      <c r="U177" s="201"/>
      <c r="V177" s="201"/>
      <c r="W177" s="201"/>
      <c r="X177" s="201"/>
      <c r="Y177" s="201"/>
      <c r="Z177" s="201"/>
      <c r="AA177" s="201"/>
      <c r="AB177" s="201"/>
      <c r="AC177" s="201"/>
      <c r="AD177" s="201"/>
      <c r="AE177" s="201"/>
      <c r="AF177" s="201"/>
      <c r="AG177" s="201"/>
      <c r="AH177" s="201"/>
      <c r="AI177" s="201"/>
      <c r="AJ177" s="201"/>
      <c r="AK177" s="201"/>
      <c r="AL177" s="201"/>
      <c r="AM177" s="201"/>
    </row>
    <row r="178" spans="2:39" x14ac:dyDescent="0.3">
      <c r="B178" s="209" t="s">
        <v>680</v>
      </c>
      <c r="C178" s="203" t="s">
        <v>50</v>
      </c>
      <c r="D178" s="201" t="s">
        <v>327</v>
      </c>
      <c r="E178" s="202" t="s">
        <v>317</v>
      </c>
      <c r="F178" s="204" t="s">
        <v>312</v>
      </c>
      <c r="G178" s="201"/>
      <c r="H178" s="201"/>
      <c r="I178" s="201"/>
      <c r="J178" s="201"/>
      <c r="K178" s="201"/>
      <c r="L178" s="201"/>
      <c r="M178" s="201"/>
      <c r="N178" s="201"/>
      <c r="O178" s="201"/>
      <c r="P178" s="201"/>
      <c r="Q178" s="201"/>
      <c r="R178" s="201"/>
      <c r="S178" s="201"/>
      <c r="T178" s="201"/>
      <c r="U178" s="201"/>
      <c r="V178" s="201"/>
      <c r="W178" s="201"/>
      <c r="X178" s="201"/>
      <c r="Y178" s="201"/>
      <c r="Z178" s="201"/>
      <c r="AA178" s="201"/>
      <c r="AB178" s="201"/>
      <c r="AC178" s="201"/>
      <c r="AD178" s="201"/>
      <c r="AE178" s="201"/>
      <c r="AF178" s="201"/>
      <c r="AG178" s="201"/>
      <c r="AH178" s="201"/>
      <c r="AI178" s="201"/>
      <c r="AJ178" s="201"/>
      <c r="AK178" s="201"/>
      <c r="AL178" s="201"/>
      <c r="AM178" s="201"/>
    </row>
    <row r="179" spans="2:39" x14ac:dyDescent="0.3">
      <c r="B179" s="209" t="s">
        <v>680</v>
      </c>
      <c r="C179" s="203" t="s">
        <v>50</v>
      </c>
      <c r="D179" s="201" t="s">
        <v>327</v>
      </c>
      <c r="E179" s="202" t="s">
        <v>316</v>
      </c>
      <c r="F179" s="204" t="s">
        <v>312</v>
      </c>
      <c r="G179" s="201"/>
      <c r="H179" s="201"/>
      <c r="I179" s="201"/>
      <c r="J179" s="201"/>
      <c r="K179" s="201"/>
      <c r="L179" s="201"/>
      <c r="M179" s="201"/>
      <c r="N179" s="201"/>
      <c r="O179" s="201"/>
      <c r="P179" s="201"/>
      <c r="Q179" s="201"/>
      <c r="R179" s="201"/>
      <c r="S179" s="201"/>
      <c r="T179" s="201"/>
      <c r="U179" s="201"/>
      <c r="V179" s="201"/>
      <c r="W179" s="201"/>
      <c r="X179" s="201"/>
      <c r="Y179" s="201"/>
      <c r="Z179" s="201"/>
      <c r="AA179" s="201"/>
      <c r="AB179" s="201"/>
      <c r="AC179" s="201"/>
      <c r="AD179" s="201"/>
      <c r="AE179" s="201"/>
      <c r="AF179" s="201"/>
      <c r="AG179" s="201"/>
      <c r="AH179" s="201"/>
      <c r="AI179" s="201"/>
      <c r="AJ179" s="201"/>
      <c r="AK179" s="201"/>
      <c r="AL179" s="201"/>
      <c r="AM179" s="201"/>
    </row>
    <row r="180" spans="2:39" x14ac:dyDescent="0.3">
      <c r="B180" s="36" t="s">
        <v>680</v>
      </c>
      <c r="C180" s="47" t="s">
        <v>50</v>
      </c>
      <c r="D180" s="37" t="s">
        <v>52</v>
      </c>
      <c r="E180" s="199" t="s">
        <v>313</v>
      </c>
      <c r="F180" s="199" t="s">
        <v>312</v>
      </c>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row>
    <row r="181" spans="2:39" x14ac:dyDescent="0.3">
      <c r="B181" s="36" t="s">
        <v>680</v>
      </c>
      <c r="C181" s="47" t="s">
        <v>50</v>
      </c>
      <c r="D181" s="199" t="s">
        <v>54</v>
      </c>
      <c r="E181" s="199" t="s">
        <v>313</v>
      </c>
      <c r="F181" s="37" t="s">
        <v>315</v>
      </c>
      <c r="G181" s="36">
        <v>30</v>
      </c>
      <c r="H181" s="36">
        <v>7762.7259999999997</v>
      </c>
      <c r="I181" s="36">
        <v>1.5880100000000001E-2</v>
      </c>
      <c r="J181" s="36">
        <v>1766</v>
      </c>
      <c r="K181" s="36">
        <v>1712</v>
      </c>
      <c r="L181" s="36">
        <v>0.97085283460557947</v>
      </c>
      <c r="M181" s="36">
        <v>5.962994747590736E-3</v>
      </c>
      <c r="N181" s="36">
        <v>0.95915755961412485</v>
      </c>
      <c r="O181" s="36">
        <v>0.98254810959703409</v>
      </c>
      <c r="P181" s="36">
        <v>2773</v>
      </c>
      <c r="Q181" s="36">
        <v>2687</v>
      </c>
      <c r="R181" s="36">
        <v>0.96496866762050237</v>
      </c>
      <c r="S181" s="36">
        <v>5.8148633238732806E-3</v>
      </c>
      <c r="T181" s="36">
        <v>0.95356392411676227</v>
      </c>
      <c r="U181" s="36">
        <v>0.97637341112424247</v>
      </c>
      <c r="V181" s="36">
        <v>111</v>
      </c>
      <c r="W181" s="36">
        <v>103</v>
      </c>
      <c r="X181" s="36">
        <v>0.90695083292765666</v>
      </c>
      <c r="Y181" s="36">
        <v>4.5683003664386032E-2</v>
      </c>
      <c r="Z181" s="36">
        <v>0.81619357260474401</v>
      </c>
      <c r="AA181" s="36">
        <v>0.99770809325056931</v>
      </c>
      <c r="AB181" s="36">
        <v>3076</v>
      </c>
      <c r="AC181" s="36">
        <v>2849</v>
      </c>
      <c r="AD181" s="36">
        <v>0.93998126340806598</v>
      </c>
      <c r="AE181" s="36">
        <v>6.4333433210607034E-3</v>
      </c>
      <c r="AF181" s="36">
        <v>0.92736348954793602</v>
      </c>
      <c r="AG181" s="36">
        <v>0.95259903726819595</v>
      </c>
      <c r="AH181" s="36">
        <v>192</v>
      </c>
      <c r="AI181" s="36">
        <v>55</v>
      </c>
      <c r="AJ181" s="36">
        <v>0.37514748826684863</v>
      </c>
      <c r="AK181" s="36">
        <v>5.1937079737742663E-2</v>
      </c>
      <c r="AL181" s="36">
        <v>0.27261847591997451</v>
      </c>
      <c r="AM181" s="36">
        <v>0.47767650061372258</v>
      </c>
    </row>
    <row r="182" spans="2:39" x14ac:dyDescent="0.3">
      <c r="B182" s="36" t="s">
        <v>680</v>
      </c>
      <c r="C182" s="47" t="s">
        <v>50</v>
      </c>
      <c r="D182" s="199" t="s">
        <v>54</v>
      </c>
      <c r="E182" s="199" t="s">
        <v>313</v>
      </c>
      <c r="F182" s="37" t="s">
        <v>314</v>
      </c>
      <c r="G182" s="36">
        <v>30</v>
      </c>
      <c r="H182" s="36">
        <v>2361.8380000000002</v>
      </c>
      <c r="I182" s="36">
        <v>4.8379E-3</v>
      </c>
      <c r="J182" s="36">
        <v>515</v>
      </c>
      <c r="K182" s="36">
        <v>503</v>
      </c>
      <c r="L182" s="36">
        <v>0.9805310049333098</v>
      </c>
      <c r="M182" s="36">
        <v>7.8045508499234263E-3</v>
      </c>
      <c r="N182" s="36">
        <v>0.96519819183429312</v>
      </c>
      <c r="O182" s="36">
        <v>0.99586381803232649</v>
      </c>
      <c r="P182" s="36">
        <v>736</v>
      </c>
      <c r="Q182" s="36">
        <v>716</v>
      </c>
      <c r="R182" s="36">
        <v>0.97677152849812876</v>
      </c>
      <c r="S182" s="36">
        <v>8.0861997260840823E-3</v>
      </c>
      <c r="T182" s="36">
        <v>0.96088538828769188</v>
      </c>
      <c r="U182" s="36">
        <v>0.99265766870856564</v>
      </c>
      <c r="V182" s="36">
        <v>14</v>
      </c>
      <c r="W182" s="36">
        <v>14</v>
      </c>
      <c r="X182" s="36">
        <v>1</v>
      </c>
      <c r="Y182" s="36">
        <v>0</v>
      </c>
      <c r="Z182" s="36"/>
      <c r="AA182" s="36"/>
      <c r="AB182" s="36">
        <v>794</v>
      </c>
      <c r="AC182" s="36">
        <v>741</v>
      </c>
      <c r="AD182" s="36">
        <v>0.94827346241407651</v>
      </c>
      <c r="AE182" s="36">
        <v>1.2929913743012521E-2</v>
      </c>
      <c r="AF182" s="36">
        <v>0.92287136630114464</v>
      </c>
      <c r="AG182" s="36">
        <v>0.97367555852700838</v>
      </c>
      <c r="AH182" s="36">
        <v>44</v>
      </c>
      <c r="AI182" s="36">
        <v>11</v>
      </c>
      <c r="AJ182" s="36">
        <v>0.27641525193524469</v>
      </c>
      <c r="AK182" s="36">
        <v>0.1075192183644411</v>
      </c>
      <c r="AL182" s="36">
        <v>5.8753973769893331E-2</v>
      </c>
      <c r="AM182" s="36">
        <v>0.49407653010059621</v>
      </c>
    </row>
    <row r="183" spans="2:39" x14ac:dyDescent="0.3">
      <c r="B183" s="36" t="s">
        <v>680</v>
      </c>
      <c r="C183" s="47" t="s">
        <v>50</v>
      </c>
      <c r="D183" s="199" t="s">
        <v>54</v>
      </c>
      <c r="E183" s="37" t="s">
        <v>320</v>
      </c>
      <c r="F183" s="199" t="s">
        <v>312</v>
      </c>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c r="AF183" s="36"/>
      <c r="AG183" s="36"/>
      <c r="AH183" s="36"/>
      <c r="AI183" s="36"/>
      <c r="AJ183" s="36"/>
      <c r="AK183" s="36"/>
      <c r="AL183" s="36"/>
      <c r="AM183" s="36"/>
    </row>
    <row r="184" spans="2:39" x14ac:dyDescent="0.3">
      <c r="B184" s="36" t="s">
        <v>680</v>
      </c>
      <c r="C184" s="47" t="s">
        <v>50</v>
      </c>
      <c r="D184" s="199" t="s">
        <v>54</v>
      </c>
      <c r="E184" s="37" t="s">
        <v>319</v>
      </c>
      <c r="F184" s="199" t="s">
        <v>312</v>
      </c>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row>
    <row r="185" spans="2:39" x14ac:dyDescent="0.3">
      <c r="B185" s="36" t="s">
        <v>680</v>
      </c>
      <c r="C185" s="47" t="s">
        <v>50</v>
      </c>
      <c r="D185" s="199" t="s">
        <v>54</v>
      </c>
      <c r="E185" s="37" t="s">
        <v>318</v>
      </c>
      <c r="F185" s="199" t="s">
        <v>312</v>
      </c>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row>
    <row r="186" spans="2:39" x14ac:dyDescent="0.3">
      <c r="B186" s="36" t="s">
        <v>680</v>
      </c>
      <c r="C186" s="47" t="s">
        <v>50</v>
      </c>
      <c r="D186" s="199" t="s">
        <v>54</v>
      </c>
      <c r="E186" s="37" t="s">
        <v>317</v>
      </c>
      <c r="F186" s="199" t="s">
        <v>312</v>
      </c>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row>
    <row r="187" spans="2:39" x14ac:dyDescent="0.3">
      <c r="B187" s="36" t="s">
        <v>680</v>
      </c>
      <c r="C187" s="47" t="s">
        <v>50</v>
      </c>
      <c r="D187" s="199" t="s">
        <v>54</v>
      </c>
      <c r="E187" s="37" t="s">
        <v>316</v>
      </c>
      <c r="F187" s="199" t="s">
        <v>312</v>
      </c>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row>
    <row r="188" spans="2:39" x14ac:dyDescent="0.3">
      <c r="B188" s="16" t="s">
        <v>680</v>
      </c>
      <c r="C188" s="23" t="s">
        <v>55</v>
      </c>
      <c r="D188" s="15" t="s">
        <v>54</v>
      </c>
      <c r="E188" s="15" t="s">
        <v>313</v>
      </c>
      <c r="F188" s="15" t="s">
        <v>312</v>
      </c>
      <c r="G188" s="16">
        <v>30</v>
      </c>
      <c r="H188" s="16">
        <v>10263.5</v>
      </c>
      <c r="I188" s="16">
        <v>2.0999199999999999E-2</v>
      </c>
      <c r="J188" s="16">
        <v>2308</v>
      </c>
      <c r="K188" s="16">
        <v>2241</v>
      </c>
      <c r="L188" s="16">
        <v>0.97232648246804843</v>
      </c>
      <c r="M188" s="16">
        <v>4.9836402582320834E-3</v>
      </c>
      <c r="N188" s="16">
        <v>0.96255359754060799</v>
      </c>
      <c r="O188" s="16">
        <v>0.98209936739548886</v>
      </c>
      <c r="P188" s="16">
        <v>3553</v>
      </c>
      <c r="Q188" s="16">
        <v>3445</v>
      </c>
      <c r="R188" s="16">
        <v>0.96684731587370343</v>
      </c>
      <c r="S188" s="16">
        <v>4.9093911921764578E-3</v>
      </c>
      <c r="T188" s="16">
        <v>0.95722003286392399</v>
      </c>
      <c r="U188" s="16">
        <v>0.97647459888348287</v>
      </c>
      <c r="V188" s="16">
        <v>127</v>
      </c>
      <c r="W188" s="16">
        <v>119</v>
      </c>
      <c r="X188" s="16">
        <v>0.92478563010313131</v>
      </c>
      <c r="Y188" s="16">
        <v>3.7338105956542543E-2</v>
      </c>
      <c r="Z188" s="16">
        <v>0.85075106331792083</v>
      </c>
      <c r="AA188" s="16">
        <v>0.99882019688834178</v>
      </c>
      <c r="AB188" s="16">
        <v>3920</v>
      </c>
      <c r="AC188" s="16">
        <v>3637</v>
      </c>
      <c r="AD188" s="16">
        <v>0.94189154043068835</v>
      </c>
      <c r="AE188" s="16">
        <v>5.7223955539107713E-3</v>
      </c>
      <c r="AF188" s="16">
        <v>0.93066996135196367</v>
      </c>
      <c r="AG188" s="16">
        <v>0.95311311950941302</v>
      </c>
      <c r="AH188" s="16">
        <v>240</v>
      </c>
      <c r="AI188" s="16">
        <v>73</v>
      </c>
      <c r="AJ188" s="16">
        <v>0.3654730446882582</v>
      </c>
      <c r="AK188" s="16">
        <v>4.7827579183537368E-2</v>
      </c>
      <c r="AL188" s="16">
        <v>0.27119450693269459</v>
      </c>
      <c r="AM188" s="16">
        <v>0.45975158244382169</v>
      </c>
    </row>
    <row r="189" spans="2:39" x14ac:dyDescent="0.3">
      <c r="B189" s="16" t="s">
        <v>680</v>
      </c>
      <c r="C189" s="16" t="s">
        <v>44</v>
      </c>
      <c r="D189" s="15" t="s">
        <v>54</v>
      </c>
      <c r="E189" s="206" t="s">
        <v>320</v>
      </c>
      <c r="F189" s="15" t="s">
        <v>312</v>
      </c>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c r="AM189" s="16"/>
    </row>
    <row r="190" spans="2:39" x14ac:dyDescent="0.3">
      <c r="B190" s="16" t="s">
        <v>680</v>
      </c>
      <c r="C190" s="16" t="s">
        <v>44</v>
      </c>
      <c r="D190" s="15" t="s">
        <v>54</v>
      </c>
      <c r="E190" s="206" t="s">
        <v>318</v>
      </c>
      <c r="F190" s="15" t="s">
        <v>312</v>
      </c>
      <c r="G190" s="16"/>
      <c r="H190" s="16"/>
      <c r="I190" s="16"/>
      <c r="J190" s="16"/>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c r="AK190" s="16"/>
      <c r="AL190" s="16"/>
      <c r="AM190" s="16"/>
    </row>
    <row r="191" spans="2:39" x14ac:dyDescent="0.3">
      <c r="B191" s="16" t="s">
        <v>680</v>
      </c>
      <c r="C191" s="16" t="s">
        <v>44</v>
      </c>
      <c r="D191" s="15" t="s">
        <v>54</v>
      </c>
      <c r="E191" s="206" t="s">
        <v>317</v>
      </c>
      <c r="F191" s="15" t="s">
        <v>312</v>
      </c>
      <c r="G191" s="16"/>
      <c r="H191" s="16"/>
      <c r="I191" s="16"/>
      <c r="J191" s="16"/>
      <c r="K191" s="16"/>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c r="AK191" s="16"/>
      <c r="AL191" s="16"/>
      <c r="AM191" s="16"/>
    </row>
    <row r="192" spans="2:39" x14ac:dyDescent="0.3">
      <c r="B192" s="16" t="s">
        <v>680</v>
      </c>
      <c r="C192" s="16" t="s">
        <v>44</v>
      </c>
      <c r="D192" s="15" t="s">
        <v>54</v>
      </c>
      <c r="E192" s="206" t="s">
        <v>316</v>
      </c>
      <c r="F192" s="15" t="s">
        <v>312</v>
      </c>
      <c r="G192" s="16"/>
      <c r="H192" s="16"/>
      <c r="I192" s="16"/>
      <c r="J192" s="16"/>
      <c r="K192" s="16"/>
      <c r="L192" s="16"/>
      <c r="M192" s="16"/>
      <c r="N192" s="16"/>
      <c r="O192" s="16"/>
      <c r="P192" s="16"/>
      <c r="Q192" s="16"/>
      <c r="R192" s="16"/>
      <c r="S192" s="16"/>
      <c r="T192" s="16"/>
      <c r="U192" s="16"/>
      <c r="V192" s="16"/>
      <c r="W192" s="16"/>
      <c r="X192" s="16"/>
      <c r="Y192" s="16"/>
      <c r="Z192" s="16"/>
      <c r="AA192" s="16"/>
      <c r="AB192" s="16"/>
      <c r="AC192" s="16"/>
      <c r="AD192" s="16"/>
      <c r="AE192" s="16"/>
      <c r="AF192" s="16"/>
      <c r="AG192" s="16"/>
      <c r="AH192" s="16"/>
      <c r="AI192" s="16"/>
      <c r="AJ192" s="16"/>
      <c r="AK192" s="16"/>
      <c r="AL192" s="16"/>
      <c r="AM192" s="16"/>
    </row>
    <row r="193" spans="2:39" x14ac:dyDescent="0.3">
      <c r="B193" s="16" t="s">
        <v>680</v>
      </c>
      <c r="C193" s="16" t="s">
        <v>44</v>
      </c>
      <c r="D193" s="15" t="s">
        <v>54</v>
      </c>
      <c r="E193" s="15" t="s">
        <v>313</v>
      </c>
      <c r="F193" s="44" t="s">
        <v>315</v>
      </c>
      <c r="G193" s="16">
        <v>30</v>
      </c>
      <c r="H193" s="16">
        <v>23519.585999999999</v>
      </c>
      <c r="I193" s="16">
        <v>9.443979999999999E-2</v>
      </c>
      <c r="J193" s="16">
        <v>3897</v>
      </c>
      <c r="K193" s="16">
        <v>3789</v>
      </c>
      <c r="L193" s="16">
        <v>0.96177953108424519</v>
      </c>
      <c r="M193" s="16">
        <v>7.1062322585914543E-3</v>
      </c>
      <c r="N193" s="16">
        <v>0.94784723792723868</v>
      </c>
      <c r="O193" s="16">
        <v>0.97571182424125169</v>
      </c>
      <c r="P193" s="16">
        <v>5689</v>
      </c>
      <c r="Q193" s="16">
        <v>5536</v>
      </c>
      <c r="R193" s="16">
        <v>0.96532131247994513</v>
      </c>
      <c r="S193" s="16">
        <v>5.7014232792485546E-3</v>
      </c>
      <c r="T193" s="16">
        <v>0.95414325107579712</v>
      </c>
      <c r="U193" s="16">
        <v>0.97649937388409314</v>
      </c>
      <c r="V193" s="16">
        <v>172</v>
      </c>
      <c r="W193" s="16">
        <v>164</v>
      </c>
      <c r="X193" s="16">
        <v>0.96059016231594085</v>
      </c>
      <c r="Y193" s="16">
        <v>1.9992119507635821E-2</v>
      </c>
      <c r="Z193" s="16">
        <v>0.92106711173675648</v>
      </c>
      <c r="AA193" s="16">
        <v>1.0001132128951249</v>
      </c>
      <c r="AB193" s="16">
        <v>6114</v>
      </c>
      <c r="AC193" s="16">
        <v>5778</v>
      </c>
      <c r="AD193" s="16">
        <v>0.95704757434405408</v>
      </c>
      <c r="AE193" s="16">
        <v>5.8488863486330037E-3</v>
      </c>
      <c r="AF193" s="16">
        <v>0.94558040070184035</v>
      </c>
      <c r="AG193" s="16">
        <v>0.9685147479862678</v>
      </c>
      <c r="AH193" s="16">
        <v>253</v>
      </c>
      <c r="AI193" s="16">
        <v>78</v>
      </c>
      <c r="AJ193" s="16">
        <v>0.35734209579902609</v>
      </c>
      <c r="AK193" s="16">
        <v>6.7722568269625083E-2</v>
      </c>
      <c r="AL193" s="16">
        <v>0.22387741972801109</v>
      </c>
      <c r="AM193" s="16">
        <v>0.49080677187004118</v>
      </c>
    </row>
    <row r="194" spans="2:39" x14ac:dyDescent="0.3">
      <c r="B194" s="16" t="s">
        <v>680</v>
      </c>
      <c r="C194" s="16" t="s">
        <v>44</v>
      </c>
      <c r="D194" s="15" t="s">
        <v>54</v>
      </c>
      <c r="E194" s="15" t="s">
        <v>313</v>
      </c>
      <c r="F194" s="44" t="s">
        <v>314</v>
      </c>
      <c r="G194" s="16">
        <v>30</v>
      </c>
      <c r="H194" s="16">
        <v>8244.2610000000004</v>
      </c>
      <c r="I194" s="16">
        <v>3.4217299999999999E-2</v>
      </c>
      <c r="J194" s="16">
        <v>1214</v>
      </c>
      <c r="K194" s="16">
        <v>1190</v>
      </c>
      <c r="L194" s="16">
        <v>0.97552363361804817</v>
      </c>
      <c r="M194" s="16">
        <v>8.04551388875137E-3</v>
      </c>
      <c r="N194" s="16">
        <v>0.9597389530471937</v>
      </c>
      <c r="O194" s="16">
        <v>0.99130831418890264</v>
      </c>
      <c r="P194" s="16">
        <v>1633</v>
      </c>
      <c r="Q194" s="16">
        <v>1597</v>
      </c>
      <c r="R194" s="16">
        <v>0.97672452864893211</v>
      </c>
      <c r="S194" s="16">
        <v>7.1366709802383821E-3</v>
      </c>
      <c r="T194" s="16">
        <v>0.96272292808991144</v>
      </c>
      <c r="U194" s="16">
        <v>0.99072612920795278</v>
      </c>
      <c r="V194" s="16">
        <v>27</v>
      </c>
      <c r="W194" s="16">
        <v>26</v>
      </c>
      <c r="X194" s="16">
        <v>0.96928653507901164</v>
      </c>
      <c r="Y194" s="16">
        <v>3.1596495756717753E-2</v>
      </c>
      <c r="Z194" s="16">
        <v>0.9037594134890109</v>
      </c>
      <c r="AA194" s="16">
        <v>1.034813656669012</v>
      </c>
      <c r="AB194" s="16">
        <v>1730</v>
      </c>
      <c r="AC194" s="16">
        <v>1644</v>
      </c>
      <c r="AD194" s="16">
        <v>0.96175029934967127</v>
      </c>
      <c r="AE194" s="16">
        <v>8.2759627577005113E-3</v>
      </c>
      <c r="AF194" s="16">
        <v>0.94551349579020794</v>
      </c>
      <c r="AG194" s="16">
        <v>0.9779871029091346</v>
      </c>
      <c r="AH194" s="16">
        <v>70</v>
      </c>
      <c r="AI194" s="16">
        <v>21</v>
      </c>
      <c r="AJ194" s="16">
        <v>0.42934053958297658</v>
      </c>
      <c r="AK194" s="16">
        <v>0.1246572595921141</v>
      </c>
      <c r="AL194" s="16">
        <v>0.18023288382052241</v>
      </c>
      <c r="AM194" s="16">
        <v>0.67844819534543077</v>
      </c>
    </row>
    <row r="195" spans="2:39" x14ac:dyDescent="0.3">
      <c r="B195" s="16" t="s">
        <v>680</v>
      </c>
      <c r="C195" s="16" t="s">
        <v>44</v>
      </c>
      <c r="D195" s="44" t="s">
        <v>45</v>
      </c>
      <c r="E195" s="15" t="s">
        <v>313</v>
      </c>
      <c r="F195" s="15" t="s">
        <v>312</v>
      </c>
      <c r="G195" s="16"/>
      <c r="H195" s="16"/>
      <c r="I195" s="16"/>
      <c r="J195" s="16"/>
      <c r="K195" s="16"/>
      <c r="L195" s="16"/>
      <c r="M195" s="16"/>
      <c r="N195" s="16"/>
      <c r="O195" s="16"/>
      <c r="P195" s="16"/>
      <c r="Q195" s="16"/>
      <c r="R195" s="16"/>
      <c r="S195" s="16"/>
      <c r="T195" s="16"/>
      <c r="U195" s="16"/>
      <c r="V195" s="16"/>
      <c r="W195" s="16"/>
      <c r="X195" s="16"/>
      <c r="Y195" s="16"/>
      <c r="Z195" s="16"/>
      <c r="AA195" s="16"/>
      <c r="AB195" s="16"/>
      <c r="AC195" s="16"/>
      <c r="AD195" s="16"/>
      <c r="AE195" s="16"/>
      <c r="AF195" s="16"/>
      <c r="AG195" s="16"/>
      <c r="AH195" s="16"/>
      <c r="AI195" s="16"/>
      <c r="AJ195" s="16"/>
      <c r="AK195" s="16"/>
      <c r="AL195" s="16"/>
      <c r="AM195" s="16"/>
    </row>
    <row r="196" spans="2:39" x14ac:dyDescent="0.3">
      <c r="B196" s="16" t="s">
        <v>680</v>
      </c>
      <c r="C196" s="16" t="s">
        <v>44</v>
      </c>
      <c r="D196" s="44" t="s">
        <v>52</v>
      </c>
      <c r="E196" s="15" t="s">
        <v>313</v>
      </c>
      <c r="F196" s="15" t="s">
        <v>312</v>
      </c>
      <c r="G196" s="16"/>
      <c r="H196" s="16"/>
      <c r="I196" s="16"/>
      <c r="J196" s="16"/>
      <c r="K196" s="16"/>
      <c r="L196" s="16"/>
      <c r="M196" s="16"/>
      <c r="N196" s="16"/>
      <c r="O196" s="16"/>
      <c r="P196" s="16"/>
      <c r="Q196" s="16"/>
      <c r="R196" s="16"/>
      <c r="S196" s="16"/>
      <c r="T196" s="16"/>
      <c r="U196" s="16"/>
      <c r="V196" s="16"/>
      <c r="W196" s="16"/>
      <c r="X196" s="16"/>
      <c r="Y196" s="16"/>
      <c r="Z196" s="16"/>
      <c r="AA196" s="16"/>
      <c r="AB196" s="16"/>
      <c r="AC196" s="16"/>
      <c r="AD196" s="16"/>
      <c r="AE196" s="16"/>
      <c r="AF196" s="16"/>
      <c r="AG196" s="16"/>
      <c r="AH196" s="16"/>
      <c r="AI196" s="16"/>
      <c r="AJ196" s="16"/>
      <c r="AK196" s="16"/>
      <c r="AL196" s="16"/>
      <c r="AM196" s="16"/>
    </row>
    <row r="197" spans="2:39" x14ac:dyDescent="0.3">
      <c r="B197" s="60" t="s">
        <v>679</v>
      </c>
      <c r="C197" s="56" t="s">
        <v>44</v>
      </c>
      <c r="D197" s="80" t="s">
        <v>54</v>
      </c>
      <c r="E197" s="50" t="s">
        <v>313</v>
      </c>
      <c r="F197" s="50" t="s">
        <v>312</v>
      </c>
      <c r="G197" s="80">
        <v>30</v>
      </c>
      <c r="H197" s="80">
        <v>32166.9</v>
      </c>
      <c r="I197" s="80">
        <v>0.13025059999999999</v>
      </c>
      <c r="J197" s="80">
        <v>5185</v>
      </c>
      <c r="K197" s="80">
        <v>5050</v>
      </c>
      <c r="L197" s="80">
        <v>0.9644874253790674</v>
      </c>
      <c r="M197" s="80">
        <v>5.6369767280541119E-3</v>
      </c>
      <c r="N197" s="80">
        <v>0.95343657086806965</v>
      </c>
      <c r="O197" s="80">
        <v>0.97553827989006514</v>
      </c>
      <c r="P197" s="80">
        <v>7430</v>
      </c>
      <c r="Q197" s="80">
        <v>7237</v>
      </c>
      <c r="R197" s="80">
        <v>0.96734458745091634</v>
      </c>
      <c r="S197" s="80">
        <v>4.6194263058739983E-3</v>
      </c>
      <c r="T197" s="80">
        <v>0.95828856141191732</v>
      </c>
      <c r="U197" s="80">
        <v>0.97640061348991536</v>
      </c>
      <c r="V197" s="80">
        <v>202</v>
      </c>
      <c r="W197" s="80">
        <v>193</v>
      </c>
      <c r="X197" s="80">
        <v>0.96275246085862454</v>
      </c>
      <c r="Y197" s="80">
        <v>1.7025649663052849E-2</v>
      </c>
      <c r="Z197" s="80">
        <v>0.92913921520432474</v>
      </c>
      <c r="AA197" s="80">
        <v>0.99636570651292433</v>
      </c>
      <c r="AB197" s="80">
        <v>7959</v>
      </c>
      <c r="AC197" s="80">
        <v>7532</v>
      </c>
      <c r="AD197" s="80">
        <v>0.95749336630258686</v>
      </c>
      <c r="AE197" s="80">
        <v>4.8346301029467513E-3</v>
      </c>
      <c r="AF197" s="80">
        <v>0.94801544995493547</v>
      </c>
      <c r="AG197" s="80">
        <v>0.96697128265023824</v>
      </c>
      <c r="AH197" s="80">
        <v>327</v>
      </c>
      <c r="AI197" s="80">
        <v>102</v>
      </c>
      <c r="AJ197" s="80">
        <v>0.38893369394237959</v>
      </c>
      <c r="AK197" s="80">
        <v>6.336152248800217E-2</v>
      </c>
      <c r="AL197" s="80">
        <v>0.26422513761812833</v>
      </c>
      <c r="AM197" s="80">
        <v>0.51364225026663091</v>
      </c>
    </row>
    <row r="198" spans="2:39" x14ac:dyDescent="0.3">
      <c r="B198" s="209" t="s">
        <v>46</v>
      </c>
      <c r="C198" s="209" t="s">
        <v>49</v>
      </c>
      <c r="D198" s="209" t="s">
        <v>82</v>
      </c>
      <c r="E198" s="209" t="s">
        <v>326</v>
      </c>
      <c r="F198" s="209" t="s">
        <v>329</v>
      </c>
      <c r="G198" s="209"/>
      <c r="H198" s="209"/>
      <c r="I198" s="209"/>
      <c r="J198" s="209"/>
      <c r="K198" s="209"/>
      <c r="L198" s="209"/>
      <c r="M198" s="209"/>
      <c r="N198" s="209"/>
      <c r="O198" s="209"/>
      <c r="P198" s="209"/>
      <c r="Q198" s="209"/>
      <c r="R198" s="209"/>
      <c r="S198" s="209"/>
      <c r="T198" s="209"/>
      <c r="U198" s="209"/>
      <c r="V198" s="209"/>
      <c r="W198" s="209"/>
      <c r="X198" s="209"/>
      <c r="Y198" s="209"/>
      <c r="Z198" s="209"/>
      <c r="AA198" s="209"/>
      <c r="AB198" s="209"/>
      <c r="AC198" s="209"/>
      <c r="AD198" s="209"/>
      <c r="AE198" s="209"/>
      <c r="AF198" s="209"/>
      <c r="AG198" s="209"/>
      <c r="AH198" s="209"/>
      <c r="AI198" s="209"/>
      <c r="AJ198" s="209"/>
      <c r="AK198" s="209"/>
      <c r="AL198" s="209"/>
      <c r="AM198" s="209"/>
    </row>
    <row r="199" spans="2:39" x14ac:dyDescent="0.3">
      <c r="B199" s="209" t="s">
        <v>46</v>
      </c>
      <c r="C199" s="209" t="s">
        <v>49</v>
      </c>
      <c r="D199" s="209" t="s">
        <v>82</v>
      </c>
      <c r="E199" s="209" t="s">
        <v>326</v>
      </c>
      <c r="F199" s="209" t="s">
        <v>328</v>
      </c>
      <c r="G199" s="209"/>
      <c r="H199" s="209"/>
      <c r="I199" s="209"/>
      <c r="J199" s="209"/>
      <c r="K199" s="209"/>
      <c r="L199" s="209"/>
      <c r="M199" s="209"/>
      <c r="N199" s="209"/>
      <c r="O199" s="209"/>
      <c r="P199" s="209"/>
      <c r="Q199" s="209"/>
      <c r="R199" s="209"/>
      <c r="S199" s="209"/>
      <c r="T199" s="209"/>
      <c r="U199" s="209"/>
      <c r="V199" s="209"/>
      <c r="W199" s="209"/>
      <c r="X199" s="209"/>
      <c r="Y199" s="209"/>
      <c r="Z199" s="209"/>
      <c r="AA199" s="209"/>
      <c r="AB199" s="209"/>
      <c r="AC199" s="209"/>
      <c r="AD199" s="209"/>
      <c r="AE199" s="209"/>
      <c r="AF199" s="209"/>
      <c r="AG199" s="209"/>
      <c r="AH199" s="209"/>
      <c r="AI199" s="209"/>
      <c r="AJ199" s="209"/>
      <c r="AK199" s="209"/>
      <c r="AL199" s="209"/>
      <c r="AM199" s="209"/>
    </row>
    <row r="200" spans="2:39" x14ac:dyDescent="0.3">
      <c r="B200" s="209" t="s">
        <v>46</v>
      </c>
      <c r="C200" s="209" t="s">
        <v>49</v>
      </c>
      <c r="D200" s="209" t="s">
        <v>82</v>
      </c>
      <c r="E200" s="209" t="s">
        <v>324</v>
      </c>
      <c r="F200" s="209" t="s">
        <v>329</v>
      </c>
      <c r="G200" s="209"/>
      <c r="H200" s="209"/>
      <c r="I200" s="209"/>
      <c r="J200" s="209"/>
      <c r="K200" s="209"/>
      <c r="L200" s="209"/>
      <c r="M200" s="209"/>
      <c r="N200" s="209"/>
      <c r="O200" s="209"/>
      <c r="P200" s="209"/>
      <c r="Q200" s="209"/>
      <c r="R200" s="209"/>
      <c r="S200" s="209"/>
      <c r="T200" s="209"/>
      <c r="U200" s="209"/>
      <c r="V200" s="209"/>
      <c r="W200" s="209"/>
      <c r="X200" s="209"/>
      <c r="Y200" s="209"/>
      <c r="Z200" s="209"/>
      <c r="AA200" s="209"/>
      <c r="AB200" s="209"/>
      <c r="AC200" s="209"/>
      <c r="AD200" s="209"/>
      <c r="AE200" s="209"/>
      <c r="AF200" s="209"/>
      <c r="AG200" s="209"/>
      <c r="AH200" s="209"/>
      <c r="AI200" s="209"/>
      <c r="AJ200" s="209"/>
      <c r="AK200" s="209"/>
      <c r="AL200" s="209"/>
      <c r="AM200" s="209"/>
    </row>
    <row r="201" spans="2:39" x14ac:dyDescent="0.3">
      <c r="B201" s="209" t="s">
        <v>46</v>
      </c>
      <c r="C201" s="209" t="s">
        <v>49</v>
      </c>
      <c r="D201" s="209" t="s">
        <v>82</v>
      </c>
      <c r="E201" s="209" t="s">
        <v>324</v>
      </c>
      <c r="F201" s="209" t="s">
        <v>328</v>
      </c>
      <c r="G201" s="209"/>
      <c r="H201" s="209"/>
      <c r="I201" s="209"/>
      <c r="J201" s="209"/>
      <c r="K201" s="209"/>
      <c r="L201" s="209"/>
      <c r="M201" s="209"/>
      <c r="N201" s="209"/>
      <c r="O201" s="209"/>
      <c r="P201" s="209"/>
      <c r="Q201" s="209"/>
      <c r="R201" s="209"/>
      <c r="S201" s="209"/>
      <c r="T201" s="209"/>
      <c r="U201" s="209"/>
      <c r="V201" s="209"/>
      <c r="W201" s="209"/>
      <c r="X201" s="209"/>
      <c r="Y201" s="209"/>
      <c r="Z201" s="209"/>
      <c r="AA201" s="209"/>
      <c r="AB201" s="209"/>
      <c r="AC201" s="209"/>
      <c r="AD201" s="209"/>
      <c r="AE201" s="209"/>
      <c r="AF201" s="209"/>
      <c r="AG201" s="209"/>
      <c r="AH201" s="209"/>
      <c r="AI201" s="209"/>
      <c r="AJ201" s="209"/>
      <c r="AK201" s="209"/>
      <c r="AL201" s="209"/>
      <c r="AM201" s="209"/>
    </row>
    <row r="202" spans="2:39" x14ac:dyDescent="0.3">
      <c r="B202" s="209" t="s">
        <v>46</v>
      </c>
      <c r="C202" s="209" t="s">
        <v>49</v>
      </c>
      <c r="D202" s="209" t="s">
        <v>82</v>
      </c>
      <c r="E202" s="209" t="s">
        <v>323</v>
      </c>
      <c r="F202" s="209" t="s">
        <v>329</v>
      </c>
      <c r="G202" s="209"/>
      <c r="H202" s="209"/>
      <c r="I202" s="209"/>
      <c r="J202" s="209"/>
      <c r="K202" s="209"/>
      <c r="L202" s="209"/>
      <c r="M202" s="209"/>
      <c r="N202" s="209"/>
      <c r="O202" s="209"/>
      <c r="P202" s="209"/>
      <c r="Q202" s="209"/>
      <c r="R202" s="209"/>
      <c r="S202" s="209"/>
      <c r="T202" s="209"/>
      <c r="U202" s="209"/>
      <c r="V202" s="209"/>
      <c r="W202" s="209"/>
      <c r="X202" s="209"/>
      <c r="Y202" s="209"/>
      <c r="Z202" s="209"/>
      <c r="AA202" s="209"/>
      <c r="AB202" s="209"/>
      <c r="AC202" s="209"/>
      <c r="AD202" s="209"/>
      <c r="AE202" s="209"/>
      <c r="AF202" s="209"/>
      <c r="AG202" s="209"/>
      <c r="AH202" s="209"/>
      <c r="AI202" s="209"/>
      <c r="AJ202" s="209"/>
      <c r="AK202" s="209"/>
      <c r="AL202" s="209"/>
      <c r="AM202" s="209"/>
    </row>
    <row r="203" spans="2:39" x14ac:dyDescent="0.3">
      <c r="B203" s="209" t="s">
        <v>46</v>
      </c>
      <c r="C203" s="209" t="s">
        <v>49</v>
      </c>
      <c r="D203" s="209" t="s">
        <v>82</v>
      </c>
      <c r="E203" s="209" t="s">
        <v>323</v>
      </c>
      <c r="F203" s="209" t="s">
        <v>328</v>
      </c>
      <c r="G203" s="209"/>
      <c r="H203" s="209"/>
      <c r="I203" s="209"/>
      <c r="J203" s="209"/>
      <c r="K203" s="209"/>
      <c r="L203" s="209"/>
      <c r="M203" s="209"/>
      <c r="N203" s="209"/>
      <c r="O203" s="209"/>
      <c r="P203" s="209"/>
      <c r="Q203" s="209"/>
      <c r="R203" s="209"/>
      <c r="S203" s="209"/>
      <c r="T203" s="209"/>
      <c r="U203" s="209"/>
      <c r="V203" s="209"/>
      <c r="W203" s="209"/>
      <c r="X203" s="209"/>
      <c r="Y203" s="209"/>
      <c r="Z203" s="209"/>
      <c r="AA203" s="209"/>
      <c r="AB203" s="209"/>
      <c r="AC203" s="209"/>
      <c r="AD203" s="209"/>
      <c r="AE203" s="209"/>
      <c r="AF203" s="209"/>
      <c r="AG203" s="209"/>
      <c r="AH203" s="209"/>
      <c r="AI203" s="209"/>
      <c r="AJ203" s="209"/>
      <c r="AK203" s="209"/>
      <c r="AL203" s="209"/>
      <c r="AM203" s="209"/>
    </row>
    <row r="204" spans="2:39" x14ac:dyDescent="0.3">
      <c r="B204" s="209" t="s">
        <v>46</v>
      </c>
      <c r="C204" s="209" t="s">
        <v>49</v>
      </c>
      <c r="D204" s="209" t="s">
        <v>82</v>
      </c>
      <c r="E204" s="209" t="s">
        <v>322</v>
      </c>
      <c r="F204" s="209" t="s">
        <v>329</v>
      </c>
      <c r="G204" s="209"/>
      <c r="H204" s="209"/>
      <c r="I204" s="209"/>
      <c r="J204" s="209"/>
      <c r="K204" s="209"/>
      <c r="L204" s="209"/>
      <c r="M204" s="209"/>
      <c r="N204" s="209"/>
      <c r="O204" s="209"/>
      <c r="P204" s="209"/>
      <c r="Q204" s="209"/>
      <c r="R204" s="209"/>
      <c r="S204" s="209"/>
      <c r="T204" s="209"/>
      <c r="U204" s="209"/>
      <c r="V204" s="209"/>
      <c r="W204" s="209"/>
      <c r="X204" s="209"/>
      <c r="Y204" s="209"/>
      <c r="Z204" s="209"/>
      <c r="AA204" s="209"/>
      <c r="AB204" s="209"/>
      <c r="AC204" s="209"/>
      <c r="AD204" s="209"/>
      <c r="AE204" s="209"/>
      <c r="AF204" s="209"/>
      <c r="AG204" s="209"/>
      <c r="AH204" s="209"/>
      <c r="AI204" s="209"/>
      <c r="AJ204" s="209"/>
      <c r="AK204" s="209"/>
      <c r="AL204" s="209"/>
      <c r="AM204" s="209"/>
    </row>
    <row r="205" spans="2:39" x14ac:dyDescent="0.3">
      <c r="B205" s="209" t="s">
        <v>46</v>
      </c>
      <c r="C205" s="209" t="s">
        <v>49</v>
      </c>
      <c r="D205" s="209" t="s">
        <v>82</v>
      </c>
      <c r="E205" s="209" t="s">
        <v>322</v>
      </c>
      <c r="F205" s="209" t="s">
        <v>328</v>
      </c>
      <c r="G205" s="209"/>
      <c r="H205" s="209"/>
      <c r="I205" s="209"/>
      <c r="J205" s="209"/>
      <c r="K205" s="209"/>
      <c r="L205" s="209"/>
      <c r="M205" s="209"/>
      <c r="N205" s="209"/>
      <c r="O205" s="209"/>
      <c r="P205" s="209"/>
      <c r="Q205" s="209"/>
      <c r="R205" s="209"/>
      <c r="S205" s="209"/>
      <c r="T205" s="209"/>
      <c r="U205" s="209"/>
      <c r="V205" s="209"/>
      <c r="W205" s="209"/>
      <c r="X205" s="209"/>
      <c r="Y205" s="209"/>
      <c r="Z205" s="209"/>
      <c r="AA205" s="209"/>
      <c r="AB205" s="209"/>
      <c r="AC205" s="209"/>
      <c r="AD205" s="209"/>
      <c r="AE205" s="209"/>
      <c r="AF205" s="209"/>
      <c r="AG205" s="209"/>
      <c r="AH205" s="209"/>
      <c r="AI205" s="209"/>
      <c r="AJ205" s="209"/>
      <c r="AK205" s="209"/>
      <c r="AL205" s="209"/>
      <c r="AM205" s="209"/>
    </row>
    <row r="206" spans="2:39" x14ac:dyDescent="0.3">
      <c r="B206" s="209" t="s">
        <v>46</v>
      </c>
      <c r="C206" s="209" t="s">
        <v>49</v>
      </c>
      <c r="D206" s="209" t="s">
        <v>82</v>
      </c>
      <c r="E206" s="209" t="s">
        <v>321</v>
      </c>
      <c r="F206" s="209" t="s">
        <v>329</v>
      </c>
      <c r="G206" s="209"/>
      <c r="H206" s="209"/>
      <c r="I206" s="209"/>
      <c r="J206" s="209"/>
      <c r="K206" s="209"/>
      <c r="L206" s="209"/>
      <c r="M206" s="209"/>
      <c r="N206" s="209"/>
      <c r="O206" s="209"/>
      <c r="P206" s="209"/>
      <c r="Q206" s="209"/>
      <c r="R206" s="209"/>
      <c r="S206" s="209"/>
      <c r="T206" s="209"/>
      <c r="U206" s="209"/>
      <c r="V206" s="209"/>
      <c r="W206" s="209"/>
      <c r="X206" s="209"/>
      <c r="Y206" s="209"/>
      <c r="Z206" s="209"/>
      <c r="AA206" s="209"/>
      <c r="AB206" s="209"/>
      <c r="AC206" s="209"/>
      <c r="AD206" s="209"/>
      <c r="AE206" s="209"/>
      <c r="AF206" s="209"/>
      <c r="AG206" s="209"/>
      <c r="AH206" s="209"/>
      <c r="AI206" s="209"/>
      <c r="AJ206" s="209"/>
      <c r="AK206" s="209"/>
      <c r="AL206" s="209"/>
      <c r="AM206" s="209"/>
    </row>
    <row r="207" spans="2:39" x14ac:dyDescent="0.3">
      <c r="B207" s="209" t="s">
        <v>46</v>
      </c>
      <c r="C207" s="209" t="s">
        <v>49</v>
      </c>
      <c r="D207" s="209" t="s">
        <v>82</v>
      </c>
      <c r="E207" s="209" t="s">
        <v>321</v>
      </c>
      <c r="F207" s="209" t="s">
        <v>328</v>
      </c>
      <c r="G207" s="209"/>
      <c r="H207" s="209"/>
      <c r="I207" s="209"/>
      <c r="J207" s="209"/>
      <c r="K207" s="209"/>
      <c r="L207" s="209"/>
      <c r="M207" s="209"/>
      <c r="N207" s="209"/>
      <c r="O207" s="209"/>
      <c r="P207" s="209"/>
      <c r="Q207" s="209"/>
      <c r="R207" s="209"/>
      <c r="S207" s="209"/>
      <c r="T207" s="209"/>
      <c r="U207" s="209"/>
      <c r="V207" s="209"/>
      <c r="W207" s="209"/>
      <c r="X207" s="209"/>
      <c r="Y207" s="209"/>
      <c r="Z207" s="209"/>
      <c r="AA207" s="209"/>
      <c r="AB207" s="209"/>
      <c r="AC207" s="209"/>
      <c r="AD207" s="209"/>
      <c r="AE207" s="209"/>
      <c r="AF207" s="209"/>
      <c r="AG207" s="209"/>
      <c r="AH207" s="209"/>
      <c r="AI207" s="209"/>
      <c r="AJ207" s="209"/>
      <c r="AK207" s="209"/>
      <c r="AL207" s="209"/>
      <c r="AM207" s="209"/>
    </row>
    <row r="208" spans="2:39" x14ac:dyDescent="0.3">
      <c r="B208" s="201" t="s">
        <v>46</v>
      </c>
      <c r="C208" s="201" t="s">
        <v>49</v>
      </c>
      <c r="D208" s="201" t="s">
        <v>82</v>
      </c>
      <c r="E208" s="204" t="s">
        <v>313</v>
      </c>
      <c r="F208" s="202" t="s">
        <v>315</v>
      </c>
      <c r="G208" s="201"/>
      <c r="H208" s="201"/>
      <c r="I208" s="201"/>
      <c r="J208" s="201"/>
      <c r="K208" s="201"/>
      <c r="L208" s="201"/>
      <c r="M208" s="201"/>
      <c r="N208" s="201"/>
      <c r="O208" s="201"/>
      <c r="P208" s="201"/>
      <c r="Q208" s="201"/>
      <c r="R208" s="201"/>
      <c r="S208" s="201"/>
      <c r="T208" s="201"/>
      <c r="U208" s="201"/>
      <c r="V208" s="201"/>
      <c r="W208" s="201"/>
      <c r="X208" s="201"/>
      <c r="Y208" s="201"/>
      <c r="Z208" s="201"/>
      <c r="AA208" s="201"/>
      <c r="AB208" s="201"/>
      <c r="AC208" s="201"/>
      <c r="AD208" s="201"/>
      <c r="AE208" s="201"/>
      <c r="AF208" s="201"/>
      <c r="AG208" s="201"/>
      <c r="AH208" s="201"/>
      <c r="AI208" s="201"/>
      <c r="AJ208" s="201"/>
      <c r="AK208" s="201"/>
      <c r="AL208" s="201"/>
      <c r="AM208" s="201"/>
    </row>
    <row r="209" spans="2:39" x14ac:dyDescent="0.3">
      <c r="B209" s="201" t="s">
        <v>46</v>
      </c>
      <c r="C209" s="201" t="s">
        <v>49</v>
      </c>
      <c r="D209" s="201" t="s">
        <v>82</v>
      </c>
      <c r="E209" s="204" t="s">
        <v>313</v>
      </c>
      <c r="F209" s="202" t="s">
        <v>314</v>
      </c>
      <c r="G209" s="201"/>
      <c r="H209" s="201"/>
      <c r="I209" s="201"/>
      <c r="J209" s="201"/>
      <c r="K209" s="201"/>
      <c r="L209" s="201"/>
      <c r="M209" s="201"/>
      <c r="N209" s="201"/>
      <c r="O209" s="201"/>
      <c r="P209" s="201"/>
      <c r="Q209" s="201"/>
      <c r="R209" s="201"/>
      <c r="S209" s="201"/>
      <c r="T209" s="201"/>
      <c r="U209" s="201"/>
      <c r="V209" s="201"/>
      <c r="W209" s="201"/>
      <c r="X209" s="201"/>
      <c r="Y209" s="201"/>
      <c r="Z209" s="201"/>
      <c r="AA209" s="201"/>
      <c r="AB209" s="201"/>
      <c r="AC209" s="201"/>
      <c r="AD209" s="201"/>
      <c r="AE209" s="201"/>
      <c r="AF209" s="201"/>
      <c r="AG209" s="201"/>
      <c r="AH209" s="201"/>
      <c r="AI209" s="201"/>
      <c r="AJ209" s="201"/>
      <c r="AK209" s="201"/>
      <c r="AL209" s="201"/>
      <c r="AM209" s="201"/>
    </row>
    <row r="210" spans="2:39" x14ac:dyDescent="0.3">
      <c r="B210" s="201" t="s">
        <v>46</v>
      </c>
      <c r="C210" s="201" t="s">
        <v>49</v>
      </c>
      <c r="D210" s="201" t="s">
        <v>82</v>
      </c>
      <c r="E210" s="202" t="s">
        <v>320</v>
      </c>
      <c r="F210" s="204" t="s">
        <v>312</v>
      </c>
      <c r="G210" s="201"/>
      <c r="H210" s="201"/>
      <c r="I210" s="201"/>
      <c r="J210" s="201"/>
      <c r="K210" s="201"/>
      <c r="L210" s="201"/>
      <c r="M210" s="201"/>
      <c r="N210" s="201"/>
      <c r="O210" s="201"/>
      <c r="P210" s="201"/>
      <c r="Q210" s="201"/>
      <c r="R210" s="201"/>
      <c r="S210" s="201"/>
      <c r="T210" s="201"/>
      <c r="U210" s="201"/>
      <c r="V210" s="201"/>
      <c r="W210" s="201"/>
      <c r="X210" s="201"/>
      <c r="Y210" s="201"/>
      <c r="Z210" s="201"/>
      <c r="AA210" s="201"/>
      <c r="AB210" s="201"/>
      <c r="AC210" s="201"/>
      <c r="AD210" s="201"/>
      <c r="AE210" s="201"/>
      <c r="AF210" s="201"/>
      <c r="AG210" s="201"/>
      <c r="AH210" s="201"/>
      <c r="AI210" s="201"/>
      <c r="AJ210" s="201"/>
      <c r="AK210" s="201"/>
      <c r="AL210" s="201"/>
      <c r="AM210" s="201"/>
    </row>
    <row r="211" spans="2:39" x14ac:dyDescent="0.3">
      <c r="B211" s="201" t="s">
        <v>46</v>
      </c>
      <c r="C211" s="201" t="s">
        <v>49</v>
      </c>
      <c r="D211" s="201" t="s">
        <v>82</v>
      </c>
      <c r="E211" s="202" t="s">
        <v>319</v>
      </c>
      <c r="F211" s="204" t="s">
        <v>312</v>
      </c>
      <c r="G211" s="201"/>
      <c r="H211" s="201"/>
      <c r="I211" s="201"/>
      <c r="J211" s="201"/>
      <c r="K211" s="201"/>
      <c r="L211" s="201"/>
      <c r="M211" s="201"/>
      <c r="N211" s="201"/>
      <c r="O211" s="201"/>
      <c r="P211" s="201"/>
      <c r="Q211" s="201"/>
      <c r="R211" s="201"/>
      <c r="S211" s="201"/>
      <c r="T211" s="201"/>
      <c r="U211" s="201"/>
      <c r="V211" s="201"/>
      <c r="W211" s="201"/>
      <c r="X211" s="201"/>
      <c r="Y211" s="201"/>
      <c r="Z211" s="201"/>
      <c r="AA211" s="201"/>
      <c r="AB211" s="201"/>
      <c r="AC211" s="201"/>
      <c r="AD211" s="201"/>
      <c r="AE211" s="201"/>
      <c r="AF211" s="201"/>
      <c r="AG211" s="201"/>
      <c r="AH211" s="201"/>
      <c r="AI211" s="201"/>
      <c r="AJ211" s="201"/>
      <c r="AK211" s="201"/>
      <c r="AL211" s="201"/>
      <c r="AM211" s="201"/>
    </row>
    <row r="212" spans="2:39" x14ac:dyDescent="0.3">
      <c r="B212" s="201" t="s">
        <v>46</v>
      </c>
      <c r="C212" s="201" t="s">
        <v>49</v>
      </c>
      <c r="D212" s="201" t="s">
        <v>82</v>
      </c>
      <c r="E212" s="202" t="s">
        <v>318</v>
      </c>
      <c r="F212" s="204" t="s">
        <v>312</v>
      </c>
      <c r="G212" s="201"/>
      <c r="H212" s="201"/>
      <c r="I212" s="201"/>
      <c r="J212" s="201"/>
      <c r="K212" s="201"/>
      <c r="L212" s="201"/>
      <c r="M212" s="201"/>
      <c r="N212" s="201"/>
      <c r="O212" s="201"/>
      <c r="P212" s="201"/>
      <c r="Q212" s="201"/>
      <c r="R212" s="201"/>
      <c r="S212" s="201"/>
      <c r="T212" s="201"/>
      <c r="U212" s="201"/>
      <c r="V212" s="201"/>
      <c r="W212" s="201"/>
      <c r="X212" s="201"/>
      <c r="Y212" s="201"/>
      <c r="Z212" s="201"/>
      <c r="AA212" s="201"/>
      <c r="AB212" s="201"/>
      <c r="AC212" s="201"/>
      <c r="AD212" s="201"/>
      <c r="AE212" s="201"/>
      <c r="AF212" s="201"/>
      <c r="AG212" s="201"/>
      <c r="AH212" s="201"/>
      <c r="AI212" s="201"/>
      <c r="AJ212" s="201"/>
      <c r="AK212" s="201"/>
      <c r="AL212" s="201"/>
      <c r="AM212" s="201"/>
    </row>
    <row r="213" spans="2:39" x14ac:dyDescent="0.3">
      <c r="B213" s="201" t="s">
        <v>46</v>
      </c>
      <c r="C213" s="201" t="s">
        <v>49</v>
      </c>
      <c r="D213" s="201" t="s">
        <v>82</v>
      </c>
      <c r="E213" s="202" t="s">
        <v>317</v>
      </c>
      <c r="F213" s="204" t="s">
        <v>312</v>
      </c>
      <c r="G213" s="201"/>
      <c r="H213" s="201"/>
      <c r="I213" s="201"/>
      <c r="J213" s="201"/>
      <c r="K213" s="201"/>
      <c r="L213" s="201"/>
      <c r="M213" s="201"/>
      <c r="N213" s="201"/>
      <c r="O213" s="201"/>
      <c r="P213" s="201"/>
      <c r="Q213" s="201"/>
      <c r="R213" s="201"/>
      <c r="S213" s="201"/>
      <c r="T213" s="201"/>
      <c r="U213" s="201"/>
      <c r="V213" s="201"/>
      <c r="W213" s="201"/>
      <c r="X213" s="201"/>
      <c r="Y213" s="201"/>
      <c r="Z213" s="201"/>
      <c r="AA213" s="201"/>
      <c r="AB213" s="201"/>
      <c r="AC213" s="201"/>
      <c r="AD213" s="201"/>
      <c r="AE213" s="201"/>
      <c r="AF213" s="201"/>
      <c r="AG213" s="201"/>
      <c r="AH213" s="201"/>
      <c r="AI213" s="201"/>
      <c r="AJ213" s="201"/>
      <c r="AK213" s="201"/>
      <c r="AL213" s="201"/>
      <c r="AM213" s="201"/>
    </row>
    <row r="214" spans="2:39" x14ac:dyDescent="0.3">
      <c r="B214" s="201" t="s">
        <v>46</v>
      </c>
      <c r="C214" s="201" t="s">
        <v>49</v>
      </c>
      <c r="D214" s="201" t="s">
        <v>82</v>
      </c>
      <c r="E214" s="202" t="s">
        <v>316</v>
      </c>
      <c r="F214" s="204" t="s">
        <v>312</v>
      </c>
      <c r="G214" s="201"/>
      <c r="H214" s="201"/>
      <c r="I214" s="201"/>
      <c r="J214" s="201"/>
      <c r="K214" s="201"/>
      <c r="L214" s="201"/>
      <c r="M214" s="201"/>
      <c r="N214" s="201"/>
      <c r="O214" s="201"/>
      <c r="P214" s="201"/>
      <c r="Q214" s="201"/>
      <c r="R214" s="201"/>
      <c r="S214" s="201"/>
      <c r="T214" s="201"/>
      <c r="U214" s="201"/>
      <c r="V214" s="201"/>
      <c r="W214" s="201"/>
      <c r="X214" s="201"/>
      <c r="Y214" s="201"/>
      <c r="Z214" s="201"/>
      <c r="AA214" s="201"/>
      <c r="AB214" s="201"/>
      <c r="AC214" s="201"/>
      <c r="AD214" s="201"/>
      <c r="AE214" s="201"/>
      <c r="AF214" s="201"/>
      <c r="AG214" s="201"/>
      <c r="AH214" s="201"/>
      <c r="AI214" s="201"/>
      <c r="AJ214" s="201"/>
      <c r="AK214" s="201"/>
      <c r="AL214" s="201"/>
      <c r="AM214" s="201"/>
    </row>
    <row r="215" spans="2:39" x14ac:dyDescent="0.3">
      <c r="B215" s="36" t="s">
        <v>46</v>
      </c>
      <c r="C215" s="36" t="s">
        <v>49</v>
      </c>
      <c r="D215" s="37" t="s">
        <v>45</v>
      </c>
      <c r="E215" s="199" t="s">
        <v>313</v>
      </c>
      <c r="F215" s="199" t="s">
        <v>312</v>
      </c>
      <c r="G215" s="36"/>
      <c r="H215" s="36"/>
      <c r="I215" s="36"/>
      <c r="J215" s="36"/>
      <c r="K215" s="36"/>
      <c r="L215" s="36"/>
      <c r="M215" s="36"/>
      <c r="N215" s="36"/>
      <c r="O215" s="36"/>
      <c r="P215" s="36"/>
      <c r="Q215" s="36"/>
      <c r="R215" s="36"/>
      <c r="S215" s="36"/>
      <c r="T215" s="36"/>
      <c r="U215" s="36"/>
      <c r="V215" s="36"/>
      <c r="W215" s="36"/>
      <c r="X215" s="36"/>
      <c r="Y215" s="36"/>
      <c r="Z215" s="36"/>
      <c r="AA215" s="36"/>
      <c r="AB215" s="36"/>
      <c r="AC215" s="36"/>
      <c r="AD215" s="36"/>
      <c r="AE215" s="36"/>
      <c r="AF215" s="36"/>
      <c r="AG215" s="36"/>
      <c r="AH215" s="36"/>
      <c r="AI215" s="36"/>
      <c r="AJ215" s="36"/>
      <c r="AK215" s="36"/>
      <c r="AL215" s="36"/>
      <c r="AM215" s="36"/>
    </row>
    <row r="216" spans="2:39" x14ac:dyDescent="0.3">
      <c r="B216" s="209" t="s">
        <v>46</v>
      </c>
      <c r="C216" s="209" t="s">
        <v>49</v>
      </c>
      <c r="D216" s="209" t="s">
        <v>327</v>
      </c>
      <c r="E216" s="209" t="s">
        <v>326</v>
      </c>
      <c r="F216" s="209" t="s">
        <v>329</v>
      </c>
      <c r="G216" s="209"/>
      <c r="H216" s="209"/>
      <c r="I216" s="209"/>
      <c r="J216" s="209"/>
      <c r="K216" s="209"/>
      <c r="L216" s="209"/>
      <c r="M216" s="209"/>
      <c r="N216" s="209"/>
      <c r="O216" s="209"/>
      <c r="P216" s="209"/>
      <c r="Q216" s="209"/>
      <c r="R216" s="209"/>
      <c r="S216" s="209"/>
      <c r="T216" s="209"/>
      <c r="U216" s="209"/>
      <c r="V216" s="209"/>
      <c r="W216" s="209"/>
      <c r="X216" s="209"/>
      <c r="Y216" s="209"/>
      <c r="Z216" s="209"/>
      <c r="AA216" s="209"/>
      <c r="AB216" s="209"/>
      <c r="AC216" s="209"/>
      <c r="AD216" s="209"/>
      <c r="AE216" s="209"/>
      <c r="AF216" s="209"/>
      <c r="AG216" s="209"/>
      <c r="AH216" s="209"/>
      <c r="AI216" s="209"/>
      <c r="AJ216" s="209"/>
      <c r="AK216" s="209"/>
      <c r="AL216" s="209"/>
      <c r="AM216" s="209"/>
    </row>
    <row r="217" spans="2:39" x14ac:dyDescent="0.3">
      <c r="B217" s="209" t="s">
        <v>46</v>
      </c>
      <c r="C217" s="209" t="s">
        <v>49</v>
      </c>
      <c r="D217" s="209" t="s">
        <v>327</v>
      </c>
      <c r="E217" s="209" t="s">
        <v>326</v>
      </c>
      <c r="F217" s="209" t="s">
        <v>328</v>
      </c>
      <c r="G217" s="209"/>
      <c r="H217" s="209"/>
      <c r="I217" s="209"/>
      <c r="J217" s="209"/>
      <c r="K217" s="209"/>
      <c r="L217" s="209"/>
      <c r="M217" s="209"/>
      <c r="N217" s="209"/>
      <c r="O217" s="209"/>
      <c r="P217" s="209"/>
      <c r="Q217" s="209"/>
      <c r="R217" s="209"/>
      <c r="S217" s="209"/>
      <c r="T217" s="209"/>
      <c r="U217" s="209"/>
      <c r="V217" s="209"/>
      <c r="W217" s="209"/>
      <c r="X217" s="209"/>
      <c r="Y217" s="209"/>
      <c r="Z217" s="209"/>
      <c r="AA217" s="209"/>
      <c r="AB217" s="209"/>
      <c r="AC217" s="209"/>
      <c r="AD217" s="209"/>
      <c r="AE217" s="209"/>
      <c r="AF217" s="209"/>
      <c r="AG217" s="209"/>
      <c r="AH217" s="209"/>
      <c r="AI217" s="209"/>
      <c r="AJ217" s="209"/>
      <c r="AK217" s="209"/>
      <c r="AL217" s="209"/>
      <c r="AM217" s="209"/>
    </row>
    <row r="218" spans="2:39" x14ac:dyDescent="0.3">
      <c r="B218" s="209" t="s">
        <v>46</v>
      </c>
      <c r="C218" s="209" t="s">
        <v>49</v>
      </c>
      <c r="D218" s="209" t="s">
        <v>327</v>
      </c>
      <c r="E218" s="209" t="s">
        <v>324</v>
      </c>
      <c r="F218" s="209" t="s">
        <v>329</v>
      </c>
      <c r="G218" s="209"/>
      <c r="H218" s="209"/>
      <c r="I218" s="209"/>
      <c r="J218" s="209"/>
      <c r="K218" s="209"/>
      <c r="L218" s="209"/>
      <c r="M218" s="209"/>
      <c r="N218" s="209"/>
      <c r="O218" s="209"/>
      <c r="P218" s="209"/>
      <c r="Q218" s="209"/>
      <c r="R218" s="209"/>
      <c r="S218" s="209"/>
      <c r="T218" s="209"/>
      <c r="U218" s="209"/>
      <c r="V218" s="209"/>
      <c r="W218" s="209"/>
      <c r="X218" s="209"/>
      <c r="Y218" s="209"/>
      <c r="Z218" s="209"/>
      <c r="AA218" s="209"/>
      <c r="AB218" s="209"/>
      <c r="AC218" s="209"/>
      <c r="AD218" s="209"/>
      <c r="AE218" s="209"/>
      <c r="AF218" s="209"/>
      <c r="AG218" s="209"/>
      <c r="AH218" s="209"/>
      <c r="AI218" s="209"/>
      <c r="AJ218" s="209"/>
      <c r="AK218" s="209"/>
      <c r="AL218" s="209"/>
      <c r="AM218" s="209"/>
    </row>
    <row r="219" spans="2:39" x14ac:dyDescent="0.3">
      <c r="B219" s="209" t="s">
        <v>46</v>
      </c>
      <c r="C219" s="209" t="s">
        <v>49</v>
      </c>
      <c r="D219" s="209" t="s">
        <v>327</v>
      </c>
      <c r="E219" s="209" t="s">
        <v>324</v>
      </c>
      <c r="F219" s="209" t="s">
        <v>328</v>
      </c>
      <c r="G219" s="209"/>
      <c r="H219" s="209"/>
      <c r="I219" s="209"/>
      <c r="J219" s="209"/>
      <c r="K219" s="209"/>
      <c r="L219" s="209"/>
      <c r="M219" s="209"/>
      <c r="N219" s="209"/>
      <c r="O219" s="209"/>
      <c r="P219" s="209"/>
      <c r="Q219" s="209"/>
      <c r="R219" s="209"/>
      <c r="S219" s="209"/>
      <c r="T219" s="209"/>
      <c r="U219" s="209"/>
      <c r="V219" s="209"/>
      <c r="W219" s="209"/>
      <c r="X219" s="209"/>
      <c r="Y219" s="209"/>
      <c r="Z219" s="209"/>
      <c r="AA219" s="209"/>
      <c r="AB219" s="209"/>
      <c r="AC219" s="209"/>
      <c r="AD219" s="209"/>
      <c r="AE219" s="209"/>
      <c r="AF219" s="209"/>
      <c r="AG219" s="209"/>
      <c r="AH219" s="209"/>
      <c r="AI219" s="209"/>
      <c r="AJ219" s="209"/>
      <c r="AK219" s="209"/>
      <c r="AL219" s="209"/>
      <c r="AM219" s="209"/>
    </row>
    <row r="220" spans="2:39" x14ac:dyDescent="0.3">
      <c r="B220" s="209" t="s">
        <v>46</v>
      </c>
      <c r="C220" s="209" t="s">
        <v>49</v>
      </c>
      <c r="D220" s="209" t="s">
        <v>327</v>
      </c>
      <c r="E220" s="209" t="s">
        <v>323</v>
      </c>
      <c r="F220" s="209" t="s">
        <v>329</v>
      </c>
      <c r="G220" s="209"/>
      <c r="H220" s="209"/>
      <c r="I220" s="209"/>
      <c r="J220" s="209"/>
      <c r="K220" s="209"/>
      <c r="L220" s="209"/>
      <c r="M220" s="209"/>
      <c r="N220" s="209"/>
      <c r="O220" s="209"/>
      <c r="P220" s="209"/>
      <c r="Q220" s="209"/>
      <c r="R220" s="209"/>
      <c r="S220" s="209"/>
      <c r="T220" s="209"/>
      <c r="U220" s="209"/>
      <c r="V220" s="209"/>
      <c r="W220" s="209"/>
      <c r="X220" s="209"/>
      <c r="Y220" s="209"/>
      <c r="Z220" s="209"/>
      <c r="AA220" s="209"/>
      <c r="AB220" s="209"/>
      <c r="AC220" s="209"/>
      <c r="AD220" s="209"/>
      <c r="AE220" s="209"/>
      <c r="AF220" s="209"/>
      <c r="AG220" s="209"/>
      <c r="AH220" s="209"/>
      <c r="AI220" s="209"/>
      <c r="AJ220" s="209"/>
      <c r="AK220" s="209"/>
      <c r="AL220" s="209"/>
      <c r="AM220" s="209"/>
    </row>
    <row r="221" spans="2:39" x14ac:dyDescent="0.3">
      <c r="B221" s="209" t="s">
        <v>46</v>
      </c>
      <c r="C221" s="209" t="s">
        <v>49</v>
      </c>
      <c r="D221" s="209" t="s">
        <v>327</v>
      </c>
      <c r="E221" s="209" t="s">
        <v>323</v>
      </c>
      <c r="F221" s="209" t="s">
        <v>328</v>
      </c>
      <c r="G221" s="209"/>
      <c r="H221" s="209"/>
      <c r="I221" s="209"/>
      <c r="J221" s="209"/>
      <c r="K221" s="209"/>
      <c r="L221" s="209"/>
      <c r="M221" s="209"/>
      <c r="N221" s="209"/>
      <c r="O221" s="209"/>
      <c r="P221" s="209"/>
      <c r="Q221" s="209"/>
      <c r="R221" s="209"/>
      <c r="S221" s="209"/>
      <c r="T221" s="209"/>
      <c r="U221" s="209"/>
      <c r="V221" s="209"/>
      <c r="W221" s="209"/>
      <c r="X221" s="209"/>
      <c r="Y221" s="209"/>
      <c r="Z221" s="209"/>
      <c r="AA221" s="209"/>
      <c r="AB221" s="209"/>
      <c r="AC221" s="209"/>
      <c r="AD221" s="209"/>
      <c r="AE221" s="209"/>
      <c r="AF221" s="209"/>
      <c r="AG221" s="209"/>
      <c r="AH221" s="209"/>
      <c r="AI221" s="209"/>
      <c r="AJ221" s="209"/>
      <c r="AK221" s="209"/>
      <c r="AL221" s="209"/>
      <c r="AM221" s="209"/>
    </row>
    <row r="222" spans="2:39" x14ac:dyDescent="0.3">
      <c r="B222" s="209" t="s">
        <v>46</v>
      </c>
      <c r="C222" s="209" t="s">
        <v>49</v>
      </c>
      <c r="D222" s="209" t="s">
        <v>327</v>
      </c>
      <c r="E222" s="209" t="s">
        <v>322</v>
      </c>
      <c r="F222" s="209" t="s">
        <v>329</v>
      </c>
      <c r="G222" s="209"/>
      <c r="H222" s="209"/>
      <c r="I222" s="209"/>
      <c r="J222" s="209"/>
      <c r="K222" s="209"/>
      <c r="L222" s="209"/>
      <c r="M222" s="209"/>
      <c r="N222" s="209"/>
      <c r="O222" s="209"/>
      <c r="P222" s="209"/>
      <c r="Q222" s="209"/>
      <c r="R222" s="209"/>
      <c r="S222" s="209"/>
      <c r="T222" s="209"/>
      <c r="U222" s="209"/>
      <c r="V222" s="209"/>
      <c r="W222" s="209"/>
      <c r="X222" s="209"/>
      <c r="Y222" s="209"/>
      <c r="Z222" s="209"/>
      <c r="AA222" s="209"/>
      <c r="AB222" s="209"/>
      <c r="AC222" s="209"/>
      <c r="AD222" s="209"/>
      <c r="AE222" s="209"/>
      <c r="AF222" s="209"/>
      <c r="AG222" s="209"/>
      <c r="AH222" s="209"/>
      <c r="AI222" s="209"/>
      <c r="AJ222" s="209"/>
      <c r="AK222" s="209"/>
      <c r="AL222" s="209"/>
      <c r="AM222" s="209"/>
    </row>
    <row r="223" spans="2:39" x14ac:dyDescent="0.3">
      <c r="B223" s="209" t="s">
        <v>46</v>
      </c>
      <c r="C223" s="209" t="s">
        <v>49</v>
      </c>
      <c r="D223" s="209" t="s">
        <v>327</v>
      </c>
      <c r="E223" s="209" t="s">
        <v>322</v>
      </c>
      <c r="F223" s="209" t="s">
        <v>328</v>
      </c>
      <c r="G223" s="209"/>
      <c r="H223" s="209"/>
      <c r="I223" s="209"/>
      <c r="J223" s="209"/>
      <c r="K223" s="209"/>
      <c r="L223" s="209"/>
      <c r="M223" s="209"/>
      <c r="N223" s="209"/>
      <c r="O223" s="209"/>
      <c r="P223" s="209"/>
      <c r="Q223" s="209"/>
      <c r="R223" s="209"/>
      <c r="S223" s="209"/>
      <c r="T223" s="209"/>
      <c r="U223" s="209"/>
      <c r="V223" s="209"/>
      <c r="W223" s="209"/>
      <c r="X223" s="209"/>
      <c r="Y223" s="209"/>
      <c r="Z223" s="209"/>
      <c r="AA223" s="209"/>
      <c r="AB223" s="209"/>
      <c r="AC223" s="209"/>
      <c r="AD223" s="209"/>
      <c r="AE223" s="209"/>
      <c r="AF223" s="209"/>
      <c r="AG223" s="209"/>
      <c r="AH223" s="209"/>
      <c r="AI223" s="209"/>
      <c r="AJ223" s="209"/>
      <c r="AK223" s="209"/>
      <c r="AL223" s="209"/>
      <c r="AM223" s="209"/>
    </row>
    <row r="224" spans="2:39" x14ac:dyDescent="0.3">
      <c r="B224" s="209" t="s">
        <v>46</v>
      </c>
      <c r="C224" s="209" t="s">
        <v>49</v>
      </c>
      <c r="D224" s="209" t="s">
        <v>327</v>
      </c>
      <c r="E224" s="209" t="s">
        <v>321</v>
      </c>
      <c r="F224" s="209" t="s">
        <v>329</v>
      </c>
      <c r="G224" s="209"/>
      <c r="H224" s="209"/>
      <c r="I224" s="209"/>
      <c r="J224" s="209"/>
      <c r="K224" s="209"/>
      <c r="L224" s="209"/>
      <c r="M224" s="209"/>
      <c r="N224" s="209"/>
      <c r="O224" s="209"/>
      <c r="P224" s="209"/>
      <c r="Q224" s="209"/>
      <c r="R224" s="209"/>
      <c r="S224" s="209"/>
      <c r="T224" s="209"/>
      <c r="U224" s="209"/>
      <c r="V224" s="209"/>
      <c r="W224" s="209"/>
      <c r="X224" s="209"/>
      <c r="Y224" s="209"/>
      <c r="Z224" s="209"/>
      <c r="AA224" s="209"/>
      <c r="AB224" s="209"/>
      <c r="AC224" s="209"/>
      <c r="AD224" s="209"/>
      <c r="AE224" s="209"/>
      <c r="AF224" s="209"/>
      <c r="AG224" s="209"/>
      <c r="AH224" s="209"/>
      <c r="AI224" s="209"/>
      <c r="AJ224" s="209"/>
      <c r="AK224" s="209"/>
      <c r="AL224" s="209"/>
      <c r="AM224" s="209"/>
    </row>
    <row r="225" spans="2:39" x14ac:dyDescent="0.3">
      <c r="B225" s="209" t="s">
        <v>46</v>
      </c>
      <c r="C225" s="209" t="s">
        <v>49</v>
      </c>
      <c r="D225" s="209" t="s">
        <v>327</v>
      </c>
      <c r="E225" s="209" t="s">
        <v>321</v>
      </c>
      <c r="F225" s="209" t="s">
        <v>328</v>
      </c>
      <c r="G225" s="209"/>
      <c r="H225" s="209"/>
      <c r="I225" s="209"/>
      <c r="J225" s="209"/>
      <c r="K225" s="209"/>
      <c r="L225" s="209"/>
      <c r="M225" s="209"/>
      <c r="N225" s="209"/>
      <c r="O225" s="209"/>
      <c r="P225" s="209"/>
      <c r="Q225" s="209"/>
      <c r="R225" s="209"/>
      <c r="S225" s="209"/>
      <c r="T225" s="209"/>
      <c r="U225" s="209"/>
      <c r="V225" s="209"/>
      <c r="W225" s="209"/>
      <c r="X225" s="209"/>
      <c r="Y225" s="209"/>
      <c r="Z225" s="209"/>
      <c r="AA225" s="209"/>
      <c r="AB225" s="209"/>
      <c r="AC225" s="209"/>
      <c r="AD225" s="209"/>
      <c r="AE225" s="209"/>
      <c r="AF225" s="209"/>
      <c r="AG225" s="209"/>
      <c r="AH225" s="209"/>
      <c r="AI225" s="209"/>
      <c r="AJ225" s="209"/>
      <c r="AK225" s="209"/>
      <c r="AL225" s="209"/>
      <c r="AM225" s="209"/>
    </row>
    <row r="226" spans="2:39" x14ac:dyDescent="0.3">
      <c r="B226" s="201" t="s">
        <v>46</v>
      </c>
      <c r="C226" s="201" t="s">
        <v>49</v>
      </c>
      <c r="D226" s="201" t="s">
        <v>327</v>
      </c>
      <c r="E226" s="204" t="s">
        <v>313</v>
      </c>
      <c r="F226" s="202" t="s">
        <v>315</v>
      </c>
      <c r="G226" s="201"/>
      <c r="H226" s="201"/>
      <c r="I226" s="201"/>
      <c r="J226" s="201"/>
      <c r="K226" s="201"/>
      <c r="L226" s="201"/>
      <c r="M226" s="201"/>
      <c r="N226" s="201"/>
      <c r="O226" s="201"/>
      <c r="P226" s="201"/>
      <c r="Q226" s="201"/>
      <c r="R226" s="201"/>
      <c r="S226" s="201"/>
      <c r="T226" s="201"/>
      <c r="U226" s="201"/>
      <c r="V226" s="201"/>
      <c r="W226" s="201"/>
      <c r="X226" s="201"/>
      <c r="Y226" s="201"/>
      <c r="Z226" s="201"/>
      <c r="AA226" s="201"/>
      <c r="AB226" s="201"/>
      <c r="AC226" s="201"/>
      <c r="AD226" s="201"/>
      <c r="AE226" s="201"/>
      <c r="AF226" s="201"/>
      <c r="AG226" s="201"/>
      <c r="AH226" s="201"/>
      <c r="AI226" s="201"/>
      <c r="AJ226" s="201"/>
      <c r="AK226" s="201"/>
      <c r="AL226" s="201"/>
      <c r="AM226" s="201"/>
    </row>
    <row r="227" spans="2:39" x14ac:dyDescent="0.3">
      <c r="B227" s="201" t="s">
        <v>46</v>
      </c>
      <c r="C227" s="201" t="s">
        <v>49</v>
      </c>
      <c r="D227" s="201" t="s">
        <v>327</v>
      </c>
      <c r="E227" s="204" t="s">
        <v>313</v>
      </c>
      <c r="F227" s="202" t="s">
        <v>314</v>
      </c>
      <c r="G227" s="201"/>
      <c r="H227" s="201"/>
      <c r="I227" s="201"/>
      <c r="J227" s="201"/>
      <c r="K227" s="201"/>
      <c r="L227" s="201"/>
      <c r="M227" s="201"/>
      <c r="N227" s="201"/>
      <c r="O227" s="201"/>
      <c r="P227" s="201"/>
      <c r="Q227" s="201"/>
      <c r="R227" s="201"/>
      <c r="S227" s="201"/>
      <c r="T227" s="201"/>
      <c r="U227" s="201"/>
      <c r="V227" s="201"/>
      <c r="W227" s="201"/>
      <c r="X227" s="201"/>
      <c r="Y227" s="201"/>
      <c r="Z227" s="201"/>
      <c r="AA227" s="201"/>
      <c r="AB227" s="201"/>
      <c r="AC227" s="201"/>
      <c r="AD227" s="201"/>
      <c r="AE227" s="201"/>
      <c r="AF227" s="201"/>
      <c r="AG227" s="201"/>
      <c r="AH227" s="201"/>
      <c r="AI227" s="201"/>
      <c r="AJ227" s="201"/>
      <c r="AK227" s="201"/>
      <c r="AL227" s="201"/>
      <c r="AM227" s="201"/>
    </row>
    <row r="228" spans="2:39" x14ac:dyDescent="0.3">
      <c r="B228" s="201" t="s">
        <v>46</v>
      </c>
      <c r="C228" s="201" t="s">
        <v>49</v>
      </c>
      <c r="D228" s="201" t="s">
        <v>327</v>
      </c>
      <c r="E228" s="202" t="s">
        <v>320</v>
      </c>
      <c r="F228" s="204" t="s">
        <v>312</v>
      </c>
      <c r="G228" s="201"/>
      <c r="H228" s="201"/>
      <c r="I228" s="201"/>
      <c r="J228" s="201"/>
      <c r="K228" s="201"/>
      <c r="L228" s="201"/>
      <c r="M228" s="201"/>
      <c r="N228" s="201"/>
      <c r="O228" s="201"/>
      <c r="P228" s="201"/>
      <c r="Q228" s="201"/>
      <c r="R228" s="201"/>
      <c r="S228" s="201"/>
      <c r="T228" s="201"/>
      <c r="U228" s="201"/>
      <c r="V228" s="201"/>
      <c r="W228" s="201"/>
      <c r="X228" s="201"/>
      <c r="Y228" s="201"/>
      <c r="Z228" s="201"/>
      <c r="AA228" s="201"/>
      <c r="AB228" s="201"/>
      <c r="AC228" s="201"/>
      <c r="AD228" s="201"/>
      <c r="AE228" s="201"/>
      <c r="AF228" s="201"/>
      <c r="AG228" s="201"/>
      <c r="AH228" s="201"/>
      <c r="AI228" s="201"/>
      <c r="AJ228" s="201"/>
      <c r="AK228" s="201"/>
      <c r="AL228" s="201"/>
      <c r="AM228" s="201"/>
    </row>
    <row r="229" spans="2:39" x14ac:dyDescent="0.3">
      <c r="B229" s="201" t="s">
        <v>46</v>
      </c>
      <c r="C229" s="201" t="s">
        <v>49</v>
      </c>
      <c r="D229" s="201" t="s">
        <v>327</v>
      </c>
      <c r="E229" s="202" t="s">
        <v>319</v>
      </c>
      <c r="F229" s="204" t="s">
        <v>312</v>
      </c>
      <c r="G229" s="201"/>
      <c r="H229" s="201"/>
      <c r="I229" s="201"/>
      <c r="J229" s="201"/>
      <c r="K229" s="201"/>
      <c r="L229" s="201"/>
      <c r="M229" s="201"/>
      <c r="N229" s="201"/>
      <c r="O229" s="201"/>
      <c r="P229" s="201"/>
      <c r="Q229" s="201"/>
      <c r="R229" s="201"/>
      <c r="S229" s="201"/>
      <c r="T229" s="201"/>
      <c r="U229" s="201"/>
      <c r="V229" s="201"/>
      <c r="W229" s="201"/>
      <c r="X229" s="201"/>
      <c r="Y229" s="201"/>
      <c r="Z229" s="201"/>
      <c r="AA229" s="201"/>
      <c r="AB229" s="201"/>
      <c r="AC229" s="201"/>
      <c r="AD229" s="201"/>
      <c r="AE229" s="201"/>
      <c r="AF229" s="201"/>
      <c r="AG229" s="201"/>
      <c r="AH229" s="201"/>
      <c r="AI229" s="201"/>
      <c r="AJ229" s="201"/>
      <c r="AK229" s="201"/>
      <c r="AL229" s="201"/>
      <c r="AM229" s="201"/>
    </row>
    <row r="230" spans="2:39" x14ac:dyDescent="0.3">
      <c r="B230" s="201" t="s">
        <v>46</v>
      </c>
      <c r="C230" s="201" t="s">
        <v>49</v>
      </c>
      <c r="D230" s="201" t="s">
        <v>327</v>
      </c>
      <c r="E230" s="202" t="s">
        <v>318</v>
      </c>
      <c r="F230" s="204" t="s">
        <v>312</v>
      </c>
      <c r="G230" s="201"/>
      <c r="H230" s="201"/>
      <c r="I230" s="201"/>
      <c r="J230" s="201"/>
      <c r="K230" s="201"/>
      <c r="L230" s="201"/>
      <c r="M230" s="201"/>
      <c r="N230" s="201"/>
      <c r="O230" s="201"/>
      <c r="P230" s="201"/>
      <c r="Q230" s="201"/>
      <c r="R230" s="201"/>
      <c r="S230" s="201"/>
      <c r="T230" s="201"/>
      <c r="U230" s="201"/>
      <c r="V230" s="201"/>
      <c r="W230" s="201"/>
      <c r="X230" s="201"/>
      <c r="Y230" s="201"/>
      <c r="Z230" s="201"/>
      <c r="AA230" s="201"/>
      <c r="AB230" s="201"/>
      <c r="AC230" s="201"/>
      <c r="AD230" s="201"/>
      <c r="AE230" s="201"/>
      <c r="AF230" s="201"/>
      <c r="AG230" s="201"/>
      <c r="AH230" s="201"/>
      <c r="AI230" s="201"/>
      <c r="AJ230" s="201"/>
      <c r="AK230" s="201"/>
      <c r="AL230" s="201"/>
      <c r="AM230" s="201"/>
    </row>
    <row r="231" spans="2:39" x14ac:dyDescent="0.3">
      <c r="B231" s="201" t="s">
        <v>46</v>
      </c>
      <c r="C231" s="201" t="s">
        <v>49</v>
      </c>
      <c r="D231" s="201" t="s">
        <v>327</v>
      </c>
      <c r="E231" s="202" t="s">
        <v>317</v>
      </c>
      <c r="F231" s="204" t="s">
        <v>312</v>
      </c>
      <c r="G231" s="201"/>
      <c r="H231" s="201"/>
      <c r="I231" s="201"/>
      <c r="J231" s="201"/>
      <c r="K231" s="201"/>
      <c r="L231" s="201"/>
      <c r="M231" s="201"/>
      <c r="N231" s="201"/>
      <c r="O231" s="201"/>
      <c r="P231" s="201"/>
      <c r="Q231" s="201"/>
      <c r="R231" s="201"/>
      <c r="S231" s="201"/>
      <c r="T231" s="201"/>
      <c r="U231" s="201"/>
      <c r="V231" s="201"/>
      <c r="W231" s="201"/>
      <c r="X231" s="201"/>
      <c r="Y231" s="201"/>
      <c r="Z231" s="201"/>
      <c r="AA231" s="201"/>
      <c r="AB231" s="201"/>
      <c r="AC231" s="201"/>
      <c r="AD231" s="201"/>
      <c r="AE231" s="201"/>
      <c r="AF231" s="201"/>
      <c r="AG231" s="201"/>
      <c r="AH231" s="201"/>
      <c r="AI231" s="201"/>
      <c r="AJ231" s="201"/>
      <c r="AK231" s="201"/>
      <c r="AL231" s="201"/>
      <c r="AM231" s="201"/>
    </row>
    <row r="232" spans="2:39" x14ac:dyDescent="0.3">
      <c r="B232" s="201" t="s">
        <v>46</v>
      </c>
      <c r="C232" s="201" t="s">
        <v>49</v>
      </c>
      <c r="D232" s="201" t="s">
        <v>327</v>
      </c>
      <c r="E232" s="202" t="s">
        <v>316</v>
      </c>
      <c r="F232" s="204" t="s">
        <v>312</v>
      </c>
      <c r="G232" s="201"/>
      <c r="H232" s="201"/>
      <c r="I232" s="201"/>
      <c r="J232" s="201"/>
      <c r="K232" s="201"/>
      <c r="L232" s="201"/>
      <c r="M232" s="201"/>
      <c r="N232" s="201"/>
      <c r="O232" s="201"/>
      <c r="P232" s="201"/>
      <c r="Q232" s="201"/>
      <c r="R232" s="201"/>
      <c r="S232" s="201"/>
      <c r="T232" s="201"/>
      <c r="U232" s="201"/>
      <c r="V232" s="201"/>
      <c r="W232" s="201"/>
      <c r="X232" s="201"/>
      <c r="Y232" s="201"/>
      <c r="Z232" s="201"/>
      <c r="AA232" s="201"/>
      <c r="AB232" s="201"/>
      <c r="AC232" s="201"/>
      <c r="AD232" s="201"/>
      <c r="AE232" s="201"/>
      <c r="AF232" s="201"/>
      <c r="AG232" s="201"/>
      <c r="AH232" s="201"/>
      <c r="AI232" s="201"/>
      <c r="AJ232" s="201"/>
      <c r="AK232" s="201"/>
      <c r="AL232" s="201"/>
      <c r="AM232" s="201"/>
    </row>
    <row r="233" spans="2:39" x14ac:dyDescent="0.3">
      <c r="B233" s="36" t="s">
        <v>46</v>
      </c>
      <c r="C233" s="36" t="s">
        <v>49</v>
      </c>
      <c r="D233" s="37" t="s">
        <v>52</v>
      </c>
      <c r="E233" s="199" t="s">
        <v>313</v>
      </c>
      <c r="F233" s="199" t="s">
        <v>312</v>
      </c>
      <c r="G233" s="36"/>
      <c r="H233" s="36"/>
      <c r="I233" s="36"/>
      <c r="J233" s="36"/>
      <c r="K233" s="36"/>
      <c r="L233" s="36"/>
      <c r="M233" s="36"/>
      <c r="N233" s="36"/>
      <c r="O233" s="36"/>
      <c r="P233" s="36"/>
      <c r="Q233" s="36"/>
      <c r="R233" s="36"/>
      <c r="S233" s="36"/>
      <c r="T233" s="36"/>
      <c r="U233" s="36"/>
      <c r="V233" s="36"/>
      <c r="W233" s="36"/>
      <c r="X233" s="36"/>
      <c r="Y233" s="36"/>
      <c r="Z233" s="36"/>
      <c r="AA233" s="36"/>
      <c r="AB233" s="36"/>
      <c r="AC233" s="36"/>
      <c r="AD233" s="36"/>
      <c r="AE233" s="36"/>
      <c r="AF233" s="36"/>
      <c r="AG233" s="36"/>
      <c r="AH233" s="36"/>
      <c r="AI233" s="36"/>
      <c r="AJ233" s="36"/>
      <c r="AK233" s="36"/>
      <c r="AL233" s="36"/>
      <c r="AM233" s="36"/>
    </row>
    <row r="234" spans="2:39" x14ac:dyDescent="0.3">
      <c r="B234" s="36" t="s">
        <v>46</v>
      </c>
      <c r="C234" s="36" t="s">
        <v>49</v>
      </c>
      <c r="D234" s="199" t="s">
        <v>54</v>
      </c>
      <c r="E234" s="199" t="s">
        <v>313</v>
      </c>
      <c r="F234" s="37" t="s">
        <v>315</v>
      </c>
      <c r="G234" s="36">
        <v>25</v>
      </c>
      <c r="H234" s="36">
        <v>3424.8220000000001</v>
      </c>
      <c r="I234" s="36">
        <v>0.23384070000000001</v>
      </c>
      <c r="J234" s="36">
        <v>1348</v>
      </c>
      <c r="K234" s="36">
        <v>1306</v>
      </c>
      <c r="L234" s="36">
        <v>0.97231562803763727</v>
      </c>
      <c r="M234" s="36">
        <v>4.929443468322167E-3</v>
      </c>
      <c r="N234" s="36">
        <v>0.9626453617736338</v>
      </c>
      <c r="O234" s="36">
        <v>0.98198589430164074</v>
      </c>
      <c r="P234" s="36">
        <v>1786</v>
      </c>
      <c r="Q234" s="36">
        <v>1732</v>
      </c>
      <c r="R234" s="36">
        <v>0.96912237651448518</v>
      </c>
      <c r="S234" s="36">
        <v>5.0699595840037314E-3</v>
      </c>
      <c r="T234" s="36">
        <v>0.95917645474053292</v>
      </c>
      <c r="U234" s="36">
        <v>0.97906829828843744</v>
      </c>
      <c r="V234" s="36"/>
      <c r="W234" s="36">
        <v>43</v>
      </c>
      <c r="X234" s="36">
        <v>0.96990069575773463</v>
      </c>
      <c r="Y234" s="36">
        <v>2.2840026446498379E-2</v>
      </c>
      <c r="Z234" s="36">
        <v>0.92362240631645409</v>
      </c>
      <c r="AA234" s="36">
        <v>1.0161789851990151</v>
      </c>
      <c r="AB234" s="36">
        <v>1873</v>
      </c>
      <c r="AC234" s="36">
        <v>1794</v>
      </c>
      <c r="AD234" s="36">
        <v>0.9626644840913553</v>
      </c>
      <c r="AE234" s="36">
        <v>5.2811185322922706E-3</v>
      </c>
      <c r="AF234" s="36">
        <v>0.95230432422600397</v>
      </c>
      <c r="AG234" s="36">
        <v>0.97302464395670663</v>
      </c>
      <c r="AH234" s="36">
        <v>42</v>
      </c>
      <c r="AI234" s="36">
        <v>19</v>
      </c>
      <c r="AJ234" s="36">
        <v>0.47580161377141211</v>
      </c>
      <c r="AK234" s="36">
        <v>8.9113052069083362E-2</v>
      </c>
      <c r="AL234" s="36">
        <v>0.29524141931151487</v>
      </c>
      <c r="AM234" s="36">
        <v>0.65636180823130941</v>
      </c>
    </row>
    <row r="235" spans="2:39" x14ac:dyDescent="0.3">
      <c r="B235" s="36" t="s">
        <v>46</v>
      </c>
      <c r="C235" s="36" t="s">
        <v>49</v>
      </c>
      <c r="D235" s="199" t="s">
        <v>54</v>
      </c>
      <c r="E235" s="199" t="s">
        <v>313</v>
      </c>
      <c r="F235" s="37" t="s">
        <v>314</v>
      </c>
      <c r="G235" s="36">
        <v>25</v>
      </c>
      <c r="H235" s="36">
        <v>1266.884</v>
      </c>
      <c r="I235" s="36">
        <v>2.7135900000000001E-2</v>
      </c>
      <c r="J235" s="36">
        <v>539</v>
      </c>
      <c r="K235" s="36">
        <v>523</v>
      </c>
      <c r="L235" s="36">
        <v>0.97505588937013965</v>
      </c>
      <c r="M235" s="36">
        <v>7.1047265239670464E-3</v>
      </c>
      <c r="N235" s="36">
        <v>0.96109924838924121</v>
      </c>
      <c r="O235" s="36">
        <v>0.98901253035103809</v>
      </c>
      <c r="P235" s="36">
        <v>638</v>
      </c>
      <c r="Q235" s="36">
        <v>616</v>
      </c>
      <c r="R235" s="36">
        <v>0.97571753449176157</v>
      </c>
      <c r="S235" s="36">
        <v>6.9470818985647772E-3</v>
      </c>
      <c r="T235" s="36">
        <v>0.96207057319126821</v>
      </c>
      <c r="U235" s="36">
        <v>0.98936449579225494</v>
      </c>
      <c r="V235" s="36">
        <v>18</v>
      </c>
      <c r="W235" s="36">
        <v>18</v>
      </c>
      <c r="X235" s="36">
        <v>1</v>
      </c>
      <c r="Y235" s="36"/>
      <c r="Z235" s="36"/>
      <c r="AA235" s="36"/>
      <c r="AB235" s="36">
        <v>682</v>
      </c>
      <c r="AC235" s="36">
        <v>643</v>
      </c>
      <c r="AD235" s="36">
        <v>0.96146819806550254</v>
      </c>
      <c r="AE235" s="36">
        <v>8.2506211682949488E-3</v>
      </c>
      <c r="AF235" s="36">
        <v>0.94526054290427375</v>
      </c>
      <c r="AG235" s="36">
        <v>0.97767585322673134</v>
      </c>
      <c r="AH235" s="36">
        <v>26</v>
      </c>
      <c r="AI235" s="36">
        <v>9</v>
      </c>
      <c r="AJ235" s="36">
        <v>0.2971979315393789</v>
      </c>
      <c r="AK235" s="36">
        <v>0.1050370028225245</v>
      </c>
      <c r="AL235" s="36">
        <v>7.93645202523863E-2</v>
      </c>
      <c r="AM235" s="36">
        <v>0.51503134282637153</v>
      </c>
    </row>
    <row r="236" spans="2:39" x14ac:dyDescent="0.3">
      <c r="B236" s="36" t="s">
        <v>46</v>
      </c>
      <c r="C236" s="36" t="s">
        <v>49</v>
      </c>
      <c r="D236" s="199" t="s">
        <v>54</v>
      </c>
      <c r="E236" s="37" t="s">
        <v>320</v>
      </c>
      <c r="F236" s="199" t="s">
        <v>312</v>
      </c>
      <c r="G236" s="36"/>
      <c r="H236" s="36"/>
      <c r="I236" s="36"/>
      <c r="J236" s="36"/>
      <c r="K236" s="36"/>
      <c r="L236" s="36"/>
      <c r="M236" s="36"/>
      <c r="N236" s="36"/>
      <c r="O236" s="36"/>
      <c r="P236" s="36"/>
      <c r="Q236" s="36"/>
      <c r="R236" s="36"/>
      <c r="S236" s="36"/>
      <c r="T236" s="36"/>
      <c r="U236" s="36"/>
      <c r="V236" s="36"/>
      <c r="W236" s="36"/>
      <c r="X236" s="36"/>
      <c r="Y236" s="36"/>
      <c r="Z236" s="36"/>
      <c r="AA236" s="36"/>
      <c r="AB236" s="36"/>
      <c r="AC236" s="36"/>
      <c r="AD236" s="36"/>
      <c r="AE236" s="36"/>
      <c r="AF236" s="36"/>
      <c r="AG236" s="36"/>
      <c r="AH236" s="36"/>
      <c r="AI236" s="36"/>
      <c r="AJ236" s="36"/>
      <c r="AK236" s="36"/>
      <c r="AL236" s="36"/>
      <c r="AM236" s="36"/>
    </row>
    <row r="237" spans="2:39" x14ac:dyDescent="0.3">
      <c r="B237" s="36" t="s">
        <v>46</v>
      </c>
      <c r="C237" s="36" t="s">
        <v>49</v>
      </c>
      <c r="D237" s="199" t="s">
        <v>54</v>
      </c>
      <c r="E237" s="37" t="s">
        <v>319</v>
      </c>
      <c r="F237" s="199" t="s">
        <v>312</v>
      </c>
      <c r="G237" s="36"/>
      <c r="H237" s="36"/>
      <c r="I237" s="36"/>
      <c r="J237" s="36"/>
      <c r="K237" s="36"/>
      <c r="L237" s="36"/>
      <c r="M237" s="36"/>
      <c r="N237" s="36"/>
      <c r="O237" s="36"/>
      <c r="P237" s="36"/>
      <c r="Q237" s="36"/>
      <c r="R237" s="36"/>
      <c r="S237" s="36"/>
      <c r="T237" s="36"/>
      <c r="U237" s="36"/>
      <c r="V237" s="36"/>
      <c r="W237" s="36"/>
      <c r="X237" s="36"/>
      <c r="Y237" s="36"/>
      <c r="Z237" s="36"/>
      <c r="AA237" s="36"/>
      <c r="AB237" s="36"/>
      <c r="AC237" s="36"/>
      <c r="AD237" s="36"/>
      <c r="AE237" s="36"/>
      <c r="AF237" s="36"/>
      <c r="AG237" s="36"/>
      <c r="AH237" s="36"/>
      <c r="AI237" s="36"/>
      <c r="AJ237" s="36"/>
      <c r="AK237" s="36"/>
      <c r="AL237" s="36"/>
      <c r="AM237" s="36"/>
    </row>
    <row r="238" spans="2:39" x14ac:dyDescent="0.3">
      <c r="B238" s="36" t="s">
        <v>46</v>
      </c>
      <c r="C238" s="36" t="s">
        <v>49</v>
      </c>
      <c r="D238" s="199" t="s">
        <v>54</v>
      </c>
      <c r="E238" s="37" t="s">
        <v>318</v>
      </c>
      <c r="F238" s="199" t="s">
        <v>312</v>
      </c>
      <c r="G238" s="36"/>
      <c r="H238" s="36"/>
      <c r="I238" s="36"/>
      <c r="J238" s="36"/>
      <c r="K238" s="36"/>
      <c r="L238" s="36"/>
      <c r="M238" s="36"/>
      <c r="N238" s="36"/>
      <c r="O238" s="36"/>
      <c r="P238" s="36"/>
      <c r="Q238" s="36"/>
      <c r="R238" s="36"/>
      <c r="S238" s="36"/>
      <c r="T238" s="36"/>
      <c r="U238" s="36"/>
      <c r="V238" s="36"/>
      <c r="W238" s="36"/>
      <c r="X238" s="36"/>
      <c r="Y238" s="36"/>
      <c r="Z238" s="36"/>
      <c r="AA238" s="36"/>
      <c r="AB238" s="36"/>
      <c r="AC238" s="36"/>
      <c r="AD238" s="36"/>
      <c r="AE238" s="36"/>
      <c r="AF238" s="36"/>
      <c r="AG238" s="36"/>
      <c r="AH238" s="36"/>
      <c r="AI238" s="36"/>
      <c r="AJ238" s="36"/>
      <c r="AK238" s="36"/>
      <c r="AL238" s="36"/>
      <c r="AM238" s="36"/>
    </row>
    <row r="239" spans="2:39" x14ac:dyDescent="0.3">
      <c r="B239" s="36" t="s">
        <v>46</v>
      </c>
      <c r="C239" s="36" t="s">
        <v>49</v>
      </c>
      <c r="D239" s="199" t="s">
        <v>54</v>
      </c>
      <c r="E239" s="37" t="s">
        <v>317</v>
      </c>
      <c r="F239" s="199" t="s">
        <v>312</v>
      </c>
      <c r="G239" s="36"/>
      <c r="H239" s="36"/>
      <c r="I239" s="36"/>
      <c r="J239" s="36"/>
      <c r="K239" s="36"/>
      <c r="L239" s="36"/>
      <c r="M239" s="36"/>
      <c r="N239" s="36"/>
      <c r="O239" s="36"/>
      <c r="P239" s="36"/>
      <c r="Q239" s="36"/>
      <c r="R239" s="36"/>
      <c r="S239" s="36"/>
      <c r="T239" s="36"/>
      <c r="U239" s="36"/>
      <c r="V239" s="36"/>
      <c r="W239" s="36"/>
      <c r="X239" s="36"/>
      <c r="Y239" s="36"/>
      <c r="Z239" s="36"/>
      <c r="AA239" s="36"/>
      <c r="AB239" s="36"/>
      <c r="AC239" s="36"/>
      <c r="AD239" s="36"/>
      <c r="AE239" s="36"/>
      <c r="AF239" s="36"/>
      <c r="AG239" s="36"/>
      <c r="AH239" s="36"/>
      <c r="AI239" s="36"/>
      <c r="AJ239" s="36"/>
      <c r="AK239" s="36"/>
      <c r="AL239" s="36"/>
      <c r="AM239" s="36"/>
    </row>
    <row r="240" spans="2:39" x14ac:dyDescent="0.3">
      <c r="B240" s="36" t="s">
        <v>46</v>
      </c>
      <c r="C240" s="36" t="s">
        <v>49</v>
      </c>
      <c r="D240" s="199" t="s">
        <v>54</v>
      </c>
      <c r="E240" s="37" t="s">
        <v>316</v>
      </c>
      <c r="F240" s="199" t="s">
        <v>312</v>
      </c>
      <c r="G240" s="36"/>
      <c r="H240" s="36"/>
      <c r="I240" s="36"/>
      <c r="J240" s="36"/>
      <c r="K240" s="36"/>
      <c r="L240" s="36"/>
      <c r="M240" s="36"/>
      <c r="N240" s="36"/>
      <c r="O240" s="36"/>
      <c r="P240" s="36"/>
      <c r="Q240" s="36"/>
      <c r="R240" s="36"/>
      <c r="S240" s="36"/>
      <c r="T240" s="36"/>
      <c r="U240" s="36"/>
      <c r="V240" s="36"/>
      <c r="W240" s="36"/>
      <c r="X240" s="36"/>
      <c r="Y240" s="36"/>
      <c r="Z240" s="36"/>
      <c r="AA240" s="36"/>
      <c r="AB240" s="36"/>
      <c r="AC240" s="36"/>
      <c r="AD240" s="36"/>
      <c r="AE240" s="36"/>
      <c r="AF240" s="36"/>
      <c r="AG240" s="36"/>
      <c r="AH240" s="36"/>
      <c r="AI240" s="36"/>
      <c r="AJ240" s="36"/>
      <c r="AK240" s="36"/>
      <c r="AL240" s="36"/>
      <c r="AM240" s="36"/>
    </row>
    <row r="241" spans="2:39" x14ac:dyDescent="0.3">
      <c r="B241" s="16" t="s">
        <v>46</v>
      </c>
      <c r="C241" s="44" t="s">
        <v>53</v>
      </c>
      <c r="D241" s="15" t="s">
        <v>54</v>
      </c>
      <c r="E241" s="15" t="s">
        <v>313</v>
      </c>
      <c r="F241" s="15" t="s">
        <v>312</v>
      </c>
      <c r="G241" s="16">
        <v>25</v>
      </c>
      <c r="H241" s="16">
        <v>4714.1000000000004</v>
      </c>
      <c r="I241" s="16">
        <v>0.32143169999999999</v>
      </c>
      <c r="J241" s="16">
        <v>1898</v>
      </c>
      <c r="K241" s="16">
        <v>1839</v>
      </c>
      <c r="L241" s="16">
        <v>0.97306534248576648</v>
      </c>
      <c r="M241" s="16">
        <v>4.0604461427732174E-3</v>
      </c>
      <c r="N241" s="16">
        <v>0.96510190370196824</v>
      </c>
      <c r="O241" s="16">
        <v>0.98102878126956472</v>
      </c>
      <c r="P241" s="16">
        <v>2440</v>
      </c>
      <c r="Q241" s="16">
        <v>2361</v>
      </c>
      <c r="R241" s="16">
        <v>0.97034290026618075</v>
      </c>
      <c r="S241" s="16">
        <v>4.1548528108520952E-3</v>
      </c>
      <c r="T241" s="16">
        <v>0.96219430899036718</v>
      </c>
      <c r="U241" s="16">
        <v>0.97849149154199433</v>
      </c>
      <c r="V241" s="16">
        <v>64</v>
      </c>
      <c r="W241" s="16">
        <v>61</v>
      </c>
      <c r="X241" s="16">
        <v>0.96354541379197312</v>
      </c>
      <c r="Y241" s="16">
        <v>2.2087791000571809E-2</v>
      </c>
      <c r="Z241" s="16">
        <v>0.91920232305709704</v>
      </c>
      <c r="AA241" s="16">
        <v>1.0078885045268491</v>
      </c>
      <c r="AB241" s="16">
        <v>2577</v>
      </c>
      <c r="AC241" s="16">
        <v>2451</v>
      </c>
      <c r="AD241" s="16">
        <v>0.96144096269895174</v>
      </c>
      <c r="AE241" s="16">
        <v>4.4599790333304662E-3</v>
      </c>
      <c r="AF241" s="16">
        <v>0.95269395097656662</v>
      </c>
      <c r="AG241" s="16">
        <v>0.97018797442133686</v>
      </c>
      <c r="AH241" s="16">
        <v>73</v>
      </c>
      <c r="AI241" s="16">
        <v>29</v>
      </c>
      <c r="AJ241" s="16">
        <v>0.40271150683246981</v>
      </c>
      <c r="AK241" s="16">
        <v>6.8221968527612975E-2</v>
      </c>
      <c r="AL241" s="16">
        <v>0.2664224572289291</v>
      </c>
      <c r="AM241" s="16">
        <v>0.53900055643601041</v>
      </c>
    </row>
    <row r="242" spans="2:39" x14ac:dyDescent="0.3">
      <c r="B242" s="209" t="s">
        <v>46</v>
      </c>
      <c r="C242" s="210" t="s">
        <v>50</v>
      </c>
      <c r="D242" s="209" t="s">
        <v>82</v>
      </c>
      <c r="E242" s="209" t="s">
        <v>326</v>
      </c>
      <c r="F242" s="209" t="s">
        <v>329</v>
      </c>
      <c r="G242" s="209"/>
      <c r="H242" s="209"/>
      <c r="I242" s="209"/>
      <c r="J242" s="209"/>
      <c r="K242" s="209"/>
      <c r="L242" s="209"/>
      <c r="M242" s="209"/>
      <c r="N242" s="209"/>
      <c r="O242" s="209"/>
      <c r="P242" s="209"/>
      <c r="Q242" s="209"/>
      <c r="R242" s="209"/>
      <c r="S242" s="209"/>
      <c r="T242" s="209"/>
      <c r="U242" s="209"/>
      <c r="V242" s="209"/>
      <c r="W242" s="209"/>
      <c r="X242" s="209"/>
      <c r="Y242" s="209"/>
      <c r="Z242" s="209"/>
      <c r="AA242" s="209"/>
      <c r="AB242" s="209"/>
      <c r="AC242" s="209"/>
      <c r="AD242" s="209"/>
      <c r="AE242" s="209"/>
      <c r="AF242" s="209"/>
      <c r="AG242" s="209"/>
      <c r="AH242" s="209"/>
      <c r="AI242" s="209"/>
      <c r="AJ242" s="209"/>
      <c r="AK242" s="209"/>
      <c r="AL242" s="209"/>
      <c r="AM242" s="209"/>
    </row>
    <row r="243" spans="2:39" x14ac:dyDescent="0.3">
      <c r="B243" s="209" t="s">
        <v>46</v>
      </c>
      <c r="C243" s="210" t="s">
        <v>50</v>
      </c>
      <c r="D243" s="209" t="s">
        <v>82</v>
      </c>
      <c r="E243" s="209" t="s">
        <v>326</v>
      </c>
      <c r="F243" s="209" t="s">
        <v>328</v>
      </c>
      <c r="G243" s="209"/>
      <c r="H243" s="209"/>
      <c r="I243" s="209"/>
      <c r="J243" s="209"/>
      <c r="K243" s="209"/>
      <c r="L243" s="209"/>
      <c r="M243" s="209"/>
      <c r="N243" s="209"/>
      <c r="O243" s="209"/>
      <c r="P243" s="209"/>
      <c r="Q243" s="209"/>
      <c r="R243" s="209"/>
      <c r="S243" s="209"/>
      <c r="T243" s="209"/>
      <c r="U243" s="209"/>
      <c r="V243" s="209"/>
      <c r="W243" s="209"/>
      <c r="X243" s="209"/>
      <c r="Y243" s="209"/>
      <c r="Z243" s="209"/>
      <c r="AA243" s="209"/>
      <c r="AB243" s="209"/>
      <c r="AC243" s="209"/>
      <c r="AD243" s="209"/>
      <c r="AE243" s="209"/>
      <c r="AF243" s="209"/>
      <c r="AG243" s="209"/>
      <c r="AH243" s="209"/>
      <c r="AI243" s="209"/>
      <c r="AJ243" s="209"/>
      <c r="AK243" s="209"/>
      <c r="AL243" s="209"/>
      <c r="AM243" s="209"/>
    </row>
    <row r="244" spans="2:39" x14ac:dyDescent="0.3">
      <c r="B244" s="209" t="s">
        <v>46</v>
      </c>
      <c r="C244" s="210" t="s">
        <v>50</v>
      </c>
      <c r="D244" s="209" t="s">
        <v>82</v>
      </c>
      <c r="E244" s="209" t="s">
        <v>324</v>
      </c>
      <c r="F244" s="209" t="s">
        <v>329</v>
      </c>
      <c r="G244" s="209"/>
      <c r="H244" s="209"/>
      <c r="I244" s="209"/>
      <c r="J244" s="209"/>
      <c r="K244" s="209"/>
      <c r="L244" s="209"/>
      <c r="M244" s="209"/>
      <c r="N244" s="209"/>
      <c r="O244" s="209"/>
      <c r="P244" s="209"/>
      <c r="Q244" s="209"/>
      <c r="R244" s="209"/>
      <c r="S244" s="209"/>
      <c r="T244" s="209"/>
      <c r="U244" s="209"/>
      <c r="V244" s="209"/>
      <c r="W244" s="209"/>
      <c r="X244" s="209"/>
      <c r="Y244" s="209"/>
      <c r="Z244" s="209"/>
      <c r="AA244" s="209"/>
      <c r="AB244" s="209"/>
      <c r="AC244" s="209"/>
      <c r="AD244" s="209"/>
      <c r="AE244" s="209"/>
      <c r="AF244" s="209"/>
      <c r="AG244" s="209"/>
      <c r="AH244" s="209"/>
      <c r="AI244" s="209"/>
      <c r="AJ244" s="209"/>
      <c r="AK244" s="209"/>
      <c r="AL244" s="209"/>
      <c r="AM244" s="209"/>
    </row>
    <row r="245" spans="2:39" x14ac:dyDescent="0.3">
      <c r="B245" s="209" t="s">
        <v>46</v>
      </c>
      <c r="C245" s="210" t="s">
        <v>50</v>
      </c>
      <c r="D245" s="209" t="s">
        <v>82</v>
      </c>
      <c r="E245" s="209" t="s">
        <v>324</v>
      </c>
      <c r="F245" s="209" t="s">
        <v>328</v>
      </c>
      <c r="G245" s="209"/>
      <c r="H245" s="209"/>
      <c r="I245" s="209"/>
      <c r="J245" s="209"/>
      <c r="K245" s="209"/>
      <c r="L245" s="209"/>
      <c r="M245" s="209"/>
      <c r="N245" s="209"/>
      <c r="O245" s="209"/>
      <c r="P245" s="209"/>
      <c r="Q245" s="209"/>
      <c r="R245" s="209"/>
      <c r="S245" s="209"/>
      <c r="T245" s="209"/>
      <c r="U245" s="209"/>
      <c r="V245" s="209"/>
      <c r="W245" s="209"/>
      <c r="X245" s="209"/>
      <c r="Y245" s="209"/>
      <c r="Z245" s="209"/>
      <c r="AA245" s="209"/>
      <c r="AB245" s="209"/>
      <c r="AC245" s="209"/>
      <c r="AD245" s="209"/>
      <c r="AE245" s="209"/>
      <c r="AF245" s="209"/>
      <c r="AG245" s="209"/>
      <c r="AH245" s="209"/>
      <c r="AI245" s="209"/>
      <c r="AJ245" s="209"/>
      <c r="AK245" s="209"/>
      <c r="AL245" s="209"/>
      <c r="AM245" s="209"/>
    </row>
    <row r="246" spans="2:39" x14ac:dyDescent="0.3">
      <c r="B246" s="209" t="s">
        <v>46</v>
      </c>
      <c r="C246" s="210" t="s">
        <v>50</v>
      </c>
      <c r="D246" s="209" t="s">
        <v>82</v>
      </c>
      <c r="E246" s="209" t="s">
        <v>323</v>
      </c>
      <c r="F246" s="209" t="s">
        <v>329</v>
      </c>
      <c r="G246" s="209"/>
      <c r="H246" s="209"/>
      <c r="I246" s="209"/>
      <c r="J246" s="209"/>
      <c r="K246" s="209"/>
      <c r="L246" s="209"/>
      <c r="M246" s="209"/>
      <c r="N246" s="209"/>
      <c r="O246" s="209"/>
      <c r="P246" s="209"/>
      <c r="Q246" s="209"/>
      <c r="R246" s="209"/>
      <c r="S246" s="209"/>
      <c r="T246" s="209"/>
      <c r="U246" s="209"/>
      <c r="V246" s="209"/>
      <c r="W246" s="209"/>
      <c r="X246" s="209"/>
      <c r="Y246" s="209"/>
      <c r="Z246" s="209"/>
      <c r="AA246" s="209"/>
      <c r="AB246" s="209"/>
      <c r="AC246" s="209"/>
      <c r="AD246" s="209"/>
      <c r="AE246" s="209"/>
      <c r="AF246" s="209"/>
      <c r="AG246" s="209"/>
      <c r="AH246" s="209"/>
      <c r="AI246" s="209"/>
      <c r="AJ246" s="209"/>
      <c r="AK246" s="209"/>
      <c r="AL246" s="209"/>
      <c r="AM246" s="209"/>
    </row>
    <row r="247" spans="2:39" x14ac:dyDescent="0.3">
      <c r="B247" s="209" t="s">
        <v>46</v>
      </c>
      <c r="C247" s="210" t="s">
        <v>50</v>
      </c>
      <c r="D247" s="209" t="s">
        <v>82</v>
      </c>
      <c r="E247" s="209" t="s">
        <v>323</v>
      </c>
      <c r="F247" s="209" t="s">
        <v>328</v>
      </c>
      <c r="G247" s="209"/>
      <c r="H247" s="209"/>
      <c r="I247" s="209"/>
      <c r="J247" s="209"/>
      <c r="K247" s="209"/>
      <c r="L247" s="209"/>
      <c r="M247" s="209"/>
      <c r="N247" s="209"/>
      <c r="O247" s="209"/>
      <c r="P247" s="209"/>
      <c r="Q247" s="209"/>
      <c r="R247" s="209"/>
      <c r="S247" s="209"/>
      <c r="T247" s="209"/>
      <c r="U247" s="209"/>
      <c r="V247" s="209"/>
      <c r="W247" s="209"/>
      <c r="X247" s="209"/>
      <c r="Y247" s="209"/>
      <c r="Z247" s="209"/>
      <c r="AA247" s="209"/>
      <c r="AB247" s="209"/>
      <c r="AC247" s="209"/>
      <c r="AD247" s="209"/>
      <c r="AE247" s="209"/>
      <c r="AF247" s="209"/>
      <c r="AG247" s="209"/>
      <c r="AH247" s="209"/>
      <c r="AI247" s="209"/>
      <c r="AJ247" s="209"/>
      <c r="AK247" s="209"/>
      <c r="AL247" s="209"/>
      <c r="AM247" s="209"/>
    </row>
    <row r="248" spans="2:39" x14ac:dyDescent="0.3">
      <c r="B248" s="209" t="s">
        <v>46</v>
      </c>
      <c r="C248" s="210" t="s">
        <v>50</v>
      </c>
      <c r="D248" s="209" t="s">
        <v>82</v>
      </c>
      <c r="E248" s="209" t="s">
        <v>322</v>
      </c>
      <c r="F248" s="209" t="s">
        <v>329</v>
      </c>
      <c r="G248" s="209"/>
      <c r="H248" s="209"/>
      <c r="I248" s="209"/>
      <c r="J248" s="209"/>
      <c r="K248" s="209"/>
      <c r="L248" s="209"/>
      <c r="M248" s="209"/>
      <c r="N248" s="209"/>
      <c r="O248" s="209"/>
      <c r="P248" s="209"/>
      <c r="Q248" s="209"/>
      <c r="R248" s="209"/>
      <c r="S248" s="209"/>
      <c r="T248" s="209"/>
      <c r="U248" s="209"/>
      <c r="V248" s="209"/>
      <c r="W248" s="209"/>
      <c r="X248" s="209"/>
      <c r="Y248" s="209"/>
      <c r="Z248" s="209"/>
      <c r="AA248" s="209"/>
      <c r="AB248" s="209"/>
      <c r="AC248" s="209"/>
      <c r="AD248" s="209"/>
      <c r="AE248" s="209"/>
      <c r="AF248" s="209"/>
      <c r="AG248" s="209"/>
      <c r="AH248" s="209"/>
      <c r="AI248" s="209"/>
      <c r="AJ248" s="209"/>
      <c r="AK248" s="209"/>
      <c r="AL248" s="209"/>
      <c r="AM248" s="209"/>
    </row>
    <row r="249" spans="2:39" x14ac:dyDescent="0.3">
      <c r="B249" s="209" t="s">
        <v>46</v>
      </c>
      <c r="C249" s="210" t="s">
        <v>50</v>
      </c>
      <c r="D249" s="209" t="s">
        <v>82</v>
      </c>
      <c r="E249" s="209" t="s">
        <v>322</v>
      </c>
      <c r="F249" s="209" t="s">
        <v>328</v>
      </c>
      <c r="G249" s="209"/>
      <c r="H249" s="209"/>
      <c r="I249" s="209"/>
      <c r="J249" s="209"/>
      <c r="K249" s="209"/>
      <c r="L249" s="209"/>
      <c r="M249" s="209"/>
      <c r="N249" s="209"/>
      <c r="O249" s="209"/>
      <c r="P249" s="209"/>
      <c r="Q249" s="209"/>
      <c r="R249" s="209"/>
      <c r="S249" s="209"/>
      <c r="T249" s="209"/>
      <c r="U249" s="209"/>
      <c r="V249" s="209"/>
      <c r="W249" s="209"/>
      <c r="X249" s="209"/>
      <c r="Y249" s="209"/>
      <c r="Z249" s="209"/>
      <c r="AA249" s="209"/>
      <c r="AB249" s="209"/>
      <c r="AC249" s="209"/>
      <c r="AD249" s="209"/>
      <c r="AE249" s="209"/>
      <c r="AF249" s="209"/>
      <c r="AG249" s="209"/>
      <c r="AH249" s="209"/>
      <c r="AI249" s="209"/>
      <c r="AJ249" s="209"/>
      <c r="AK249" s="209"/>
      <c r="AL249" s="209"/>
      <c r="AM249" s="209"/>
    </row>
    <row r="250" spans="2:39" x14ac:dyDescent="0.3">
      <c r="B250" s="209" t="s">
        <v>46</v>
      </c>
      <c r="C250" s="210" t="s">
        <v>50</v>
      </c>
      <c r="D250" s="209" t="s">
        <v>82</v>
      </c>
      <c r="E250" s="209" t="s">
        <v>321</v>
      </c>
      <c r="F250" s="209" t="s">
        <v>329</v>
      </c>
      <c r="G250" s="209"/>
      <c r="H250" s="209"/>
      <c r="I250" s="209"/>
      <c r="J250" s="209"/>
      <c r="K250" s="209"/>
      <c r="L250" s="209"/>
      <c r="M250" s="209"/>
      <c r="N250" s="209"/>
      <c r="O250" s="209"/>
      <c r="P250" s="209"/>
      <c r="Q250" s="209"/>
      <c r="R250" s="209"/>
      <c r="S250" s="209"/>
      <c r="T250" s="209"/>
      <c r="U250" s="209"/>
      <c r="V250" s="209"/>
      <c r="W250" s="209"/>
      <c r="X250" s="209"/>
      <c r="Y250" s="209"/>
      <c r="Z250" s="209"/>
      <c r="AA250" s="209"/>
      <c r="AB250" s="209"/>
      <c r="AC250" s="209"/>
      <c r="AD250" s="209"/>
      <c r="AE250" s="209"/>
      <c r="AF250" s="209"/>
      <c r="AG250" s="209"/>
      <c r="AH250" s="209"/>
      <c r="AI250" s="209"/>
      <c r="AJ250" s="209"/>
      <c r="AK250" s="209"/>
      <c r="AL250" s="209"/>
      <c r="AM250" s="209"/>
    </row>
    <row r="251" spans="2:39" x14ac:dyDescent="0.3">
      <c r="B251" s="209" t="s">
        <v>46</v>
      </c>
      <c r="C251" s="210" t="s">
        <v>50</v>
      </c>
      <c r="D251" s="209" t="s">
        <v>82</v>
      </c>
      <c r="E251" s="209" t="s">
        <v>321</v>
      </c>
      <c r="F251" s="209" t="s">
        <v>328</v>
      </c>
      <c r="G251" s="209"/>
      <c r="H251" s="209"/>
      <c r="I251" s="209"/>
      <c r="J251" s="209"/>
      <c r="K251" s="209"/>
      <c r="L251" s="209"/>
      <c r="M251" s="209"/>
      <c r="N251" s="209"/>
      <c r="O251" s="209"/>
      <c r="P251" s="209"/>
      <c r="Q251" s="209"/>
      <c r="R251" s="209"/>
      <c r="S251" s="209"/>
      <c r="T251" s="209"/>
      <c r="U251" s="209"/>
      <c r="V251" s="209"/>
      <c r="W251" s="209"/>
      <c r="X251" s="209"/>
      <c r="Y251" s="209"/>
      <c r="Z251" s="209"/>
      <c r="AA251" s="209"/>
      <c r="AB251" s="209"/>
      <c r="AC251" s="209"/>
      <c r="AD251" s="209"/>
      <c r="AE251" s="209"/>
      <c r="AF251" s="209"/>
      <c r="AG251" s="209"/>
      <c r="AH251" s="209"/>
      <c r="AI251" s="209"/>
      <c r="AJ251" s="209"/>
      <c r="AK251" s="209"/>
      <c r="AL251" s="209"/>
      <c r="AM251" s="209"/>
    </row>
    <row r="252" spans="2:39" x14ac:dyDescent="0.3">
      <c r="B252" s="201" t="s">
        <v>46</v>
      </c>
      <c r="C252" s="203" t="s">
        <v>50</v>
      </c>
      <c r="D252" s="201" t="s">
        <v>82</v>
      </c>
      <c r="E252" s="204" t="s">
        <v>313</v>
      </c>
      <c r="F252" s="202" t="s">
        <v>315</v>
      </c>
      <c r="G252" s="201"/>
      <c r="H252" s="201"/>
      <c r="I252" s="201"/>
      <c r="J252" s="201"/>
      <c r="K252" s="201"/>
      <c r="L252" s="201"/>
      <c r="M252" s="201"/>
      <c r="N252" s="201"/>
      <c r="O252" s="201"/>
      <c r="P252" s="201"/>
      <c r="Q252" s="201"/>
      <c r="R252" s="201"/>
      <c r="S252" s="201"/>
      <c r="T252" s="201"/>
      <c r="U252" s="201"/>
      <c r="V252" s="201"/>
      <c r="W252" s="201"/>
      <c r="X252" s="201"/>
      <c r="Y252" s="201"/>
      <c r="Z252" s="201"/>
      <c r="AA252" s="201"/>
      <c r="AB252" s="201"/>
      <c r="AC252" s="201"/>
      <c r="AD252" s="201"/>
      <c r="AE252" s="201"/>
      <c r="AF252" s="201"/>
      <c r="AG252" s="201"/>
      <c r="AH252" s="201"/>
      <c r="AI252" s="201"/>
      <c r="AJ252" s="201"/>
      <c r="AK252" s="201"/>
      <c r="AL252" s="201"/>
      <c r="AM252" s="201"/>
    </row>
    <row r="253" spans="2:39" x14ac:dyDescent="0.3">
      <c r="B253" s="201" t="s">
        <v>46</v>
      </c>
      <c r="C253" s="203" t="s">
        <v>50</v>
      </c>
      <c r="D253" s="201" t="s">
        <v>82</v>
      </c>
      <c r="E253" s="204" t="s">
        <v>313</v>
      </c>
      <c r="F253" s="202" t="s">
        <v>314</v>
      </c>
      <c r="G253" s="201"/>
      <c r="H253" s="201"/>
      <c r="I253" s="201"/>
      <c r="J253" s="201"/>
      <c r="K253" s="201"/>
      <c r="L253" s="201"/>
      <c r="M253" s="201"/>
      <c r="N253" s="201"/>
      <c r="O253" s="201"/>
      <c r="P253" s="201"/>
      <c r="Q253" s="201"/>
      <c r="R253" s="201"/>
      <c r="S253" s="201"/>
      <c r="T253" s="201"/>
      <c r="U253" s="201"/>
      <c r="V253" s="201"/>
      <c r="W253" s="201"/>
      <c r="X253" s="201"/>
      <c r="Y253" s="201"/>
      <c r="Z253" s="201"/>
      <c r="AA253" s="201"/>
      <c r="AB253" s="201"/>
      <c r="AC253" s="201"/>
      <c r="AD253" s="201"/>
      <c r="AE253" s="201"/>
      <c r="AF253" s="201"/>
      <c r="AG253" s="201"/>
      <c r="AH253" s="201"/>
      <c r="AI253" s="201"/>
      <c r="AJ253" s="201"/>
      <c r="AK253" s="201"/>
      <c r="AL253" s="201"/>
      <c r="AM253" s="201"/>
    </row>
    <row r="254" spans="2:39" x14ac:dyDescent="0.3">
      <c r="B254" s="201" t="s">
        <v>46</v>
      </c>
      <c r="C254" s="203" t="s">
        <v>50</v>
      </c>
      <c r="D254" s="201" t="s">
        <v>82</v>
      </c>
      <c r="E254" s="202" t="s">
        <v>320</v>
      </c>
      <c r="F254" s="204" t="s">
        <v>312</v>
      </c>
      <c r="G254" s="201"/>
      <c r="H254" s="201"/>
      <c r="I254" s="201"/>
      <c r="J254" s="201"/>
      <c r="K254" s="201"/>
      <c r="L254" s="201"/>
      <c r="M254" s="201"/>
      <c r="N254" s="201"/>
      <c r="O254" s="201"/>
      <c r="P254" s="201"/>
      <c r="Q254" s="201"/>
      <c r="R254" s="201"/>
      <c r="S254" s="201"/>
      <c r="T254" s="201"/>
      <c r="U254" s="201"/>
      <c r="V254" s="201"/>
      <c r="W254" s="201"/>
      <c r="X254" s="201"/>
      <c r="Y254" s="201"/>
      <c r="Z254" s="201"/>
      <c r="AA254" s="201"/>
      <c r="AB254" s="201"/>
      <c r="AC254" s="201"/>
      <c r="AD254" s="201"/>
      <c r="AE254" s="201"/>
      <c r="AF254" s="201"/>
      <c r="AG254" s="201"/>
      <c r="AH254" s="201"/>
      <c r="AI254" s="201"/>
      <c r="AJ254" s="201"/>
      <c r="AK254" s="201"/>
      <c r="AL254" s="201"/>
      <c r="AM254" s="201"/>
    </row>
    <row r="255" spans="2:39" x14ac:dyDescent="0.3">
      <c r="B255" s="201" t="s">
        <v>46</v>
      </c>
      <c r="C255" s="203" t="s">
        <v>50</v>
      </c>
      <c r="D255" s="201" t="s">
        <v>82</v>
      </c>
      <c r="E255" s="202" t="s">
        <v>319</v>
      </c>
      <c r="F255" s="204" t="s">
        <v>312</v>
      </c>
      <c r="G255" s="201"/>
      <c r="H255" s="201"/>
      <c r="I255" s="201"/>
      <c r="J255" s="201"/>
      <c r="K255" s="201"/>
      <c r="L255" s="201"/>
      <c r="M255" s="201"/>
      <c r="N255" s="201"/>
      <c r="O255" s="201"/>
      <c r="P255" s="201"/>
      <c r="Q255" s="201"/>
      <c r="R255" s="201"/>
      <c r="S255" s="201"/>
      <c r="T255" s="201"/>
      <c r="U255" s="201"/>
      <c r="V255" s="201"/>
      <c r="W255" s="201"/>
      <c r="X255" s="201"/>
      <c r="Y255" s="201"/>
      <c r="Z255" s="201"/>
      <c r="AA255" s="201"/>
      <c r="AB255" s="201"/>
      <c r="AC255" s="201"/>
      <c r="AD255" s="201"/>
      <c r="AE255" s="201"/>
      <c r="AF255" s="201"/>
      <c r="AG255" s="201"/>
      <c r="AH255" s="201"/>
      <c r="AI255" s="201"/>
      <c r="AJ255" s="201"/>
      <c r="AK255" s="201"/>
      <c r="AL255" s="201"/>
      <c r="AM255" s="201"/>
    </row>
    <row r="256" spans="2:39" x14ac:dyDescent="0.3">
      <c r="B256" s="201" t="s">
        <v>46</v>
      </c>
      <c r="C256" s="203" t="s">
        <v>50</v>
      </c>
      <c r="D256" s="201" t="s">
        <v>82</v>
      </c>
      <c r="E256" s="202" t="s">
        <v>318</v>
      </c>
      <c r="F256" s="204" t="s">
        <v>312</v>
      </c>
      <c r="G256" s="201"/>
      <c r="H256" s="201"/>
      <c r="I256" s="201"/>
      <c r="J256" s="201"/>
      <c r="K256" s="201"/>
      <c r="L256" s="201"/>
      <c r="M256" s="201"/>
      <c r="N256" s="201"/>
      <c r="O256" s="201"/>
      <c r="P256" s="201"/>
      <c r="Q256" s="201"/>
      <c r="R256" s="201"/>
      <c r="S256" s="201"/>
      <c r="T256" s="201"/>
      <c r="U256" s="201"/>
      <c r="V256" s="201"/>
      <c r="W256" s="201"/>
      <c r="X256" s="201"/>
      <c r="Y256" s="201"/>
      <c r="Z256" s="201"/>
      <c r="AA256" s="201"/>
      <c r="AB256" s="201"/>
      <c r="AC256" s="201"/>
      <c r="AD256" s="201"/>
      <c r="AE256" s="201"/>
      <c r="AF256" s="201"/>
      <c r="AG256" s="201"/>
      <c r="AH256" s="201"/>
      <c r="AI256" s="201"/>
      <c r="AJ256" s="201"/>
      <c r="AK256" s="201"/>
      <c r="AL256" s="201"/>
      <c r="AM256" s="201"/>
    </row>
    <row r="257" spans="2:39" x14ac:dyDescent="0.3">
      <c r="B257" s="201" t="s">
        <v>46</v>
      </c>
      <c r="C257" s="203" t="s">
        <v>50</v>
      </c>
      <c r="D257" s="201" t="s">
        <v>82</v>
      </c>
      <c r="E257" s="202" t="s">
        <v>317</v>
      </c>
      <c r="F257" s="204" t="s">
        <v>312</v>
      </c>
      <c r="G257" s="201"/>
      <c r="H257" s="201"/>
      <c r="I257" s="201"/>
      <c r="J257" s="201"/>
      <c r="K257" s="201"/>
      <c r="L257" s="201"/>
      <c r="M257" s="201"/>
      <c r="N257" s="201"/>
      <c r="O257" s="201"/>
      <c r="P257" s="201"/>
      <c r="Q257" s="201"/>
      <c r="R257" s="201"/>
      <c r="S257" s="201"/>
      <c r="T257" s="201"/>
      <c r="U257" s="201"/>
      <c r="V257" s="201"/>
      <c r="W257" s="201"/>
      <c r="X257" s="201"/>
      <c r="Y257" s="201"/>
      <c r="Z257" s="201"/>
      <c r="AA257" s="201"/>
      <c r="AB257" s="201"/>
      <c r="AC257" s="201"/>
      <c r="AD257" s="201"/>
      <c r="AE257" s="201"/>
      <c r="AF257" s="201"/>
      <c r="AG257" s="201"/>
      <c r="AH257" s="201"/>
      <c r="AI257" s="201"/>
      <c r="AJ257" s="201"/>
      <c r="AK257" s="201"/>
      <c r="AL257" s="201"/>
      <c r="AM257" s="201"/>
    </row>
    <row r="258" spans="2:39" x14ac:dyDescent="0.3">
      <c r="B258" s="201" t="s">
        <v>46</v>
      </c>
      <c r="C258" s="203" t="s">
        <v>50</v>
      </c>
      <c r="D258" s="201" t="s">
        <v>82</v>
      </c>
      <c r="E258" s="202" t="s">
        <v>316</v>
      </c>
      <c r="F258" s="204" t="s">
        <v>312</v>
      </c>
      <c r="G258" s="201"/>
      <c r="H258" s="201"/>
      <c r="I258" s="201"/>
      <c r="J258" s="201"/>
      <c r="K258" s="201"/>
      <c r="L258" s="201"/>
      <c r="M258" s="201"/>
      <c r="N258" s="201"/>
      <c r="O258" s="201"/>
      <c r="P258" s="201"/>
      <c r="Q258" s="201"/>
      <c r="R258" s="201"/>
      <c r="S258" s="201"/>
      <c r="T258" s="201"/>
      <c r="U258" s="201"/>
      <c r="V258" s="201"/>
      <c r="W258" s="201"/>
      <c r="X258" s="201"/>
      <c r="Y258" s="201"/>
      <c r="Z258" s="201"/>
      <c r="AA258" s="201"/>
      <c r="AB258" s="201"/>
      <c r="AC258" s="201"/>
      <c r="AD258" s="201"/>
      <c r="AE258" s="201"/>
      <c r="AF258" s="201"/>
      <c r="AG258" s="201"/>
      <c r="AH258" s="201"/>
      <c r="AI258" s="201"/>
      <c r="AJ258" s="201"/>
      <c r="AK258" s="201"/>
      <c r="AL258" s="201"/>
      <c r="AM258" s="201"/>
    </row>
    <row r="259" spans="2:39" x14ac:dyDescent="0.3">
      <c r="B259" s="36" t="s">
        <v>46</v>
      </c>
      <c r="C259" s="47" t="s">
        <v>50</v>
      </c>
      <c r="D259" s="37" t="s">
        <v>45</v>
      </c>
      <c r="E259" s="199" t="s">
        <v>313</v>
      </c>
      <c r="F259" s="199" t="s">
        <v>312</v>
      </c>
      <c r="G259" s="36"/>
      <c r="H259" s="36"/>
      <c r="I259" s="36"/>
      <c r="J259" s="36"/>
      <c r="K259" s="36"/>
      <c r="L259" s="36"/>
      <c r="M259" s="36"/>
      <c r="N259" s="36"/>
      <c r="O259" s="36"/>
      <c r="P259" s="36"/>
      <c r="Q259" s="36"/>
      <c r="R259" s="36"/>
      <c r="S259" s="36"/>
      <c r="T259" s="36"/>
      <c r="U259" s="36"/>
      <c r="V259" s="36"/>
      <c r="W259" s="36"/>
      <c r="X259" s="36"/>
      <c r="Y259" s="36"/>
      <c r="Z259" s="36"/>
      <c r="AA259" s="36"/>
      <c r="AB259" s="36"/>
      <c r="AC259" s="36"/>
      <c r="AD259" s="36"/>
      <c r="AE259" s="36"/>
      <c r="AF259" s="36"/>
      <c r="AG259" s="36"/>
      <c r="AH259" s="36"/>
      <c r="AI259" s="36"/>
      <c r="AJ259" s="36"/>
      <c r="AK259" s="36"/>
      <c r="AL259" s="36"/>
      <c r="AM259" s="36"/>
    </row>
    <row r="260" spans="2:39" x14ac:dyDescent="0.3">
      <c r="B260" s="209" t="s">
        <v>46</v>
      </c>
      <c r="C260" s="210" t="s">
        <v>50</v>
      </c>
      <c r="D260" s="209" t="s">
        <v>327</v>
      </c>
      <c r="E260" s="209" t="s">
        <v>326</v>
      </c>
      <c r="F260" s="209" t="s">
        <v>329</v>
      </c>
      <c r="G260" s="209"/>
      <c r="H260" s="209"/>
      <c r="I260" s="209"/>
      <c r="J260" s="209"/>
      <c r="K260" s="209"/>
      <c r="L260" s="209"/>
      <c r="M260" s="209"/>
      <c r="N260" s="209"/>
      <c r="O260" s="209"/>
      <c r="P260" s="209"/>
      <c r="Q260" s="209"/>
      <c r="R260" s="209"/>
      <c r="S260" s="209"/>
      <c r="T260" s="209"/>
      <c r="U260" s="209"/>
      <c r="V260" s="209"/>
      <c r="W260" s="209"/>
      <c r="X260" s="209"/>
      <c r="Y260" s="209"/>
      <c r="Z260" s="209"/>
      <c r="AA260" s="209"/>
      <c r="AB260" s="209"/>
      <c r="AC260" s="209"/>
      <c r="AD260" s="209"/>
      <c r="AE260" s="209"/>
      <c r="AF260" s="209"/>
      <c r="AG260" s="209"/>
      <c r="AH260" s="209"/>
      <c r="AI260" s="209"/>
      <c r="AJ260" s="209"/>
      <c r="AK260" s="209"/>
      <c r="AL260" s="209"/>
      <c r="AM260" s="209"/>
    </row>
    <row r="261" spans="2:39" x14ac:dyDescent="0.3">
      <c r="B261" s="209" t="s">
        <v>46</v>
      </c>
      <c r="C261" s="210" t="s">
        <v>50</v>
      </c>
      <c r="D261" s="209" t="s">
        <v>327</v>
      </c>
      <c r="E261" s="209" t="s">
        <v>326</v>
      </c>
      <c r="F261" s="209" t="s">
        <v>328</v>
      </c>
      <c r="G261" s="209"/>
      <c r="H261" s="209"/>
      <c r="I261" s="209"/>
      <c r="J261" s="209"/>
      <c r="K261" s="209"/>
      <c r="L261" s="209"/>
      <c r="M261" s="209"/>
      <c r="N261" s="209"/>
      <c r="O261" s="209"/>
      <c r="P261" s="209"/>
      <c r="Q261" s="209"/>
      <c r="R261" s="209"/>
      <c r="S261" s="209"/>
      <c r="T261" s="209"/>
      <c r="U261" s="209"/>
      <c r="V261" s="209"/>
      <c r="W261" s="209"/>
      <c r="X261" s="209"/>
      <c r="Y261" s="209"/>
      <c r="Z261" s="209"/>
      <c r="AA261" s="209"/>
      <c r="AB261" s="209"/>
      <c r="AC261" s="209"/>
      <c r="AD261" s="209"/>
      <c r="AE261" s="209"/>
      <c r="AF261" s="209"/>
      <c r="AG261" s="209"/>
      <c r="AH261" s="209"/>
      <c r="AI261" s="209"/>
      <c r="AJ261" s="209"/>
      <c r="AK261" s="209"/>
      <c r="AL261" s="209"/>
      <c r="AM261" s="209"/>
    </row>
    <row r="262" spans="2:39" x14ac:dyDescent="0.3">
      <c r="B262" s="209" t="s">
        <v>46</v>
      </c>
      <c r="C262" s="210" t="s">
        <v>50</v>
      </c>
      <c r="D262" s="209" t="s">
        <v>327</v>
      </c>
      <c r="E262" s="209" t="s">
        <v>324</v>
      </c>
      <c r="F262" s="209" t="s">
        <v>329</v>
      </c>
      <c r="G262" s="209"/>
      <c r="H262" s="209"/>
      <c r="I262" s="209"/>
      <c r="J262" s="209"/>
      <c r="K262" s="209"/>
      <c r="L262" s="209"/>
      <c r="M262" s="209"/>
      <c r="N262" s="209"/>
      <c r="O262" s="209"/>
      <c r="P262" s="209"/>
      <c r="Q262" s="209"/>
      <c r="R262" s="209"/>
      <c r="S262" s="209"/>
      <c r="T262" s="209"/>
      <c r="U262" s="209"/>
      <c r="V262" s="209"/>
      <c r="W262" s="209"/>
      <c r="X262" s="209"/>
      <c r="Y262" s="209"/>
      <c r="Z262" s="209"/>
      <c r="AA262" s="209"/>
      <c r="AB262" s="209"/>
      <c r="AC262" s="209"/>
      <c r="AD262" s="209"/>
      <c r="AE262" s="209"/>
      <c r="AF262" s="209"/>
      <c r="AG262" s="209"/>
      <c r="AH262" s="209"/>
      <c r="AI262" s="209"/>
      <c r="AJ262" s="209"/>
      <c r="AK262" s="209"/>
      <c r="AL262" s="209"/>
      <c r="AM262" s="209"/>
    </row>
    <row r="263" spans="2:39" x14ac:dyDescent="0.3">
      <c r="B263" s="209" t="s">
        <v>46</v>
      </c>
      <c r="C263" s="210" t="s">
        <v>50</v>
      </c>
      <c r="D263" s="209" t="s">
        <v>327</v>
      </c>
      <c r="E263" s="209" t="s">
        <v>324</v>
      </c>
      <c r="F263" s="209" t="s">
        <v>328</v>
      </c>
      <c r="G263" s="209"/>
      <c r="H263" s="209"/>
      <c r="I263" s="209"/>
      <c r="J263" s="209"/>
      <c r="K263" s="209"/>
      <c r="L263" s="209"/>
      <c r="M263" s="209"/>
      <c r="N263" s="209"/>
      <c r="O263" s="209"/>
      <c r="P263" s="209"/>
      <c r="Q263" s="209"/>
      <c r="R263" s="209"/>
      <c r="S263" s="209"/>
      <c r="T263" s="209"/>
      <c r="U263" s="209"/>
      <c r="V263" s="209"/>
      <c r="W263" s="209"/>
      <c r="X263" s="209"/>
      <c r="Y263" s="209"/>
      <c r="Z263" s="209"/>
      <c r="AA263" s="209"/>
      <c r="AB263" s="209"/>
      <c r="AC263" s="209"/>
      <c r="AD263" s="209"/>
      <c r="AE263" s="209"/>
      <c r="AF263" s="209"/>
      <c r="AG263" s="209"/>
      <c r="AH263" s="209"/>
      <c r="AI263" s="209"/>
      <c r="AJ263" s="209"/>
      <c r="AK263" s="209"/>
      <c r="AL263" s="209"/>
      <c r="AM263" s="209"/>
    </row>
    <row r="264" spans="2:39" x14ac:dyDescent="0.3">
      <c r="B264" s="209" t="s">
        <v>46</v>
      </c>
      <c r="C264" s="210" t="s">
        <v>50</v>
      </c>
      <c r="D264" s="209" t="s">
        <v>327</v>
      </c>
      <c r="E264" s="209" t="s">
        <v>323</v>
      </c>
      <c r="F264" s="209" t="s">
        <v>329</v>
      </c>
      <c r="G264" s="209"/>
      <c r="H264" s="209"/>
      <c r="I264" s="209"/>
      <c r="J264" s="209"/>
      <c r="K264" s="209"/>
      <c r="L264" s="209"/>
      <c r="M264" s="209"/>
      <c r="N264" s="209"/>
      <c r="O264" s="209"/>
      <c r="P264" s="209"/>
      <c r="Q264" s="209"/>
      <c r="R264" s="209"/>
      <c r="S264" s="209"/>
      <c r="T264" s="209"/>
      <c r="U264" s="209"/>
      <c r="V264" s="209"/>
      <c r="W264" s="209"/>
      <c r="X264" s="209"/>
      <c r="Y264" s="209"/>
      <c r="Z264" s="209"/>
      <c r="AA264" s="209"/>
      <c r="AB264" s="209"/>
      <c r="AC264" s="209"/>
      <c r="AD264" s="209"/>
      <c r="AE264" s="209"/>
      <c r="AF264" s="209"/>
      <c r="AG264" s="209"/>
      <c r="AH264" s="209"/>
      <c r="AI264" s="209"/>
      <c r="AJ264" s="209"/>
      <c r="AK264" s="209"/>
      <c r="AL264" s="209"/>
      <c r="AM264" s="209"/>
    </row>
    <row r="265" spans="2:39" x14ac:dyDescent="0.3">
      <c r="B265" s="209" t="s">
        <v>46</v>
      </c>
      <c r="C265" s="210" t="s">
        <v>50</v>
      </c>
      <c r="D265" s="209" t="s">
        <v>327</v>
      </c>
      <c r="E265" s="209" t="s">
        <v>323</v>
      </c>
      <c r="F265" s="209" t="s">
        <v>328</v>
      </c>
      <c r="G265" s="209"/>
      <c r="H265" s="209"/>
      <c r="I265" s="209"/>
      <c r="J265" s="209"/>
      <c r="K265" s="209"/>
      <c r="L265" s="209"/>
      <c r="M265" s="209"/>
      <c r="N265" s="209"/>
      <c r="O265" s="209"/>
      <c r="P265" s="209"/>
      <c r="Q265" s="209"/>
      <c r="R265" s="209"/>
      <c r="S265" s="209"/>
      <c r="T265" s="209"/>
      <c r="U265" s="209"/>
      <c r="V265" s="209"/>
      <c r="W265" s="209"/>
      <c r="X265" s="209"/>
      <c r="Y265" s="209"/>
      <c r="Z265" s="209"/>
      <c r="AA265" s="209"/>
      <c r="AB265" s="209"/>
      <c r="AC265" s="209"/>
      <c r="AD265" s="209"/>
      <c r="AE265" s="209"/>
      <c r="AF265" s="209"/>
      <c r="AG265" s="209"/>
      <c r="AH265" s="209"/>
      <c r="AI265" s="209"/>
      <c r="AJ265" s="209"/>
      <c r="AK265" s="209"/>
      <c r="AL265" s="209"/>
      <c r="AM265" s="209"/>
    </row>
    <row r="266" spans="2:39" x14ac:dyDescent="0.3">
      <c r="B266" s="209" t="s">
        <v>46</v>
      </c>
      <c r="C266" s="210" t="s">
        <v>50</v>
      </c>
      <c r="D266" s="209" t="s">
        <v>327</v>
      </c>
      <c r="E266" s="209" t="s">
        <v>322</v>
      </c>
      <c r="F266" s="209" t="s">
        <v>329</v>
      </c>
      <c r="G266" s="209"/>
      <c r="H266" s="209"/>
      <c r="I266" s="209"/>
      <c r="J266" s="209"/>
      <c r="K266" s="209"/>
      <c r="L266" s="209"/>
      <c r="M266" s="209"/>
      <c r="N266" s="209"/>
      <c r="O266" s="209"/>
      <c r="P266" s="209"/>
      <c r="Q266" s="209"/>
      <c r="R266" s="209"/>
      <c r="S266" s="209"/>
      <c r="T266" s="209"/>
      <c r="U266" s="209"/>
      <c r="V266" s="209"/>
      <c r="W266" s="209"/>
      <c r="X266" s="209"/>
      <c r="Y266" s="209"/>
      <c r="Z266" s="209"/>
      <c r="AA266" s="209"/>
      <c r="AB266" s="209"/>
      <c r="AC266" s="209"/>
      <c r="AD266" s="209"/>
      <c r="AE266" s="209"/>
      <c r="AF266" s="209"/>
      <c r="AG266" s="209"/>
      <c r="AH266" s="209"/>
      <c r="AI266" s="209"/>
      <c r="AJ266" s="209"/>
      <c r="AK266" s="209"/>
      <c r="AL266" s="209"/>
      <c r="AM266" s="209"/>
    </row>
    <row r="267" spans="2:39" x14ac:dyDescent="0.3">
      <c r="B267" s="209" t="s">
        <v>46</v>
      </c>
      <c r="C267" s="210" t="s">
        <v>50</v>
      </c>
      <c r="D267" s="209" t="s">
        <v>327</v>
      </c>
      <c r="E267" s="209" t="s">
        <v>322</v>
      </c>
      <c r="F267" s="209" t="s">
        <v>328</v>
      </c>
      <c r="G267" s="209"/>
      <c r="H267" s="209"/>
      <c r="I267" s="209"/>
      <c r="J267" s="209"/>
      <c r="K267" s="209"/>
      <c r="L267" s="209"/>
      <c r="M267" s="209"/>
      <c r="N267" s="209"/>
      <c r="O267" s="209"/>
      <c r="P267" s="209"/>
      <c r="Q267" s="209"/>
      <c r="R267" s="209"/>
      <c r="S267" s="209"/>
      <c r="T267" s="209"/>
      <c r="U267" s="209"/>
      <c r="V267" s="209"/>
      <c r="W267" s="209"/>
      <c r="X267" s="209"/>
      <c r="Y267" s="209"/>
      <c r="Z267" s="209"/>
      <c r="AA267" s="209"/>
      <c r="AB267" s="209"/>
      <c r="AC267" s="209"/>
      <c r="AD267" s="209"/>
      <c r="AE267" s="209"/>
      <c r="AF267" s="209"/>
      <c r="AG267" s="209"/>
      <c r="AH267" s="209"/>
      <c r="AI267" s="209"/>
      <c r="AJ267" s="209"/>
      <c r="AK267" s="209"/>
      <c r="AL267" s="209"/>
      <c r="AM267" s="209"/>
    </row>
    <row r="268" spans="2:39" x14ac:dyDescent="0.3">
      <c r="B268" s="209" t="s">
        <v>46</v>
      </c>
      <c r="C268" s="210" t="s">
        <v>50</v>
      </c>
      <c r="D268" s="209" t="s">
        <v>327</v>
      </c>
      <c r="E268" s="209" t="s">
        <v>321</v>
      </c>
      <c r="F268" s="209" t="s">
        <v>329</v>
      </c>
      <c r="G268" s="209"/>
      <c r="H268" s="209"/>
      <c r="I268" s="209"/>
      <c r="J268" s="209"/>
      <c r="K268" s="209"/>
      <c r="L268" s="209"/>
      <c r="M268" s="209"/>
      <c r="N268" s="209"/>
      <c r="O268" s="209"/>
      <c r="P268" s="209"/>
      <c r="Q268" s="209"/>
      <c r="R268" s="209"/>
      <c r="S268" s="209"/>
      <c r="T268" s="209"/>
      <c r="U268" s="209"/>
      <c r="V268" s="209"/>
      <c r="W268" s="209"/>
      <c r="X268" s="209"/>
      <c r="Y268" s="209"/>
      <c r="Z268" s="209"/>
      <c r="AA268" s="209"/>
      <c r="AB268" s="209"/>
      <c r="AC268" s="209"/>
      <c r="AD268" s="209"/>
      <c r="AE268" s="209"/>
      <c r="AF268" s="209"/>
      <c r="AG268" s="209"/>
      <c r="AH268" s="209"/>
      <c r="AI268" s="209"/>
      <c r="AJ268" s="209"/>
      <c r="AK268" s="209"/>
      <c r="AL268" s="209"/>
      <c r="AM268" s="209"/>
    </row>
    <row r="269" spans="2:39" x14ac:dyDescent="0.3">
      <c r="B269" s="209" t="s">
        <v>46</v>
      </c>
      <c r="C269" s="210" t="s">
        <v>50</v>
      </c>
      <c r="D269" s="209" t="s">
        <v>327</v>
      </c>
      <c r="E269" s="209" t="s">
        <v>321</v>
      </c>
      <c r="F269" s="209" t="s">
        <v>328</v>
      </c>
      <c r="G269" s="209"/>
      <c r="H269" s="209"/>
      <c r="I269" s="209"/>
      <c r="J269" s="209"/>
      <c r="K269" s="209"/>
      <c r="L269" s="209"/>
      <c r="M269" s="209"/>
      <c r="N269" s="209"/>
      <c r="O269" s="209"/>
      <c r="P269" s="209"/>
      <c r="Q269" s="209"/>
      <c r="R269" s="209"/>
      <c r="S269" s="209"/>
      <c r="T269" s="209"/>
      <c r="U269" s="209"/>
      <c r="V269" s="209"/>
      <c r="W269" s="209"/>
      <c r="X269" s="209"/>
      <c r="Y269" s="209"/>
      <c r="Z269" s="209"/>
      <c r="AA269" s="209"/>
      <c r="AB269" s="209"/>
      <c r="AC269" s="209"/>
      <c r="AD269" s="209"/>
      <c r="AE269" s="209"/>
      <c r="AF269" s="209"/>
      <c r="AG269" s="209"/>
      <c r="AH269" s="209"/>
      <c r="AI269" s="209"/>
      <c r="AJ269" s="209"/>
      <c r="AK269" s="209"/>
      <c r="AL269" s="209"/>
      <c r="AM269" s="209"/>
    </row>
    <row r="270" spans="2:39" x14ac:dyDescent="0.3">
      <c r="B270" s="201" t="s">
        <v>46</v>
      </c>
      <c r="C270" s="203" t="s">
        <v>50</v>
      </c>
      <c r="D270" s="201" t="s">
        <v>327</v>
      </c>
      <c r="E270" s="204" t="s">
        <v>313</v>
      </c>
      <c r="F270" s="202" t="s">
        <v>315</v>
      </c>
      <c r="G270" s="201"/>
      <c r="H270" s="201"/>
      <c r="I270" s="201"/>
      <c r="J270" s="201"/>
      <c r="K270" s="201"/>
      <c r="L270" s="201"/>
      <c r="M270" s="201"/>
      <c r="N270" s="201"/>
      <c r="O270" s="201"/>
      <c r="P270" s="201"/>
      <c r="Q270" s="201"/>
      <c r="R270" s="201"/>
      <c r="S270" s="201"/>
      <c r="T270" s="201"/>
      <c r="U270" s="201"/>
      <c r="V270" s="201"/>
      <c r="W270" s="201"/>
      <c r="X270" s="201"/>
      <c r="Y270" s="201"/>
      <c r="Z270" s="201"/>
      <c r="AA270" s="201"/>
      <c r="AB270" s="201"/>
      <c r="AC270" s="201"/>
      <c r="AD270" s="201"/>
      <c r="AE270" s="201"/>
      <c r="AF270" s="201"/>
      <c r="AG270" s="201"/>
      <c r="AH270" s="201"/>
      <c r="AI270" s="201"/>
      <c r="AJ270" s="201"/>
      <c r="AK270" s="201"/>
      <c r="AL270" s="201"/>
      <c r="AM270" s="201"/>
    </row>
    <row r="271" spans="2:39" x14ac:dyDescent="0.3">
      <c r="B271" s="201" t="s">
        <v>46</v>
      </c>
      <c r="C271" s="203" t="s">
        <v>50</v>
      </c>
      <c r="D271" s="201" t="s">
        <v>327</v>
      </c>
      <c r="E271" s="204" t="s">
        <v>313</v>
      </c>
      <c r="F271" s="202" t="s">
        <v>314</v>
      </c>
      <c r="G271" s="201"/>
      <c r="H271" s="201"/>
      <c r="I271" s="201"/>
      <c r="J271" s="201"/>
      <c r="K271" s="201"/>
      <c r="L271" s="201"/>
      <c r="M271" s="201"/>
      <c r="N271" s="201"/>
      <c r="O271" s="201"/>
      <c r="P271" s="201"/>
      <c r="Q271" s="201"/>
      <c r="R271" s="201"/>
      <c r="S271" s="201"/>
      <c r="T271" s="201"/>
      <c r="U271" s="201"/>
      <c r="V271" s="201"/>
      <c r="W271" s="201"/>
      <c r="X271" s="201"/>
      <c r="Y271" s="201"/>
      <c r="Z271" s="201"/>
      <c r="AA271" s="201"/>
      <c r="AB271" s="201"/>
      <c r="AC271" s="201"/>
      <c r="AD271" s="201"/>
      <c r="AE271" s="201"/>
      <c r="AF271" s="201"/>
      <c r="AG271" s="201"/>
      <c r="AH271" s="201"/>
      <c r="AI271" s="201"/>
      <c r="AJ271" s="201"/>
      <c r="AK271" s="201"/>
      <c r="AL271" s="201"/>
      <c r="AM271" s="201"/>
    </row>
    <row r="272" spans="2:39" x14ac:dyDescent="0.3">
      <c r="B272" s="201" t="s">
        <v>46</v>
      </c>
      <c r="C272" s="203" t="s">
        <v>50</v>
      </c>
      <c r="D272" s="201" t="s">
        <v>327</v>
      </c>
      <c r="E272" s="202" t="s">
        <v>320</v>
      </c>
      <c r="F272" s="204" t="s">
        <v>312</v>
      </c>
      <c r="G272" s="201"/>
      <c r="H272" s="201"/>
      <c r="I272" s="201"/>
      <c r="J272" s="201"/>
      <c r="K272" s="201"/>
      <c r="L272" s="201"/>
      <c r="M272" s="201"/>
      <c r="N272" s="201"/>
      <c r="O272" s="201"/>
      <c r="P272" s="201"/>
      <c r="Q272" s="201"/>
      <c r="R272" s="201"/>
      <c r="S272" s="201"/>
      <c r="T272" s="201"/>
      <c r="U272" s="201"/>
      <c r="V272" s="201"/>
      <c r="W272" s="201"/>
      <c r="X272" s="201"/>
      <c r="Y272" s="201"/>
      <c r="Z272" s="201"/>
      <c r="AA272" s="201"/>
      <c r="AB272" s="201"/>
      <c r="AC272" s="201"/>
      <c r="AD272" s="201"/>
      <c r="AE272" s="201"/>
      <c r="AF272" s="201"/>
      <c r="AG272" s="201"/>
      <c r="AH272" s="201"/>
      <c r="AI272" s="201"/>
      <c r="AJ272" s="201"/>
      <c r="AK272" s="201"/>
      <c r="AL272" s="201"/>
      <c r="AM272" s="201"/>
    </row>
    <row r="273" spans="2:39" x14ac:dyDescent="0.3">
      <c r="B273" s="201" t="s">
        <v>46</v>
      </c>
      <c r="C273" s="203" t="s">
        <v>50</v>
      </c>
      <c r="D273" s="201" t="s">
        <v>327</v>
      </c>
      <c r="E273" s="202" t="s">
        <v>319</v>
      </c>
      <c r="F273" s="204" t="s">
        <v>312</v>
      </c>
      <c r="G273" s="201"/>
      <c r="H273" s="201"/>
      <c r="I273" s="201"/>
      <c r="J273" s="201"/>
      <c r="K273" s="201"/>
      <c r="L273" s="201"/>
      <c r="M273" s="201"/>
      <c r="N273" s="201"/>
      <c r="O273" s="201"/>
      <c r="P273" s="201"/>
      <c r="Q273" s="201"/>
      <c r="R273" s="201"/>
      <c r="S273" s="201"/>
      <c r="T273" s="201"/>
      <c r="U273" s="201"/>
      <c r="V273" s="201"/>
      <c r="W273" s="201"/>
      <c r="X273" s="201"/>
      <c r="Y273" s="201"/>
      <c r="Z273" s="201"/>
      <c r="AA273" s="201"/>
      <c r="AB273" s="201"/>
      <c r="AC273" s="201"/>
      <c r="AD273" s="201"/>
      <c r="AE273" s="201"/>
      <c r="AF273" s="201"/>
      <c r="AG273" s="201"/>
      <c r="AH273" s="201"/>
      <c r="AI273" s="201"/>
      <c r="AJ273" s="201"/>
      <c r="AK273" s="201"/>
      <c r="AL273" s="201"/>
      <c r="AM273" s="201"/>
    </row>
    <row r="274" spans="2:39" x14ac:dyDescent="0.3">
      <c r="B274" s="201" t="s">
        <v>46</v>
      </c>
      <c r="C274" s="203" t="s">
        <v>50</v>
      </c>
      <c r="D274" s="201" t="s">
        <v>327</v>
      </c>
      <c r="E274" s="202" t="s">
        <v>318</v>
      </c>
      <c r="F274" s="204" t="s">
        <v>312</v>
      </c>
      <c r="G274" s="201"/>
      <c r="H274" s="201"/>
      <c r="I274" s="201"/>
      <c r="J274" s="201"/>
      <c r="K274" s="201"/>
      <c r="L274" s="201"/>
      <c r="M274" s="201"/>
      <c r="N274" s="201"/>
      <c r="O274" s="201"/>
      <c r="P274" s="201"/>
      <c r="Q274" s="201"/>
      <c r="R274" s="201"/>
      <c r="S274" s="201"/>
      <c r="T274" s="201"/>
      <c r="U274" s="201"/>
      <c r="V274" s="201"/>
      <c r="W274" s="201"/>
      <c r="X274" s="201"/>
      <c r="Y274" s="201"/>
      <c r="Z274" s="201"/>
      <c r="AA274" s="201"/>
      <c r="AB274" s="201"/>
      <c r="AC274" s="201"/>
      <c r="AD274" s="201"/>
      <c r="AE274" s="201"/>
      <c r="AF274" s="201"/>
      <c r="AG274" s="201"/>
      <c r="AH274" s="201"/>
      <c r="AI274" s="201"/>
      <c r="AJ274" s="201"/>
      <c r="AK274" s="201"/>
      <c r="AL274" s="201"/>
      <c r="AM274" s="201"/>
    </row>
    <row r="275" spans="2:39" x14ac:dyDescent="0.3">
      <c r="B275" s="201" t="s">
        <v>46</v>
      </c>
      <c r="C275" s="203" t="s">
        <v>50</v>
      </c>
      <c r="D275" s="201" t="s">
        <v>327</v>
      </c>
      <c r="E275" s="202" t="s">
        <v>317</v>
      </c>
      <c r="F275" s="204" t="s">
        <v>312</v>
      </c>
      <c r="G275" s="201"/>
      <c r="H275" s="201"/>
      <c r="I275" s="201"/>
      <c r="J275" s="201"/>
      <c r="K275" s="201"/>
      <c r="L275" s="201"/>
      <c r="M275" s="201"/>
      <c r="N275" s="201"/>
      <c r="O275" s="201"/>
      <c r="P275" s="201"/>
      <c r="Q275" s="201"/>
      <c r="R275" s="201"/>
      <c r="S275" s="201"/>
      <c r="T275" s="201"/>
      <c r="U275" s="201"/>
      <c r="V275" s="201"/>
      <c r="W275" s="201"/>
      <c r="X275" s="201"/>
      <c r="Y275" s="201"/>
      <c r="Z275" s="201"/>
      <c r="AA275" s="201"/>
      <c r="AB275" s="201"/>
      <c r="AC275" s="201"/>
      <c r="AD275" s="201"/>
      <c r="AE275" s="201"/>
      <c r="AF275" s="201"/>
      <c r="AG275" s="201"/>
      <c r="AH275" s="201"/>
      <c r="AI275" s="201"/>
      <c r="AJ275" s="201"/>
      <c r="AK275" s="201"/>
      <c r="AL275" s="201"/>
      <c r="AM275" s="201"/>
    </row>
    <row r="276" spans="2:39" x14ac:dyDescent="0.3">
      <c r="B276" s="201" t="s">
        <v>46</v>
      </c>
      <c r="C276" s="203" t="s">
        <v>50</v>
      </c>
      <c r="D276" s="201" t="s">
        <v>327</v>
      </c>
      <c r="E276" s="202" t="s">
        <v>316</v>
      </c>
      <c r="F276" s="204" t="s">
        <v>312</v>
      </c>
      <c r="G276" s="201"/>
      <c r="H276" s="201"/>
      <c r="I276" s="201"/>
      <c r="J276" s="201"/>
      <c r="K276" s="201"/>
      <c r="L276" s="201"/>
      <c r="M276" s="201"/>
      <c r="N276" s="201"/>
      <c r="O276" s="201"/>
      <c r="P276" s="201"/>
      <c r="Q276" s="201"/>
      <c r="R276" s="201"/>
      <c r="S276" s="201"/>
      <c r="T276" s="201"/>
      <c r="U276" s="201"/>
      <c r="V276" s="201"/>
      <c r="W276" s="201"/>
      <c r="X276" s="201"/>
      <c r="Y276" s="201"/>
      <c r="Z276" s="201"/>
      <c r="AA276" s="201"/>
      <c r="AB276" s="201"/>
      <c r="AC276" s="201"/>
      <c r="AD276" s="201"/>
      <c r="AE276" s="201"/>
      <c r="AF276" s="201"/>
      <c r="AG276" s="201"/>
      <c r="AH276" s="201"/>
      <c r="AI276" s="201"/>
      <c r="AJ276" s="201"/>
      <c r="AK276" s="201"/>
      <c r="AL276" s="201"/>
      <c r="AM276" s="201"/>
    </row>
    <row r="277" spans="2:39" x14ac:dyDescent="0.3">
      <c r="B277" s="36" t="s">
        <v>46</v>
      </c>
      <c r="C277" s="47" t="s">
        <v>50</v>
      </c>
      <c r="D277" s="37" t="s">
        <v>52</v>
      </c>
      <c r="E277" s="199" t="s">
        <v>313</v>
      </c>
      <c r="F277" s="199" t="s">
        <v>312</v>
      </c>
      <c r="G277" s="36"/>
      <c r="H277" s="36"/>
      <c r="I277" s="36"/>
      <c r="J277" s="36"/>
      <c r="K277" s="36"/>
      <c r="L277" s="36"/>
      <c r="M277" s="36"/>
      <c r="N277" s="36"/>
      <c r="O277" s="36"/>
      <c r="P277" s="36"/>
      <c r="Q277" s="36"/>
      <c r="R277" s="36"/>
      <c r="S277" s="36"/>
      <c r="T277" s="36"/>
      <c r="U277" s="36"/>
      <c r="V277" s="36"/>
      <c r="W277" s="36"/>
      <c r="X277" s="36"/>
      <c r="Y277" s="36"/>
      <c r="Z277" s="36"/>
      <c r="AA277" s="36"/>
      <c r="AB277" s="36"/>
      <c r="AC277" s="36"/>
      <c r="AD277" s="36"/>
      <c r="AE277" s="36"/>
      <c r="AF277" s="36"/>
      <c r="AG277" s="36"/>
      <c r="AH277" s="36"/>
      <c r="AI277" s="36"/>
      <c r="AJ277" s="36"/>
      <c r="AK277" s="36"/>
      <c r="AL277" s="36"/>
      <c r="AM277" s="36"/>
    </row>
    <row r="278" spans="2:39" x14ac:dyDescent="0.3">
      <c r="B278" s="36" t="s">
        <v>46</v>
      </c>
      <c r="C278" s="47" t="s">
        <v>50</v>
      </c>
      <c r="D278" s="199" t="s">
        <v>54</v>
      </c>
      <c r="E278" s="199" t="s">
        <v>313</v>
      </c>
      <c r="F278" s="37" t="s">
        <v>315</v>
      </c>
      <c r="G278" s="36">
        <v>25</v>
      </c>
      <c r="H278" s="36">
        <v>3268.9870000000001</v>
      </c>
      <c r="I278" s="36">
        <v>9.2143000000000003E-2</v>
      </c>
      <c r="J278" s="36">
        <v>1244</v>
      </c>
      <c r="K278" s="36">
        <v>1219</v>
      </c>
      <c r="L278" s="36">
        <v>0.98110803186010875</v>
      </c>
      <c r="M278" s="36">
        <v>4.2037542275018356E-3</v>
      </c>
      <c r="N278" s="36">
        <v>0.97286079440500051</v>
      </c>
      <c r="O278" s="36">
        <v>0.989355269315217</v>
      </c>
      <c r="P278" s="36">
        <v>1855</v>
      </c>
      <c r="Q278" s="36">
        <v>1820</v>
      </c>
      <c r="R278" s="36">
        <v>0.97860330107765725</v>
      </c>
      <c r="S278" s="36">
        <v>4.2719593683933684E-3</v>
      </c>
      <c r="T278" s="36">
        <v>0.97022225370832715</v>
      </c>
      <c r="U278" s="36">
        <v>0.98698434844698735</v>
      </c>
      <c r="V278" s="36">
        <v>69</v>
      </c>
      <c r="W278" s="36">
        <v>65</v>
      </c>
      <c r="X278" s="36">
        <v>0.93530791410435077</v>
      </c>
      <c r="Y278" s="36">
        <v>3.448519507392736E-2</v>
      </c>
      <c r="Z278" s="36">
        <v>0.86627829618071117</v>
      </c>
      <c r="AA278" s="36">
        <v>1.0043375320279899</v>
      </c>
      <c r="AB278" s="36">
        <v>2031</v>
      </c>
      <c r="AC278" s="36">
        <v>1928</v>
      </c>
      <c r="AD278" s="36">
        <v>0.95846893741430206</v>
      </c>
      <c r="AE278" s="36">
        <v>5.3451450597232436E-3</v>
      </c>
      <c r="AF278" s="36">
        <v>0.94798243459947562</v>
      </c>
      <c r="AG278" s="36">
        <v>0.9689554402291285</v>
      </c>
      <c r="AH278" s="36">
        <v>107</v>
      </c>
      <c r="AI278" s="36">
        <v>43</v>
      </c>
      <c r="AJ278" s="36">
        <v>0.42934577644180483</v>
      </c>
      <c r="AK278" s="36">
        <v>5.6557486193762427E-2</v>
      </c>
      <c r="AL278" s="36">
        <v>0.31696725607717807</v>
      </c>
      <c r="AM278" s="36">
        <v>0.54172429680643142</v>
      </c>
    </row>
    <row r="279" spans="2:39" x14ac:dyDescent="0.3">
      <c r="B279" s="36" t="s">
        <v>46</v>
      </c>
      <c r="C279" s="47" t="s">
        <v>50</v>
      </c>
      <c r="D279" s="199" t="s">
        <v>54</v>
      </c>
      <c r="E279" s="199" t="s">
        <v>313</v>
      </c>
      <c r="F279" s="37" t="s">
        <v>314</v>
      </c>
      <c r="G279" s="36">
        <v>25</v>
      </c>
      <c r="H279" s="36">
        <v>963.55010000000004</v>
      </c>
      <c r="I279" s="36">
        <v>8.6051000000000002E-2</v>
      </c>
      <c r="J279" s="36">
        <v>368</v>
      </c>
      <c r="K279" s="36">
        <v>362</v>
      </c>
      <c r="L279" s="36">
        <v>0.98509178716092638</v>
      </c>
      <c r="M279" s="36">
        <v>6.4648403966653988E-3</v>
      </c>
      <c r="N279" s="36">
        <v>0.97237900857482762</v>
      </c>
      <c r="O279" s="36">
        <v>0.99780456574702514</v>
      </c>
      <c r="P279" s="36">
        <v>486</v>
      </c>
      <c r="Q279" s="36">
        <v>479</v>
      </c>
      <c r="R279" s="36">
        <v>0.98534719523132641</v>
      </c>
      <c r="S279" s="36">
        <v>6.1161193697094E-3</v>
      </c>
      <c r="T279" s="36">
        <v>0.97332015874124211</v>
      </c>
      <c r="U279" s="36">
        <v>0.99737423172141071</v>
      </c>
      <c r="V279" s="36">
        <v>23</v>
      </c>
      <c r="W279" s="36">
        <v>23</v>
      </c>
      <c r="X279" s="36">
        <v>1</v>
      </c>
      <c r="Y279" s="36"/>
      <c r="Z279" s="36"/>
      <c r="AA279" s="36"/>
      <c r="AB279" s="36">
        <v>555</v>
      </c>
      <c r="AC279" s="36">
        <v>526</v>
      </c>
      <c r="AD279" s="36">
        <v>0.95745810822565014</v>
      </c>
      <c r="AE279" s="36">
        <v>9.4038759594935479E-3</v>
      </c>
      <c r="AF279" s="36">
        <v>0.93896586625385403</v>
      </c>
      <c r="AG279" s="36">
        <v>0.97595035019744625</v>
      </c>
      <c r="AH279" s="36">
        <v>46</v>
      </c>
      <c r="AI279" s="36">
        <v>24</v>
      </c>
      <c r="AJ279" s="36">
        <v>0.5288665576530247</v>
      </c>
      <c r="AK279" s="36">
        <v>8.875246931824618E-2</v>
      </c>
      <c r="AL279" s="36">
        <v>0.34934774383216699</v>
      </c>
      <c r="AM279" s="36">
        <v>0.70838537147388236</v>
      </c>
    </row>
    <row r="280" spans="2:39" x14ac:dyDescent="0.3">
      <c r="B280" s="36" t="s">
        <v>46</v>
      </c>
      <c r="C280" s="47" t="s">
        <v>50</v>
      </c>
      <c r="D280" s="199" t="s">
        <v>54</v>
      </c>
      <c r="E280" s="37" t="s">
        <v>320</v>
      </c>
      <c r="F280" s="199" t="s">
        <v>312</v>
      </c>
      <c r="G280" s="36"/>
      <c r="H280" s="36"/>
      <c r="I280" s="36"/>
      <c r="J280" s="36"/>
      <c r="K280" s="36"/>
      <c r="L280" s="36"/>
      <c r="M280" s="36"/>
      <c r="N280" s="36"/>
      <c r="O280" s="36"/>
      <c r="P280" s="36"/>
      <c r="Q280" s="36"/>
      <c r="R280" s="36"/>
      <c r="S280" s="36"/>
      <c r="T280" s="36"/>
      <c r="U280" s="36"/>
      <c r="V280" s="36"/>
      <c r="W280" s="36"/>
      <c r="X280" s="36"/>
      <c r="Y280" s="36"/>
      <c r="Z280" s="36"/>
      <c r="AA280" s="36"/>
      <c r="AB280" s="36"/>
      <c r="AC280" s="36"/>
      <c r="AD280" s="36"/>
      <c r="AE280" s="36"/>
      <c r="AF280" s="36"/>
      <c r="AG280" s="36"/>
      <c r="AH280" s="36"/>
      <c r="AI280" s="36"/>
      <c r="AJ280" s="36"/>
      <c r="AK280" s="36"/>
      <c r="AL280" s="36"/>
      <c r="AM280" s="36"/>
    </row>
    <row r="281" spans="2:39" x14ac:dyDescent="0.3">
      <c r="B281" s="36" t="s">
        <v>46</v>
      </c>
      <c r="C281" s="47" t="s">
        <v>50</v>
      </c>
      <c r="D281" s="199" t="s">
        <v>54</v>
      </c>
      <c r="E281" s="37" t="s">
        <v>319</v>
      </c>
      <c r="F281" s="199" t="s">
        <v>312</v>
      </c>
      <c r="G281" s="36"/>
      <c r="H281" s="36"/>
      <c r="I281" s="36"/>
      <c r="J281" s="36"/>
      <c r="K281" s="36"/>
      <c r="L281" s="36"/>
      <c r="M281" s="36"/>
      <c r="N281" s="36"/>
      <c r="O281" s="36"/>
      <c r="P281" s="36"/>
      <c r="Q281" s="36"/>
      <c r="R281" s="36"/>
      <c r="S281" s="36"/>
      <c r="T281" s="36"/>
      <c r="U281" s="36"/>
      <c r="V281" s="36"/>
      <c r="W281" s="36"/>
      <c r="X281" s="36"/>
      <c r="Y281" s="36"/>
      <c r="Z281" s="36"/>
      <c r="AA281" s="36"/>
      <c r="AB281" s="36"/>
      <c r="AC281" s="36"/>
      <c r="AD281" s="36"/>
      <c r="AE281" s="36"/>
      <c r="AF281" s="36"/>
      <c r="AG281" s="36"/>
      <c r="AH281" s="36"/>
      <c r="AI281" s="36"/>
      <c r="AJ281" s="36"/>
      <c r="AK281" s="36"/>
      <c r="AL281" s="36"/>
      <c r="AM281" s="36"/>
    </row>
    <row r="282" spans="2:39" x14ac:dyDescent="0.3">
      <c r="B282" s="36" t="s">
        <v>46</v>
      </c>
      <c r="C282" s="47" t="s">
        <v>50</v>
      </c>
      <c r="D282" s="199" t="s">
        <v>54</v>
      </c>
      <c r="E282" s="37" t="s">
        <v>318</v>
      </c>
      <c r="F282" s="199" t="s">
        <v>312</v>
      </c>
      <c r="G282" s="36"/>
      <c r="H282" s="36"/>
      <c r="I282" s="36"/>
      <c r="J282" s="36"/>
      <c r="K282" s="36"/>
      <c r="L282" s="36"/>
      <c r="M282" s="36"/>
      <c r="N282" s="36"/>
      <c r="O282" s="36"/>
      <c r="P282" s="36"/>
      <c r="Q282" s="36"/>
      <c r="R282" s="36"/>
      <c r="S282" s="36"/>
      <c r="T282" s="36"/>
      <c r="U282" s="36"/>
      <c r="V282" s="36"/>
      <c r="W282" s="36"/>
      <c r="X282" s="36"/>
      <c r="Y282" s="36"/>
      <c r="Z282" s="36"/>
      <c r="AA282" s="36"/>
      <c r="AB282" s="36"/>
      <c r="AC282" s="36"/>
      <c r="AD282" s="36"/>
      <c r="AE282" s="36"/>
      <c r="AF282" s="36"/>
      <c r="AG282" s="36"/>
      <c r="AH282" s="36"/>
      <c r="AI282" s="36"/>
      <c r="AJ282" s="36"/>
      <c r="AK282" s="36"/>
      <c r="AL282" s="36"/>
      <c r="AM282" s="36"/>
    </row>
    <row r="283" spans="2:39" x14ac:dyDescent="0.3">
      <c r="B283" s="36" t="s">
        <v>46</v>
      </c>
      <c r="C283" s="47" t="s">
        <v>50</v>
      </c>
      <c r="D283" s="199" t="s">
        <v>54</v>
      </c>
      <c r="E283" s="37" t="s">
        <v>317</v>
      </c>
      <c r="F283" s="199" t="s">
        <v>312</v>
      </c>
      <c r="G283" s="36"/>
      <c r="H283" s="36"/>
      <c r="I283" s="36"/>
      <c r="J283" s="36"/>
      <c r="K283" s="36"/>
      <c r="L283" s="36"/>
      <c r="M283" s="36"/>
      <c r="N283" s="36"/>
      <c r="O283" s="36"/>
      <c r="P283" s="36"/>
      <c r="Q283" s="36"/>
      <c r="R283" s="36"/>
      <c r="S283" s="36"/>
      <c r="T283" s="36"/>
      <c r="U283" s="36"/>
      <c r="V283" s="36"/>
      <c r="W283" s="36"/>
      <c r="X283" s="36"/>
      <c r="Y283" s="36"/>
      <c r="Z283" s="36"/>
      <c r="AA283" s="36"/>
      <c r="AB283" s="36"/>
      <c r="AC283" s="36"/>
      <c r="AD283" s="36"/>
      <c r="AE283" s="36"/>
      <c r="AF283" s="36"/>
      <c r="AG283" s="36"/>
      <c r="AH283" s="36"/>
      <c r="AI283" s="36"/>
      <c r="AJ283" s="36"/>
      <c r="AK283" s="36"/>
      <c r="AL283" s="36"/>
      <c r="AM283" s="36"/>
    </row>
    <row r="284" spans="2:39" x14ac:dyDescent="0.3">
      <c r="B284" s="36" t="s">
        <v>46</v>
      </c>
      <c r="C284" s="47" t="s">
        <v>50</v>
      </c>
      <c r="D284" s="199" t="s">
        <v>54</v>
      </c>
      <c r="E284" s="37" t="s">
        <v>316</v>
      </c>
      <c r="F284" s="199" t="s">
        <v>312</v>
      </c>
      <c r="G284" s="36"/>
      <c r="H284" s="36"/>
      <c r="I284" s="36"/>
      <c r="J284" s="36"/>
      <c r="K284" s="36"/>
      <c r="L284" s="36"/>
      <c r="M284" s="36"/>
      <c r="N284" s="36"/>
      <c r="O284" s="36"/>
      <c r="P284" s="36"/>
      <c r="Q284" s="36"/>
      <c r="R284" s="36"/>
      <c r="S284" s="36"/>
      <c r="T284" s="36"/>
      <c r="U284" s="36"/>
      <c r="V284" s="36"/>
      <c r="W284" s="36"/>
      <c r="X284" s="36"/>
      <c r="Y284" s="36"/>
      <c r="Z284" s="36"/>
      <c r="AA284" s="36"/>
      <c r="AB284" s="36"/>
      <c r="AC284" s="36"/>
      <c r="AD284" s="36"/>
      <c r="AE284" s="36"/>
      <c r="AF284" s="36"/>
      <c r="AG284" s="36"/>
      <c r="AH284" s="36"/>
      <c r="AI284" s="36"/>
      <c r="AJ284" s="36"/>
      <c r="AK284" s="36"/>
      <c r="AL284" s="36"/>
      <c r="AM284" s="36"/>
    </row>
    <row r="285" spans="2:39" x14ac:dyDescent="0.3">
      <c r="B285" s="16" t="s">
        <v>46</v>
      </c>
      <c r="C285" s="23" t="s">
        <v>55</v>
      </c>
      <c r="D285" s="15" t="s">
        <v>54</v>
      </c>
      <c r="E285" s="15" t="s">
        <v>313</v>
      </c>
      <c r="F285" s="15" t="s">
        <v>312</v>
      </c>
      <c r="G285" s="16">
        <v>25</v>
      </c>
      <c r="H285" s="16">
        <v>4242.5</v>
      </c>
      <c r="I285" s="16">
        <v>0.1195653</v>
      </c>
      <c r="J285" s="16">
        <v>1617</v>
      </c>
      <c r="K285" s="16">
        <v>1586</v>
      </c>
      <c r="L285" s="16">
        <v>0.982057408805732</v>
      </c>
      <c r="M285" s="16">
        <v>3.5542005883496702E-3</v>
      </c>
      <c r="N285" s="16">
        <v>0.97508608228557114</v>
      </c>
      <c r="O285" s="16">
        <v>0.98902873532589286</v>
      </c>
      <c r="P285" s="16">
        <v>2348</v>
      </c>
      <c r="Q285" s="16">
        <v>2306</v>
      </c>
      <c r="R285" s="16">
        <v>0.98018510322179164</v>
      </c>
      <c r="S285" s="16">
        <v>3.5696861692866219E-3</v>
      </c>
      <c r="T285" s="16">
        <v>0.97318340277129611</v>
      </c>
      <c r="U285" s="16">
        <v>0.98718680367228717</v>
      </c>
      <c r="V285" s="16">
        <v>92</v>
      </c>
      <c r="W285" s="16">
        <v>88</v>
      </c>
      <c r="X285" s="16">
        <v>0.94872791377552212</v>
      </c>
      <c r="Y285" s="16">
        <v>2.7495368899199499E-2</v>
      </c>
      <c r="Z285" s="16">
        <v>0.89392972258413617</v>
      </c>
      <c r="AA285" s="16">
        <v>1.003526104966908</v>
      </c>
      <c r="AB285" s="16">
        <v>2593</v>
      </c>
      <c r="AC285" s="16">
        <v>2461</v>
      </c>
      <c r="AD285" s="16">
        <v>0.9583389887537741</v>
      </c>
      <c r="AE285" s="16">
        <v>4.6386350193774522E-3</v>
      </c>
      <c r="AF285" s="16">
        <v>0.9492406166939833</v>
      </c>
      <c r="AG285" s="16">
        <v>0.96743736081356491</v>
      </c>
      <c r="AH285" s="16">
        <v>153</v>
      </c>
      <c r="AI285" s="16">
        <v>67</v>
      </c>
      <c r="AJ285" s="16">
        <v>0.46079053753073729</v>
      </c>
      <c r="AK285" s="16">
        <v>4.7794577078376768E-2</v>
      </c>
      <c r="AL285" s="16">
        <v>0.36622779622127571</v>
      </c>
      <c r="AM285" s="16">
        <v>0.55535327884019892</v>
      </c>
    </row>
    <row r="286" spans="2:39" x14ac:dyDescent="0.3">
      <c r="B286" s="16" t="s">
        <v>46</v>
      </c>
      <c r="C286" s="16" t="s">
        <v>44</v>
      </c>
      <c r="D286" s="15" t="s">
        <v>54</v>
      </c>
      <c r="E286" s="206" t="s">
        <v>320</v>
      </c>
      <c r="F286" s="15" t="s">
        <v>312</v>
      </c>
      <c r="G286" s="16"/>
      <c r="H286" s="16"/>
      <c r="I286" s="16"/>
      <c r="J286" s="16"/>
      <c r="K286" s="16"/>
      <c r="L286" s="16"/>
      <c r="M286" s="16"/>
      <c r="N286" s="16"/>
      <c r="O286" s="16"/>
      <c r="P286" s="16"/>
      <c r="Q286" s="16"/>
      <c r="R286" s="16"/>
      <c r="S286" s="16"/>
      <c r="T286" s="16"/>
      <c r="U286" s="16"/>
      <c r="V286" s="16"/>
      <c r="W286" s="16"/>
      <c r="X286" s="16"/>
      <c r="Y286" s="16"/>
      <c r="Z286" s="16"/>
      <c r="AA286" s="16"/>
      <c r="AB286" s="16"/>
      <c r="AC286" s="16"/>
      <c r="AD286" s="16"/>
      <c r="AE286" s="16"/>
      <c r="AF286" s="16"/>
      <c r="AG286" s="16"/>
      <c r="AH286" s="16"/>
      <c r="AI286" s="16"/>
      <c r="AJ286" s="16"/>
      <c r="AK286" s="16"/>
      <c r="AL286" s="16"/>
      <c r="AM286" s="16"/>
    </row>
    <row r="287" spans="2:39" x14ac:dyDescent="0.3">
      <c r="B287" s="16" t="s">
        <v>46</v>
      </c>
      <c r="C287" s="16" t="s">
        <v>44</v>
      </c>
      <c r="D287" s="15" t="s">
        <v>54</v>
      </c>
      <c r="E287" s="206" t="s">
        <v>318</v>
      </c>
      <c r="F287" s="15" t="s">
        <v>312</v>
      </c>
      <c r="G287" s="16"/>
      <c r="H287" s="16"/>
      <c r="I287" s="16"/>
      <c r="J287" s="16"/>
      <c r="K287" s="16"/>
      <c r="L287" s="16"/>
      <c r="M287" s="16"/>
      <c r="N287" s="16"/>
      <c r="O287" s="16"/>
      <c r="P287" s="16"/>
      <c r="Q287" s="16"/>
      <c r="R287" s="16"/>
      <c r="S287" s="16"/>
      <c r="T287" s="16"/>
      <c r="U287" s="16"/>
      <c r="V287" s="16"/>
      <c r="W287" s="16"/>
      <c r="X287" s="16"/>
      <c r="Y287" s="16"/>
      <c r="Z287" s="16"/>
      <c r="AA287" s="16"/>
      <c r="AB287" s="16"/>
      <c r="AC287" s="16"/>
      <c r="AD287" s="16"/>
      <c r="AE287" s="16"/>
      <c r="AF287" s="16"/>
      <c r="AG287" s="16"/>
      <c r="AH287" s="16"/>
      <c r="AI287" s="16"/>
      <c r="AJ287" s="16"/>
      <c r="AK287" s="16"/>
      <c r="AL287" s="16"/>
      <c r="AM287" s="16"/>
    </row>
    <row r="288" spans="2:39" x14ac:dyDescent="0.3">
      <c r="B288" s="16" t="s">
        <v>46</v>
      </c>
      <c r="C288" s="16" t="s">
        <v>44</v>
      </c>
      <c r="D288" s="15" t="s">
        <v>54</v>
      </c>
      <c r="E288" s="206" t="s">
        <v>317</v>
      </c>
      <c r="F288" s="15" t="s">
        <v>312</v>
      </c>
      <c r="G288" s="16"/>
      <c r="H288" s="16"/>
      <c r="I288" s="16"/>
      <c r="J288" s="16"/>
      <c r="K288" s="16"/>
      <c r="L288" s="16"/>
      <c r="M288" s="16"/>
      <c r="N288" s="16"/>
      <c r="O288" s="16"/>
      <c r="P288" s="16"/>
      <c r="Q288" s="16"/>
      <c r="R288" s="16"/>
      <c r="S288" s="16"/>
      <c r="T288" s="16"/>
      <c r="U288" s="16"/>
      <c r="V288" s="16"/>
      <c r="W288" s="16"/>
      <c r="X288" s="16"/>
      <c r="Y288" s="16"/>
      <c r="Z288" s="16"/>
      <c r="AA288" s="16"/>
      <c r="AB288" s="16"/>
      <c r="AC288" s="16"/>
      <c r="AD288" s="16"/>
      <c r="AE288" s="16"/>
      <c r="AF288" s="16"/>
      <c r="AG288" s="16"/>
      <c r="AH288" s="16"/>
      <c r="AI288" s="16"/>
      <c r="AJ288" s="16"/>
      <c r="AK288" s="16"/>
      <c r="AL288" s="16"/>
      <c r="AM288" s="16"/>
    </row>
    <row r="289" spans="2:39" x14ac:dyDescent="0.3">
      <c r="B289" s="16" t="s">
        <v>46</v>
      </c>
      <c r="C289" s="16" t="s">
        <v>44</v>
      </c>
      <c r="D289" s="15" t="s">
        <v>54</v>
      </c>
      <c r="E289" s="206" t="s">
        <v>316</v>
      </c>
      <c r="F289" s="15" t="s">
        <v>312</v>
      </c>
      <c r="G289" s="16"/>
      <c r="H289" s="16"/>
      <c r="I289" s="16"/>
      <c r="J289" s="16"/>
      <c r="K289" s="16"/>
      <c r="L289" s="16"/>
      <c r="M289" s="16"/>
      <c r="N289" s="16"/>
      <c r="O289" s="16"/>
      <c r="P289" s="16"/>
      <c r="Q289" s="16"/>
      <c r="R289" s="16"/>
      <c r="S289" s="16"/>
      <c r="T289" s="16"/>
      <c r="U289" s="16"/>
      <c r="V289" s="16"/>
      <c r="W289" s="16"/>
      <c r="X289" s="16"/>
      <c r="Y289" s="16"/>
      <c r="Z289" s="16"/>
      <c r="AA289" s="16"/>
      <c r="AB289" s="16"/>
      <c r="AC289" s="16"/>
      <c r="AD289" s="16"/>
      <c r="AE289" s="16"/>
      <c r="AF289" s="16"/>
      <c r="AG289" s="16"/>
      <c r="AH289" s="16"/>
      <c r="AI289" s="16"/>
      <c r="AJ289" s="16"/>
      <c r="AK289" s="16"/>
      <c r="AL289" s="16"/>
      <c r="AM289" s="16"/>
    </row>
    <row r="290" spans="2:39" x14ac:dyDescent="0.3">
      <c r="B290" s="16" t="s">
        <v>46</v>
      </c>
      <c r="C290" s="16" t="s">
        <v>44</v>
      </c>
      <c r="D290" s="15" t="s">
        <v>54</v>
      </c>
      <c r="E290" s="15" t="s">
        <v>313</v>
      </c>
      <c r="F290" s="44" t="s">
        <v>315</v>
      </c>
      <c r="G290" s="16">
        <v>25</v>
      </c>
      <c r="H290" s="16">
        <v>6693.8090000000002</v>
      </c>
      <c r="I290" s="16">
        <v>0.32598369999999999</v>
      </c>
      <c r="J290" s="16">
        <v>2592</v>
      </c>
      <c r="K290" s="16">
        <v>2525</v>
      </c>
      <c r="L290" s="16">
        <v>0.97480090136465403</v>
      </c>
      <c r="M290" s="16">
        <v>3.7322671554915832E-3</v>
      </c>
      <c r="N290" s="16">
        <v>0.96748236412972943</v>
      </c>
      <c r="O290" s="16">
        <v>0.98211943859957862</v>
      </c>
      <c r="P290" s="16">
        <v>3641</v>
      </c>
      <c r="Q290" s="16">
        <v>3552</v>
      </c>
      <c r="R290" s="16">
        <v>0.97180226808999359</v>
      </c>
      <c r="S290" s="16">
        <v>3.8345715523653771E-3</v>
      </c>
      <c r="T290" s="16">
        <v>0.96428312395673499</v>
      </c>
      <c r="U290" s="16">
        <v>0.9793214122232522</v>
      </c>
      <c r="V290" s="16">
        <v>114</v>
      </c>
      <c r="W290" s="16">
        <v>108</v>
      </c>
      <c r="X290" s="16">
        <v>0.95767287411207136</v>
      </c>
      <c r="Y290" s="16">
        <v>1.9280009802829099E-2</v>
      </c>
      <c r="Z290" s="16">
        <v>0.91940235712745633</v>
      </c>
      <c r="AA290" s="16">
        <v>0.99594339109668639</v>
      </c>
      <c r="AB290" s="16">
        <v>3904</v>
      </c>
      <c r="AC290" s="16">
        <v>3722</v>
      </c>
      <c r="AD290" s="16">
        <v>0.96147856492075479</v>
      </c>
      <c r="AE290" s="16">
        <v>4.0767389505690227E-3</v>
      </c>
      <c r="AF290" s="16">
        <v>0.95348455898178897</v>
      </c>
      <c r="AG290" s="16">
        <v>0.96947257085972061</v>
      </c>
      <c r="AH290" s="16">
        <v>149</v>
      </c>
      <c r="AI290" s="16">
        <v>62</v>
      </c>
      <c r="AJ290" s="16">
        <v>0.45154653763048808</v>
      </c>
      <c r="AK290" s="16">
        <v>5.1516511639705803E-2</v>
      </c>
      <c r="AL290" s="16">
        <v>0.34960465803809132</v>
      </c>
      <c r="AM290" s="16">
        <v>0.55348841722288489</v>
      </c>
    </row>
    <row r="291" spans="2:39" x14ac:dyDescent="0.3">
      <c r="B291" s="16" t="s">
        <v>46</v>
      </c>
      <c r="C291" s="16" t="s">
        <v>44</v>
      </c>
      <c r="D291" s="15" t="s">
        <v>54</v>
      </c>
      <c r="E291" s="15" t="s">
        <v>313</v>
      </c>
      <c r="F291" s="44" t="s">
        <v>314</v>
      </c>
      <c r="G291" s="16">
        <v>25</v>
      </c>
      <c r="H291" s="16">
        <v>2230.4340999999999</v>
      </c>
      <c r="I291" s="16">
        <v>0.11318690000000001</v>
      </c>
      <c r="J291" s="16">
        <v>907</v>
      </c>
      <c r="K291" s="16">
        <v>885</v>
      </c>
      <c r="L291" s="16">
        <v>0.97746193779245094</v>
      </c>
      <c r="M291" s="16">
        <v>5.6180909374293096E-3</v>
      </c>
      <c r="N291" s="16">
        <v>0.9664358867346341</v>
      </c>
      <c r="O291" s="16">
        <v>0.98848798885026778</v>
      </c>
      <c r="P291" s="16">
        <v>1124</v>
      </c>
      <c r="Q291" s="16">
        <v>1095</v>
      </c>
      <c r="R291" s="16">
        <v>0.97802618993174539</v>
      </c>
      <c r="S291" s="16">
        <v>5.4800649138214714E-3</v>
      </c>
      <c r="T291" s="16">
        <v>0.96727102839860113</v>
      </c>
      <c r="U291" s="16">
        <v>0.98878135146488966</v>
      </c>
      <c r="V291" s="16">
        <v>41</v>
      </c>
      <c r="W291" s="16">
        <v>41</v>
      </c>
      <c r="X291" s="16">
        <v>1</v>
      </c>
      <c r="Y291" s="16">
        <v>0</v>
      </c>
      <c r="Z291" s="16"/>
      <c r="AA291" s="16"/>
      <c r="AB291" s="16">
        <v>1237</v>
      </c>
      <c r="AC291" s="16">
        <v>1169</v>
      </c>
      <c r="AD291" s="16">
        <v>0.96050680223090545</v>
      </c>
      <c r="AE291" s="16">
        <v>6.6625612463962289E-3</v>
      </c>
      <c r="AF291" s="16">
        <v>0.94743087638763124</v>
      </c>
      <c r="AG291" s="16">
        <v>0.97358272807417967</v>
      </c>
      <c r="AH291" s="16">
        <v>72</v>
      </c>
      <c r="AI291" s="16">
        <v>33</v>
      </c>
      <c r="AJ291" s="16">
        <v>0.40430461565134768</v>
      </c>
      <c r="AK291" s="16">
        <v>7.3625033127070597E-2</v>
      </c>
      <c r="AL291" s="16">
        <v>0.25713027148969481</v>
      </c>
      <c r="AM291" s="16">
        <v>0.55147895981300077</v>
      </c>
    </row>
    <row r="292" spans="2:39" x14ac:dyDescent="0.3">
      <c r="B292" s="16" t="s">
        <v>46</v>
      </c>
      <c r="C292" s="16" t="s">
        <v>44</v>
      </c>
      <c r="D292" s="44" t="s">
        <v>45</v>
      </c>
      <c r="E292" s="15" t="s">
        <v>313</v>
      </c>
      <c r="F292" s="15" t="s">
        <v>312</v>
      </c>
      <c r="G292" s="16"/>
      <c r="H292" s="16"/>
      <c r="I292" s="16"/>
      <c r="J292" s="16"/>
      <c r="K292" s="16"/>
      <c r="L292" s="16"/>
      <c r="M292" s="16"/>
      <c r="N292" s="16"/>
      <c r="O292" s="16"/>
      <c r="P292" s="16"/>
      <c r="Q292" s="16"/>
      <c r="R292" s="16"/>
      <c r="S292" s="16"/>
      <c r="T292" s="16"/>
      <c r="U292" s="16"/>
      <c r="V292" s="16"/>
      <c r="W292" s="16"/>
      <c r="X292" s="16"/>
      <c r="Y292" s="16"/>
      <c r="Z292" s="16"/>
      <c r="AA292" s="16"/>
      <c r="AB292" s="16"/>
      <c r="AC292" s="16"/>
      <c r="AD292" s="16"/>
      <c r="AE292" s="16"/>
      <c r="AF292" s="16"/>
      <c r="AG292" s="16"/>
      <c r="AH292" s="16"/>
      <c r="AI292" s="16"/>
      <c r="AJ292" s="16"/>
      <c r="AK292" s="16"/>
      <c r="AL292" s="16"/>
      <c r="AM292" s="16"/>
    </row>
    <row r="293" spans="2:39" x14ac:dyDescent="0.3">
      <c r="B293" s="16" t="s">
        <v>46</v>
      </c>
      <c r="C293" s="16" t="s">
        <v>44</v>
      </c>
      <c r="D293" s="44" t="s">
        <v>52</v>
      </c>
      <c r="E293" s="15" t="s">
        <v>313</v>
      </c>
      <c r="F293" s="15" t="s">
        <v>312</v>
      </c>
      <c r="G293" s="16"/>
      <c r="H293" s="16"/>
      <c r="I293" s="16"/>
      <c r="J293" s="16"/>
      <c r="K293" s="16"/>
      <c r="L293" s="16"/>
      <c r="M293" s="16"/>
      <c r="N293" s="16"/>
      <c r="O293" s="16"/>
      <c r="P293" s="16"/>
      <c r="Q293" s="16"/>
      <c r="R293" s="16"/>
      <c r="S293" s="16"/>
      <c r="T293" s="16"/>
      <c r="U293" s="16"/>
      <c r="V293" s="16"/>
      <c r="W293" s="16"/>
      <c r="X293" s="16"/>
      <c r="Y293" s="16"/>
      <c r="Z293" s="16"/>
      <c r="AA293" s="16"/>
      <c r="AB293" s="16"/>
      <c r="AC293" s="16"/>
      <c r="AD293" s="16"/>
      <c r="AE293" s="16"/>
      <c r="AF293" s="16"/>
      <c r="AG293" s="16"/>
      <c r="AH293" s="16"/>
      <c r="AI293" s="16"/>
      <c r="AJ293" s="16"/>
      <c r="AK293" s="16"/>
      <c r="AL293" s="16"/>
      <c r="AM293" s="16"/>
    </row>
    <row r="294" spans="2:39" x14ac:dyDescent="0.3">
      <c r="B294" s="60" t="s">
        <v>57</v>
      </c>
      <c r="C294" s="56" t="s">
        <v>44</v>
      </c>
      <c r="D294" s="80" t="s">
        <v>54</v>
      </c>
      <c r="E294" s="50" t="s">
        <v>313</v>
      </c>
      <c r="F294" s="50" t="s">
        <v>312</v>
      </c>
      <c r="G294" s="80">
        <v>25</v>
      </c>
      <c r="H294" s="80">
        <v>8956.6</v>
      </c>
      <c r="I294" s="80">
        <v>0.44099699999999997</v>
      </c>
      <c r="J294" s="80">
        <v>3515</v>
      </c>
      <c r="K294" s="80">
        <v>3425</v>
      </c>
      <c r="L294" s="80">
        <v>0.9755033153960857</v>
      </c>
      <c r="M294" s="80">
        <v>3.1138651518649481E-3</v>
      </c>
      <c r="N294" s="80">
        <v>0.96939814238459088</v>
      </c>
      <c r="O294" s="80">
        <v>0.98160848840758053</v>
      </c>
      <c r="P294" s="80">
        <v>4788</v>
      </c>
      <c r="Q294" s="80">
        <v>4667</v>
      </c>
      <c r="R294" s="80">
        <v>0.9730113663706137</v>
      </c>
      <c r="S294" s="80">
        <v>3.1811265061306849E-3</v>
      </c>
      <c r="T294" s="80">
        <v>0.96677431796158153</v>
      </c>
      <c r="U294" s="80">
        <v>0.97924841477964586</v>
      </c>
      <c r="V294" s="80">
        <v>156</v>
      </c>
      <c r="W294" s="80">
        <v>149</v>
      </c>
      <c r="X294" s="80">
        <v>0.95825049457892608</v>
      </c>
      <c r="Y294" s="80">
        <v>1.7260552504870821E-2</v>
      </c>
      <c r="Z294" s="80">
        <v>0.92408971897456094</v>
      </c>
      <c r="AA294" s="80">
        <v>0.99241127018329123</v>
      </c>
      <c r="AB294" s="80">
        <v>5170</v>
      </c>
      <c r="AC294" s="80">
        <v>4912</v>
      </c>
      <c r="AD294" s="80">
        <v>0.96059994038241603</v>
      </c>
      <c r="AE294" s="80">
        <v>3.484594851347307E-3</v>
      </c>
      <c r="AF294" s="80">
        <v>0.95376789936429485</v>
      </c>
      <c r="AG294" s="80">
        <v>0.96743198140053721</v>
      </c>
      <c r="AH294" s="80">
        <v>226</v>
      </c>
      <c r="AI294" s="80">
        <v>96</v>
      </c>
      <c r="AJ294" s="80">
        <v>0.43139120010636189</v>
      </c>
      <c r="AK294" s="80">
        <v>4.1880133304867402E-2</v>
      </c>
      <c r="AL294" s="80">
        <v>0.3487923729289602</v>
      </c>
      <c r="AM294" s="80">
        <v>0.51399002728376364</v>
      </c>
    </row>
    <row r="295" spans="2:39" x14ac:dyDescent="0.3">
      <c r="B295" s="209" t="s">
        <v>47</v>
      </c>
      <c r="C295" s="209" t="s">
        <v>49</v>
      </c>
      <c r="D295" s="209" t="s">
        <v>82</v>
      </c>
      <c r="E295" s="209" t="s">
        <v>326</v>
      </c>
      <c r="F295" s="209" t="s">
        <v>329</v>
      </c>
      <c r="G295" s="209"/>
      <c r="H295" s="209"/>
      <c r="I295" s="209"/>
      <c r="J295" s="209"/>
      <c r="K295" s="209"/>
      <c r="L295" s="209"/>
      <c r="M295" s="209"/>
      <c r="N295" s="209"/>
      <c r="O295" s="209"/>
      <c r="P295" s="209"/>
      <c r="Q295" s="209"/>
      <c r="R295" s="209"/>
      <c r="S295" s="209"/>
      <c r="T295" s="209"/>
      <c r="U295" s="209"/>
      <c r="V295" s="209"/>
      <c r="W295" s="209"/>
      <c r="X295" s="209"/>
      <c r="Y295" s="209"/>
      <c r="Z295" s="209"/>
      <c r="AA295" s="209"/>
      <c r="AB295" s="209"/>
      <c r="AC295" s="209"/>
      <c r="AD295" s="209"/>
      <c r="AE295" s="209"/>
      <c r="AF295" s="209"/>
      <c r="AG295" s="209"/>
      <c r="AH295" s="209"/>
      <c r="AI295" s="209"/>
      <c r="AJ295" s="209"/>
      <c r="AK295" s="209"/>
      <c r="AL295" s="209"/>
      <c r="AM295" s="209"/>
    </row>
    <row r="296" spans="2:39" x14ac:dyDescent="0.3">
      <c r="B296" s="209" t="s">
        <v>47</v>
      </c>
      <c r="C296" s="209" t="s">
        <v>49</v>
      </c>
      <c r="D296" s="209" t="s">
        <v>82</v>
      </c>
      <c r="E296" s="209" t="s">
        <v>326</v>
      </c>
      <c r="F296" s="209" t="s">
        <v>328</v>
      </c>
      <c r="G296" s="209"/>
      <c r="H296" s="209"/>
      <c r="I296" s="209"/>
      <c r="J296" s="209"/>
      <c r="K296" s="209"/>
      <c r="L296" s="209"/>
      <c r="M296" s="209"/>
      <c r="N296" s="209"/>
      <c r="O296" s="209"/>
      <c r="P296" s="209"/>
      <c r="Q296" s="209"/>
      <c r="R296" s="209"/>
      <c r="S296" s="209"/>
      <c r="T296" s="209"/>
      <c r="U296" s="209"/>
      <c r="V296" s="209"/>
      <c r="W296" s="209"/>
      <c r="X296" s="209"/>
      <c r="Y296" s="209"/>
      <c r="Z296" s="209"/>
      <c r="AA296" s="209"/>
      <c r="AB296" s="209"/>
      <c r="AC296" s="209"/>
      <c r="AD296" s="209"/>
      <c r="AE296" s="209"/>
      <c r="AF296" s="209"/>
      <c r="AG296" s="209"/>
      <c r="AH296" s="209"/>
      <c r="AI296" s="209"/>
      <c r="AJ296" s="209"/>
      <c r="AK296" s="209"/>
      <c r="AL296" s="209"/>
      <c r="AM296" s="209"/>
    </row>
    <row r="297" spans="2:39" x14ac:dyDescent="0.3">
      <c r="B297" s="209" t="s">
        <v>47</v>
      </c>
      <c r="C297" s="209" t="s">
        <v>49</v>
      </c>
      <c r="D297" s="209" t="s">
        <v>82</v>
      </c>
      <c r="E297" s="209" t="s">
        <v>324</v>
      </c>
      <c r="F297" s="209" t="s">
        <v>329</v>
      </c>
      <c r="G297" s="209"/>
      <c r="H297" s="209"/>
      <c r="I297" s="209"/>
      <c r="J297" s="209"/>
      <c r="K297" s="209"/>
      <c r="L297" s="209"/>
      <c r="M297" s="209"/>
      <c r="N297" s="209"/>
      <c r="O297" s="209"/>
      <c r="P297" s="209"/>
      <c r="Q297" s="209"/>
      <c r="R297" s="209"/>
      <c r="S297" s="209"/>
      <c r="T297" s="209"/>
      <c r="U297" s="209"/>
      <c r="V297" s="209"/>
      <c r="W297" s="209"/>
      <c r="X297" s="209"/>
      <c r="Y297" s="209"/>
      <c r="Z297" s="209"/>
      <c r="AA297" s="209"/>
      <c r="AB297" s="209"/>
      <c r="AC297" s="209"/>
      <c r="AD297" s="209"/>
      <c r="AE297" s="209"/>
      <c r="AF297" s="209"/>
      <c r="AG297" s="209"/>
      <c r="AH297" s="209"/>
      <c r="AI297" s="209"/>
      <c r="AJ297" s="209"/>
      <c r="AK297" s="209"/>
      <c r="AL297" s="209"/>
      <c r="AM297" s="209"/>
    </row>
    <row r="298" spans="2:39" x14ac:dyDescent="0.3">
      <c r="B298" s="209" t="s">
        <v>47</v>
      </c>
      <c r="C298" s="209" t="s">
        <v>49</v>
      </c>
      <c r="D298" s="209" t="s">
        <v>82</v>
      </c>
      <c r="E298" s="209" t="s">
        <v>324</v>
      </c>
      <c r="F298" s="209" t="s">
        <v>328</v>
      </c>
      <c r="G298" s="209"/>
      <c r="H298" s="209"/>
      <c r="I298" s="209"/>
      <c r="J298" s="209"/>
      <c r="K298" s="209"/>
      <c r="L298" s="209"/>
      <c r="M298" s="209"/>
      <c r="N298" s="209"/>
      <c r="O298" s="209"/>
      <c r="P298" s="209"/>
      <c r="Q298" s="209"/>
      <c r="R298" s="209"/>
      <c r="S298" s="209"/>
      <c r="T298" s="209"/>
      <c r="U298" s="209"/>
      <c r="V298" s="209"/>
      <c r="W298" s="209"/>
      <c r="X298" s="209"/>
      <c r="Y298" s="209"/>
      <c r="Z298" s="209"/>
      <c r="AA298" s="209"/>
      <c r="AB298" s="209"/>
      <c r="AC298" s="209"/>
      <c r="AD298" s="209"/>
      <c r="AE298" s="209"/>
      <c r="AF298" s="209"/>
      <c r="AG298" s="209"/>
      <c r="AH298" s="209"/>
      <c r="AI298" s="209"/>
      <c r="AJ298" s="209"/>
      <c r="AK298" s="209"/>
      <c r="AL298" s="209"/>
      <c r="AM298" s="209"/>
    </row>
    <row r="299" spans="2:39" x14ac:dyDescent="0.3">
      <c r="B299" s="209" t="s">
        <v>47</v>
      </c>
      <c r="C299" s="209" t="s">
        <v>49</v>
      </c>
      <c r="D299" s="209" t="s">
        <v>82</v>
      </c>
      <c r="E299" s="209" t="s">
        <v>323</v>
      </c>
      <c r="F299" s="209" t="s">
        <v>329</v>
      </c>
      <c r="G299" s="209"/>
      <c r="H299" s="209"/>
      <c r="I299" s="209"/>
      <c r="J299" s="209"/>
      <c r="K299" s="209"/>
      <c r="L299" s="209"/>
      <c r="M299" s="209"/>
      <c r="N299" s="209"/>
      <c r="O299" s="209"/>
      <c r="P299" s="209"/>
      <c r="Q299" s="209"/>
      <c r="R299" s="209"/>
      <c r="S299" s="209"/>
      <c r="T299" s="209"/>
      <c r="U299" s="209"/>
      <c r="V299" s="209"/>
      <c r="W299" s="209"/>
      <c r="X299" s="209"/>
      <c r="Y299" s="209"/>
      <c r="Z299" s="209"/>
      <c r="AA299" s="209"/>
      <c r="AB299" s="209"/>
      <c r="AC299" s="209"/>
      <c r="AD299" s="209"/>
      <c r="AE299" s="209"/>
      <c r="AF299" s="209"/>
      <c r="AG299" s="209"/>
      <c r="AH299" s="209"/>
      <c r="AI299" s="209"/>
      <c r="AJ299" s="209"/>
      <c r="AK299" s="209"/>
      <c r="AL299" s="209"/>
      <c r="AM299" s="209"/>
    </row>
    <row r="300" spans="2:39" x14ac:dyDescent="0.3">
      <c r="B300" s="209" t="s">
        <v>47</v>
      </c>
      <c r="C300" s="209" t="s">
        <v>49</v>
      </c>
      <c r="D300" s="209" t="s">
        <v>82</v>
      </c>
      <c r="E300" s="209" t="s">
        <v>323</v>
      </c>
      <c r="F300" s="209" t="s">
        <v>328</v>
      </c>
      <c r="G300" s="209"/>
      <c r="H300" s="209"/>
      <c r="I300" s="209"/>
      <c r="J300" s="209"/>
      <c r="K300" s="209"/>
      <c r="L300" s="209"/>
      <c r="M300" s="209"/>
      <c r="N300" s="209"/>
      <c r="O300" s="209"/>
      <c r="P300" s="209"/>
      <c r="Q300" s="209"/>
      <c r="R300" s="209"/>
      <c r="S300" s="209"/>
      <c r="T300" s="209"/>
      <c r="U300" s="209"/>
      <c r="V300" s="209"/>
      <c r="W300" s="209"/>
      <c r="X300" s="209"/>
      <c r="Y300" s="209"/>
      <c r="Z300" s="209"/>
      <c r="AA300" s="209"/>
      <c r="AB300" s="209"/>
      <c r="AC300" s="209"/>
      <c r="AD300" s="209"/>
      <c r="AE300" s="209"/>
      <c r="AF300" s="209"/>
      <c r="AG300" s="209"/>
      <c r="AH300" s="209"/>
      <c r="AI300" s="209"/>
      <c r="AJ300" s="209"/>
      <c r="AK300" s="209"/>
      <c r="AL300" s="209"/>
      <c r="AM300" s="209"/>
    </row>
    <row r="301" spans="2:39" x14ac:dyDescent="0.3">
      <c r="B301" s="209" t="s">
        <v>47</v>
      </c>
      <c r="C301" s="209" t="s">
        <v>49</v>
      </c>
      <c r="D301" s="209" t="s">
        <v>82</v>
      </c>
      <c r="E301" s="209" t="s">
        <v>322</v>
      </c>
      <c r="F301" s="209" t="s">
        <v>329</v>
      </c>
      <c r="G301" s="209"/>
      <c r="H301" s="209"/>
      <c r="I301" s="209"/>
      <c r="J301" s="209"/>
      <c r="K301" s="209"/>
      <c r="L301" s="209"/>
      <c r="M301" s="209"/>
      <c r="N301" s="209"/>
      <c r="O301" s="209"/>
      <c r="P301" s="209"/>
      <c r="Q301" s="209"/>
      <c r="R301" s="209"/>
      <c r="S301" s="209"/>
      <c r="T301" s="209"/>
      <c r="U301" s="209"/>
      <c r="V301" s="209"/>
      <c r="W301" s="209"/>
      <c r="X301" s="209"/>
      <c r="Y301" s="209"/>
      <c r="Z301" s="209"/>
      <c r="AA301" s="209"/>
      <c r="AB301" s="209"/>
      <c r="AC301" s="209"/>
      <c r="AD301" s="209"/>
      <c r="AE301" s="209"/>
      <c r="AF301" s="209"/>
      <c r="AG301" s="209"/>
      <c r="AH301" s="209"/>
      <c r="AI301" s="209"/>
      <c r="AJ301" s="209"/>
      <c r="AK301" s="209"/>
      <c r="AL301" s="209"/>
      <c r="AM301" s="209"/>
    </row>
    <row r="302" spans="2:39" x14ac:dyDescent="0.3">
      <c r="B302" s="209" t="s">
        <v>47</v>
      </c>
      <c r="C302" s="209" t="s">
        <v>49</v>
      </c>
      <c r="D302" s="209" t="s">
        <v>82</v>
      </c>
      <c r="E302" s="209" t="s">
        <v>322</v>
      </c>
      <c r="F302" s="209" t="s">
        <v>328</v>
      </c>
      <c r="G302" s="209"/>
      <c r="H302" s="209"/>
      <c r="I302" s="209"/>
      <c r="J302" s="209"/>
      <c r="K302" s="209"/>
      <c r="L302" s="209"/>
      <c r="M302" s="209"/>
      <c r="N302" s="209"/>
      <c r="O302" s="209"/>
      <c r="P302" s="209"/>
      <c r="Q302" s="209"/>
      <c r="R302" s="209"/>
      <c r="S302" s="209"/>
      <c r="T302" s="209"/>
      <c r="U302" s="209"/>
      <c r="V302" s="209"/>
      <c r="W302" s="209"/>
      <c r="X302" s="209"/>
      <c r="Y302" s="209"/>
      <c r="Z302" s="209"/>
      <c r="AA302" s="209"/>
      <c r="AB302" s="209"/>
      <c r="AC302" s="209"/>
      <c r="AD302" s="209"/>
      <c r="AE302" s="209"/>
      <c r="AF302" s="209"/>
      <c r="AG302" s="209"/>
      <c r="AH302" s="209"/>
      <c r="AI302" s="209"/>
      <c r="AJ302" s="209"/>
      <c r="AK302" s="209"/>
      <c r="AL302" s="209"/>
      <c r="AM302" s="209"/>
    </row>
    <row r="303" spans="2:39" x14ac:dyDescent="0.3">
      <c r="B303" s="209" t="s">
        <v>47</v>
      </c>
      <c r="C303" s="209" t="s">
        <v>49</v>
      </c>
      <c r="D303" s="209" t="s">
        <v>82</v>
      </c>
      <c r="E303" s="209" t="s">
        <v>321</v>
      </c>
      <c r="F303" s="209" t="s">
        <v>329</v>
      </c>
      <c r="G303" s="209"/>
      <c r="H303" s="209"/>
      <c r="I303" s="209"/>
      <c r="J303" s="209"/>
      <c r="K303" s="209"/>
      <c r="L303" s="209"/>
      <c r="M303" s="209"/>
      <c r="N303" s="209"/>
      <c r="O303" s="209"/>
      <c r="P303" s="209"/>
      <c r="Q303" s="209"/>
      <c r="R303" s="209"/>
      <c r="S303" s="209"/>
      <c r="T303" s="209"/>
      <c r="U303" s="209"/>
      <c r="V303" s="209"/>
      <c r="W303" s="209"/>
      <c r="X303" s="209"/>
      <c r="Y303" s="209"/>
      <c r="Z303" s="209"/>
      <c r="AA303" s="209"/>
      <c r="AB303" s="209"/>
      <c r="AC303" s="209"/>
      <c r="AD303" s="209"/>
      <c r="AE303" s="209"/>
      <c r="AF303" s="209"/>
      <c r="AG303" s="209"/>
      <c r="AH303" s="209"/>
      <c r="AI303" s="209"/>
      <c r="AJ303" s="209"/>
      <c r="AK303" s="209"/>
      <c r="AL303" s="209"/>
      <c r="AM303" s="209"/>
    </row>
    <row r="304" spans="2:39" x14ac:dyDescent="0.3">
      <c r="B304" s="209" t="s">
        <v>47</v>
      </c>
      <c r="C304" s="209" t="s">
        <v>49</v>
      </c>
      <c r="D304" s="209" t="s">
        <v>82</v>
      </c>
      <c r="E304" s="209" t="s">
        <v>321</v>
      </c>
      <c r="F304" s="209" t="s">
        <v>328</v>
      </c>
      <c r="G304" s="209"/>
      <c r="H304" s="209"/>
      <c r="I304" s="209"/>
      <c r="J304" s="209"/>
      <c r="K304" s="209"/>
      <c r="L304" s="209"/>
      <c r="M304" s="209"/>
      <c r="N304" s="209"/>
      <c r="O304" s="209"/>
      <c r="P304" s="209"/>
      <c r="Q304" s="209"/>
      <c r="R304" s="209"/>
      <c r="S304" s="209"/>
      <c r="T304" s="209"/>
      <c r="U304" s="209"/>
      <c r="V304" s="209"/>
      <c r="W304" s="209"/>
      <c r="X304" s="209"/>
      <c r="Y304" s="209"/>
      <c r="Z304" s="209"/>
      <c r="AA304" s="209"/>
      <c r="AB304" s="209"/>
      <c r="AC304" s="209"/>
      <c r="AD304" s="209"/>
      <c r="AE304" s="209"/>
      <c r="AF304" s="209"/>
      <c r="AG304" s="209"/>
      <c r="AH304" s="209"/>
      <c r="AI304" s="209"/>
      <c r="AJ304" s="209"/>
      <c r="AK304" s="209"/>
      <c r="AL304" s="209"/>
      <c r="AM304" s="209"/>
    </row>
    <row r="305" spans="2:39" x14ac:dyDescent="0.3">
      <c r="B305" s="201" t="s">
        <v>47</v>
      </c>
      <c r="C305" s="201" t="s">
        <v>49</v>
      </c>
      <c r="D305" s="201" t="s">
        <v>82</v>
      </c>
      <c r="E305" s="204" t="s">
        <v>313</v>
      </c>
      <c r="F305" s="202" t="s">
        <v>315</v>
      </c>
      <c r="G305" s="201"/>
      <c r="H305" s="201"/>
      <c r="I305" s="201"/>
      <c r="J305" s="201"/>
      <c r="K305" s="201"/>
      <c r="L305" s="201"/>
      <c r="M305" s="201"/>
      <c r="N305" s="201"/>
      <c r="O305" s="201"/>
      <c r="P305" s="201"/>
      <c r="Q305" s="201"/>
      <c r="R305" s="201"/>
      <c r="S305" s="201"/>
      <c r="T305" s="201"/>
      <c r="U305" s="201"/>
      <c r="V305" s="201"/>
      <c r="W305" s="201"/>
      <c r="X305" s="201"/>
      <c r="Y305" s="201"/>
      <c r="Z305" s="201"/>
      <c r="AA305" s="201"/>
      <c r="AB305" s="201"/>
      <c r="AC305" s="201"/>
      <c r="AD305" s="201"/>
      <c r="AE305" s="201"/>
      <c r="AF305" s="201"/>
      <c r="AG305" s="201"/>
      <c r="AH305" s="201"/>
      <c r="AI305" s="201"/>
      <c r="AJ305" s="201"/>
      <c r="AK305" s="201"/>
      <c r="AL305" s="201"/>
      <c r="AM305" s="201"/>
    </row>
    <row r="306" spans="2:39" x14ac:dyDescent="0.3">
      <c r="B306" s="201" t="s">
        <v>47</v>
      </c>
      <c r="C306" s="201" t="s">
        <v>49</v>
      </c>
      <c r="D306" s="201" t="s">
        <v>82</v>
      </c>
      <c r="E306" s="204" t="s">
        <v>313</v>
      </c>
      <c r="F306" s="202" t="s">
        <v>314</v>
      </c>
      <c r="G306" s="201"/>
      <c r="H306" s="201"/>
      <c r="I306" s="201"/>
      <c r="J306" s="201"/>
      <c r="K306" s="201"/>
      <c r="L306" s="201"/>
      <c r="M306" s="201"/>
      <c r="N306" s="201"/>
      <c r="O306" s="201"/>
      <c r="P306" s="201"/>
      <c r="Q306" s="201"/>
      <c r="R306" s="201"/>
      <c r="S306" s="201"/>
      <c r="T306" s="201"/>
      <c r="U306" s="201"/>
      <c r="V306" s="201"/>
      <c r="W306" s="201"/>
      <c r="X306" s="201"/>
      <c r="Y306" s="201"/>
      <c r="Z306" s="201"/>
      <c r="AA306" s="201"/>
      <c r="AB306" s="201"/>
      <c r="AC306" s="201"/>
      <c r="AD306" s="201"/>
      <c r="AE306" s="201"/>
      <c r="AF306" s="201"/>
      <c r="AG306" s="201"/>
      <c r="AH306" s="201"/>
      <c r="AI306" s="201"/>
      <c r="AJ306" s="201"/>
      <c r="AK306" s="201"/>
      <c r="AL306" s="201"/>
      <c r="AM306" s="201"/>
    </row>
    <row r="307" spans="2:39" x14ac:dyDescent="0.3">
      <c r="B307" s="201" t="s">
        <v>47</v>
      </c>
      <c r="C307" s="201" t="s">
        <v>49</v>
      </c>
      <c r="D307" s="201" t="s">
        <v>82</v>
      </c>
      <c r="E307" s="202" t="s">
        <v>320</v>
      </c>
      <c r="F307" s="204" t="s">
        <v>312</v>
      </c>
      <c r="G307" s="201"/>
      <c r="H307" s="201"/>
      <c r="I307" s="201"/>
      <c r="J307" s="201"/>
      <c r="K307" s="201"/>
      <c r="L307" s="201"/>
      <c r="M307" s="201"/>
      <c r="N307" s="201"/>
      <c r="O307" s="201"/>
      <c r="P307" s="201"/>
      <c r="Q307" s="201"/>
      <c r="R307" s="201"/>
      <c r="S307" s="201"/>
      <c r="T307" s="201"/>
      <c r="U307" s="201"/>
      <c r="V307" s="201"/>
      <c r="W307" s="201"/>
      <c r="X307" s="201"/>
      <c r="Y307" s="201"/>
      <c r="Z307" s="201"/>
      <c r="AA307" s="201"/>
      <c r="AB307" s="201"/>
      <c r="AC307" s="201"/>
      <c r="AD307" s="201"/>
      <c r="AE307" s="201"/>
      <c r="AF307" s="201"/>
      <c r="AG307" s="201"/>
      <c r="AH307" s="201"/>
      <c r="AI307" s="201"/>
      <c r="AJ307" s="201"/>
      <c r="AK307" s="201"/>
      <c r="AL307" s="201"/>
      <c r="AM307" s="201"/>
    </row>
    <row r="308" spans="2:39" x14ac:dyDescent="0.3">
      <c r="B308" s="201" t="s">
        <v>47</v>
      </c>
      <c r="C308" s="201" t="s">
        <v>49</v>
      </c>
      <c r="D308" s="201" t="s">
        <v>82</v>
      </c>
      <c r="E308" s="202" t="s">
        <v>319</v>
      </c>
      <c r="F308" s="204" t="s">
        <v>312</v>
      </c>
      <c r="G308" s="201"/>
      <c r="H308" s="201"/>
      <c r="I308" s="201"/>
      <c r="J308" s="201"/>
      <c r="K308" s="201"/>
      <c r="L308" s="201"/>
      <c r="M308" s="201"/>
      <c r="N308" s="201"/>
      <c r="O308" s="201"/>
      <c r="P308" s="201"/>
      <c r="Q308" s="201"/>
      <c r="R308" s="201"/>
      <c r="S308" s="201"/>
      <c r="T308" s="201"/>
      <c r="U308" s="201"/>
      <c r="V308" s="201"/>
      <c r="W308" s="201"/>
      <c r="X308" s="201"/>
      <c r="Y308" s="201"/>
      <c r="Z308" s="201"/>
      <c r="AA308" s="201"/>
      <c r="AB308" s="201"/>
      <c r="AC308" s="201"/>
      <c r="AD308" s="201"/>
      <c r="AE308" s="201"/>
      <c r="AF308" s="201"/>
      <c r="AG308" s="201"/>
      <c r="AH308" s="201"/>
      <c r="AI308" s="201"/>
      <c r="AJ308" s="201"/>
      <c r="AK308" s="201"/>
      <c r="AL308" s="201"/>
      <c r="AM308" s="201"/>
    </row>
    <row r="309" spans="2:39" x14ac:dyDescent="0.3">
      <c r="B309" s="201" t="s">
        <v>47</v>
      </c>
      <c r="C309" s="201" t="s">
        <v>49</v>
      </c>
      <c r="D309" s="201" t="s">
        <v>82</v>
      </c>
      <c r="E309" s="202" t="s">
        <v>318</v>
      </c>
      <c r="F309" s="204" t="s">
        <v>312</v>
      </c>
      <c r="G309" s="201"/>
      <c r="H309" s="201"/>
      <c r="I309" s="201"/>
      <c r="J309" s="201"/>
      <c r="K309" s="201"/>
      <c r="L309" s="201"/>
      <c r="M309" s="201"/>
      <c r="N309" s="201"/>
      <c r="O309" s="201"/>
      <c r="P309" s="201"/>
      <c r="Q309" s="201"/>
      <c r="R309" s="201"/>
      <c r="S309" s="201"/>
      <c r="T309" s="201"/>
      <c r="U309" s="201"/>
      <c r="V309" s="201"/>
      <c r="W309" s="201"/>
      <c r="X309" s="201"/>
      <c r="Y309" s="201"/>
      <c r="Z309" s="201"/>
      <c r="AA309" s="201"/>
      <c r="AB309" s="201"/>
      <c r="AC309" s="201"/>
      <c r="AD309" s="201"/>
      <c r="AE309" s="201"/>
      <c r="AF309" s="201"/>
      <c r="AG309" s="201"/>
      <c r="AH309" s="201"/>
      <c r="AI309" s="201"/>
      <c r="AJ309" s="201"/>
      <c r="AK309" s="201"/>
      <c r="AL309" s="201"/>
      <c r="AM309" s="201"/>
    </row>
    <row r="310" spans="2:39" x14ac:dyDescent="0.3">
      <c r="B310" s="201" t="s">
        <v>47</v>
      </c>
      <c r="C310" s="201" t="s">
        <v>49</v>
      </c>
      <c r="D310" s="201" t="s">
        <v>82</v>
      </c>
      <c r="E310" s="202" t="s">
        <v>317</v>
      </c>
      <c r="F310" s="204" t="s">
        <v>312</v>
      </c>
      <c r="G310" s="201"/>
      <c r="H310" s="201"/>
      <c r="I310" s="201"/>
      <c r="J310" s="201"/>
      <c r="K310" s="201"/>
      <c r="L310" s="201"/>
      <c r="M310" s="201"/>
      <c r="N310" s="201"/>
      <c r="O310" s="201"/>
      <c r="P310" s="201"/>
      <c r="Q310" s="201"/>
      <c r="R310" s="201"/>
      <c r="S310" s="201"/>
      <c r="T310" s="201"/>
      <c r="U310" s="201"/>
      <c r="V310" s="201"/>
      <c r="W310" s="201"/>
      <c r="X310" s="201"/>
      <c r="Y310" s="201"/>
      <c r="Z310" s="201"/>
      <c r="AA310" s="201"/>
      <c r="AB310" s="201"/>
      <c r="AC310" s="201"/>
      <c r="AD310" s="201"/>
      <c r="AE310" s="201"/>
      <c r="AF310" s="201"/>
      <c r="AG310" s="201"/>
      <c r="AH310" s="201"/>
      <c r="AI310" s="201"/>
      <c r="AJ310" s="201"/>
      <c r="AK310" s="201"/>
      <c r="AL310" s="201"/>
      <c r="AM310" s="201"/>
    </row>
    <row r="311" spans="2:39" x14ac:dyDescent="0.3">
      <c r="B311" s="201" t="s">
        <v>47</v>
      </c>
      <c r="C311" s="201" t="s">
        <v>49</v>
      </c>
      <c r="D311" s="201" t="s">
        <v>82</v>
      </c>
      <c r="E311" s="202" t="s">
        <v>316</v>
      </c>
      <c r="F311" s="204" t="s">
        <v>312</v>
      </c>
      <c r="G311" s="201"/>
      <c r="H311" s="201"/>
      <c r="I311" s="201"/>
      <c r="J311" s="201"/>
      <c r="K311" s="201"/>
      <c r="L311" s="201"/>
      <c r="M311" s="201"/>
      <c r="N311" s="201"/>
      <c r="O311" s="201"/>
      <c r="P311" s="201"/>
      <c r="Q311" s="201"/>
      <c r="R311" s="201"/>
      <c r="S311" s="201"/>
      <c r="T311" s="201"/>
      <c r="U311" s="201"/>
      <c r="V311" s="201"/>
      <c r="W311" s="201"/>
      <c r="X311" s="201"/>
      <c r="Y311" s="201"/>
      <c r="Z311" s="201"/>
      <c r="AA311" s="201"/>
      <c r="AB311" s="201"/>
      <c r="AC311" s="201"/>
      <c r="AD311" s="201"/>
      <c r="AE311" s="201"/>
      <c r="AF311" s="201"/>
      <c r="AG311" s="201"/>
      <c r="AH311" s="201"/>
      <c r="AI311" s="201"/>
      <c r="AJ311" s="201"/>
      <c r="AK311" s="201"/>
      <c r="AL311" s="201"/>
      <c r="AM311" s="201"/>
    </row>
    <row r="312" spans="2:39" x14ac:dyDescent="0.3">
      <c r="B312" s="36" t="s">
        <v>47</v>
      </c>
      <c r="C312" s="36" t="s">
        <v>49</v>
      </c>
      <c r="D312" s="37" t="s">
        <v>45</v>
      </c>
      <c r="E312" s="199" t="s">
        <v>313</v>
      </c>
      <c r="F312" s="199" t="s">
        <v>312</v>
      </c>
      <c r="G312" s="36"/>
      <c r="H312" s="36"/>
      <c r="I312" s="36"/>
      <c r="J312" s="36"/>
      <c r="K312" s="36"/>
      <c r="L312" s="36"/>
      <c r="M312" s="36"/>
      <c r="N312" s="36"/>
      <c r="O312" s="36"/>
      <c r="P312" s="36"/>
      <c r="Q312" s="36"/>
      <c r="R312" s="36"/>
      <c r="S312" s="36"/>
      <c r="T312" s="36"/>
      <c r="U312" s="36"/>
      <c r="V312" s="36"/>
      <c r="W312" s="36"/>
      <c r="X312" s="36"/>
      <c r="Y312" s="36"/>
      <c r="Z312" s="36"/>
      <c r="AA312" s="36"/>
      <c r="AB312" s="36"/>
      <c r="AC312" s="36"/>
      <c r="AD312" s="36"/>
      <c r="AE312" s="36"/>
      <c r="AF312" s="36"/>
      <c r="AG312" s="36"/>
      <c r="AH312" s="36"/>
      <c r="AI312" s="36"/>
      <c r="AJ312" s="36"/>
      <c r="AK312" s="36"/>
      <c r="AL312" s="36"/>
      <c r="AM312" s="36"/>
    </row>
    <row r="313" spans="2:39" x14ac:dyDescent="0.3">
      <c r="B313" s="209" t="s">
        <v>47</v>
      </c>
      <c r="C313" s="209" t="s">
        <v>49</v>
      </c>
      <c r="D313" s="209" t="s">
        <v>327</v>
      </c>
      <c r="E313" s="209" t="s">
        <v>326</v>
      </c>
      <c r="F313" s="209" t="s">
        <v>329</v>
      </c>
      <c r="G313" s="209"/>
      <c r="H313" s="209"/>
      <c r="I313" s="209"/>
      <c r="J313" s="209"/>
      <c r="K313" s="209"/>
      <c r="L313" s="209"/>
      <c r="M313" s="209"/>
      <c r="N313" s="209"/>
      <c r="O313" s="209"/>
      <c r="P313" s="209"/>
      <c r="Q313" s="209"/>
      <c r="R313" s="209"/>
      <c r="S313" s="209"/>
      <c r="T313" s="209"/>
      <c r="U313" s="209"/>
      <c r="V313" s="209"/>
      <c r="W313" s="209"/>
      <c r="X313" s="209"/>
      <c r="Y313" s="209"/>
      <c r="Z313" s="209"/>
      <c r="AA313" s="209"/>
      <c r="AB313" s="209"/>
      <c r="AC313" s="209"/>
      <c r="AD313" s="209"/>
      <c r="AE313" s="209"/>
      <c r="AF313" s="209"/>
      <c r="AG313" s="209"/>
      <c r="AH313" s="209"/>
      <c r="AI313" s="209"/>
      <c r="AJ313" s="209"/>
      <c r="AK313" s="209"/>
      <c r="AL313" s="209"/>
      <c r="AM313" s="209"/>
    </row>
    <row r="314" spans="2:39" x14ac:dyDescent="0.3">
      <c r="B314" s="209" t="s">
        <v>47</v>
      </c>
      <c r="C314" s="209" t="s">
        <v>49</v>
      </c>
      <c r="D314" s="209" t="s">
        <v>327</v>
      </c>
      <c r="E314" s="209" t="s">
        <v>326</v>
      </c>
      <c r="F314" s="209" t="s">
        <v>328</v>
      </c>
      <c r="G314" s="209"/>
      <c r="H314" s="209"/>
      <c r="I314" s="209"/>
      <c r="J314" s="209"/>
      <c r="K314" s="209"/>
      <c r="L314" s="209"/>
      <c r="M314" s="209"/>
      <c r="N314" s="209"/>
      <c r="O314" s="209"/>
      <c r="P314" s="209"/>
      <c r="Q314" s="209"/>
      <c r="R314" s="209"/>
      <c r="S314" s="209"/>
      <c r="T314" s="209"/>
      <c r="U314" s="209"/>
      <c r="V314" s="209"/>
      <c r="W314" s="209"/>
      <c r="X314" s="209"/>
      <c r="Y314" s="209"/>
      <c r="Z314" s="209"/>
      <c r="AA314" s="209"/>
      <c r="AB314" s="209"/>
      <c r="AC314" s="209"/>
      <c r="AD314" s="209"/>
      <c r="AE314" s="209"/>
      <c r="AF314" s="209"/>
      <c r="AG314" s="209"/>
      <c r="AH314" s="209"/>
      <c r="AI314" s="209"/>
      <c r="AJ314" s="209"/>
      <c r="AK314" s="209"/>
      <c r="AL314" s="209"/>
      <c r="AM314" s="209"/>
    </row>
    <row r="315" spans="2:39" x14ac:dyDescent="0.3">
      <c r="B315" s="209" t="s">
        <v>47</v>
      </c>
      <c r="C315" s="209" t="s">
        <v>49</v>
      </c>
      <c r="D315" s="209" t="s">
        <v>327</v>
      </c>
      <c r="E315" s="209" t="s">
        <v>324</v>
      </c>
      <c r="F315" s="209" t="s">
        <v>329</v>
      </c>
      <c r="G315" s="209"/>
      <c r="H315" s="209"/>
      <c r="I315" s="209"/>
      <c r="J315" s="209"/>
      <c r="K315" s="209"/>
      <c r="L315" s="209"/>
      <c r="M315" s="209"/>
      <c r="N315" s="209"/>
      <c r="O315" s="209"/>
      <c r="P315" s="209"/>
      <c r="Q315" s="209"/>
      <c r="R315" s="209"/>
      <c r="S315" s="209"/>
      <c r="T315" s="209"/>
      <c r="U315" s="209"/>
      <c r="V315" s="209"/>
      <c r="W315" s="209"/>
      <c r="X315" s="209"/>
      <c r="Y315" s="209"/>
      <c r="Z315" s="209"/>
      <c r="AA315" s="209"/>
      <c r="AB315" s="209"/>
      <c r="AC315" s="209"/>
      <c r="AD315" s="209"/>
      <c r="AE315" s="209"/>
      <c r="AF315" s="209"/>
      <c r="AG315" s="209"/>
      <c r="AH315" s="209"/>
      <c r="AI315" s="209"/>
      <c r="AJ315" s="209"/>
      <c r="AK315" s="209"/>
      <c r="AL315" s="209"/>
      <c r="AM315" s="209"/>
    </row>
    <row r="316" spans="2:39" x14ac:dyDescent="0.3">
      <c r="B316" s="209" t="s">
        <v>47</v>
      </c>
      <c r="C316" s="209" t="s">
        <v>49</v>
      </c>
      <c r="D316" s="209" t="s">
        <v>327</v>
      </c>
      <c r="E316" s="209" t="s">
        <v>324</v>
      </c>
      <c r="F316" s="209" t="s">
        <v>328</v>
      </c>
      <c r="G316" s="209"/>
      <c r="H316" s="209"/>
      <c r="I316" s="209"/>
      <c r="J316" s="209"/>
      <c r="K316" s="209"/>
      <c r="L316" s="209"/>
      <c r="M316" s="209"/>
      <c r="N316" s="209"/>
      <c r="O316" s="209"/>
      <c r="P316" s="209"/>
      <c r="Q316" s="209"/>
      <c r="R316" s="209"/>
      <c r="S316" s="209"/>
      <c r="T316" s="209"/>
      <c r="U316" s="209"/>
      <c r="V316" s="209"/>
      <c r="W316" s="209"/>
      <c r="X316" s="209"/>
      <c r="Y316" s="209"/>
      <c r="Z316" s="209"/>
      <c r="AA316" s="209"/>
      <c r="AB316" s="209"/>
      <c r="AC316" s="209"/>
      <c r="AD316" s="209"/>
      <c r="AE316" s="209"/>
      <c r="AF316" s="209"/>
      <c r="AG316" s="209"/>
      <c r="AH316" s="209"/>
      <c r="AI316" s="209"/>
      <c r="AJ316" s="209"/>
      <c r="AK316" s="209"/>
      <c r="AL316" s="209"/>
      <c r="AM316" s="209"/>
    </row>
    <row r="317" spans="2:39" x14ac:dyDescent="0.3">
      <c r="B317" s="209" t="s">
        <v>47</v>
      </c>
      <c r="C317" s="209" t="s">
        <v>49</v>
      </c>
      <c r="D317" s="209" t="s">
        <v>327</v>
      </c>
      <c r="E317" s="209" t="s">
        <v>323</v>
      </c>
      <c r="F317" s="209" t="s">
        <v>329</v>
      </c>
      <c r="G317" s="209"/>
      <c r="H317" s="209"/>
      <c r="I317" s="209"/>
      <c r="J317" s="209"/>
      <c r="K317" s="209"/>
      <c r="L317" s="209"/>
      <c r="M317" s="209"/>
      <c r="N317" s="209"/>
      <c r="O317" s="209"/>
      <c r="P317" s="209"/>
      <c r="Q317" s="209"/>
      <c r="R317" s="209"/>
      <c r="S317" s="209"/>
      <c r="T317" s="209"/>
      <c r="U317" s="209"/>
      <c r="V317" s="209"/>
      <c r="W317" s="209"/>
      <c r="X317" s="209"/>
      <c r="Y317" s="209"/>
      <c r="Z317" s="209"/>
      <c r="AA317" s="209"/>
      <c r="AB317" s="209"/>
      <c r="AC317" s="209"/>
      <c r="AD317" s="209"/>
      <c r="AE317" s="209"/>
      <c r="AF317" s="209"/>
      <c r="AG317" s="209"/>
      <c r="AH317" s="209"/>
      <c r="AI317" s="209"/>
      <c r="AJ317" s="209"/>
      <c r="AK317" s="209"/>
      <c r="AL317" s="209"/>
      <c r="AM317" s="209"/>
    </row>
    <row r="318" spans="2:39" x14ac:dyDescent="0.3">
      <c r="B318" s="209" t="s">
        <v>47</v>
      </c>
      <c r="C318" s="209" t="s">
        <v>49</v>
      </c>
      <c r="D318" s="209" t="s">
        <v>327</v>
      </c>
      <c r="E318" s="209" t="s">
        <v>323</v>
      </c>
      <c r="F318" s="209" t="s">
        <v>328</v>
      </c>
      <c r="G318" s="209"/>
      <c r="H318" s="209"/>
      <c r="I318" s="209"/>
      <c r="J318" s="209"/>
      <c r="K318" s="209"/>
      <c r="L318" s="209"/>
      <c r="M318" s="209"/>
      <c r="N318" s="209"/>
      <c r="O318" s="209"/>
      <c r="P318" s="209"/>
      <c r="Q318" s="209"/>
      <c r="R318" s="209"/>
      <c r="S318" s="209"/>
      <c r="T318" s="209"/>
      <c r="U318" s="209"/>
      <c r="V318" s="209"/>
      <c r="W318" s="209"/>
      <c r="X318" s="209"/>
      <c r="Y318" s="209"/>
      <c r="Z318" s="209"/>
      <c r="AA318" s="209"/>
      <c r="AB318" s="209"/>
      <c r="AC318" s="209"/>
      <c r="AD318" s="209"/>
      <c r="AE318" s="209"/>
      <c r="AF318" s="209"/>
      <c r="AG318" s="209"/>
      <c r="AH318" s="209"/>
      <c r="AI318" s="209"/>
      <c r="AJ318" s="209"/>
      <c r="AK318" s="209"/>
      <c r="AL318" s="209"/>
      <c r="AM318" s="209"/>
    </row>
    <row r="319" spans="2:39" x14ac:dyDescent="0.3">
      <c r="B319" s="209" t="s">
        <v>47</v>
      </c>
      <c r="C319" s="209" t="s">
        <v>49</v>
      </c>
      <c r="D319" s="209" t="s">
        <v>327</v>
      </c>
      <c r="E319" s="209" t="s">
        <v>322</v>
      </c>
      <c r="F319" s="209" t="s">
        <v>329</v>
      </c>
      <c r="G319" s="209"/>
      <c r="H319" s="209"/>
      <c r="I319" s="209"/>
      <c r="J319" s="209"/>
      <c r="K319" s="209"/>
      <c r="L319" s="209"/>
      <c r="M319" s="209"/>
      <c r="N319" s="209"/>
      <c r="O319" s="209"/>
      <c r="P319" s="209"/>
      <c r="Q319" s="209"/>
      <c r="R319" s="209"/>
      <c r="S319" s="209"/>
      <c r="T319" s="209"/>
      <c r="U319" s="209"/>
      <c r="V319" s="209"/>
      <c r="W319" s="209"/>
      <c r="X319" s="209"/>
      <c r="Y319" s="209"/>
      <c r="Z319" s="209"/>
      <c r="AA319" s="209"/>
      <c r="AB319" s="209"/>
      <c r="AC319" s="209"/>
      <c r="AD319" s="209"/>
      <c r="AE319" s="209"/>
      <c r="AF319" s="209"/>
      <c r="AG319" s="209"/>
      <c r="AH319" s="209"/>
      <c r="AI319" s="209"/>
      <c r="AJ319" s="209"/>
      <c r="AK319" s="209"/>
      <c r="AL319" s="209"/>
      <c r="AM319" s="209"/>
    </row>
    <row r="320" spans="2:39" x14ac:dyDescent="0.3">
      <c r="B320" s="209" t="s">
        <v>47</v>
      </c>
      <c r="C320" s="209" t="s">
        <v>49</v>
      </c>
      <c r="D320" s="209" t="s">
        <v>327</v>
      </c>
      <c r="E320" s="209" t="s">
        <v>322</v>
      </c>
      <c r="F320" s="209" t="s">
        <v>328</v>
      </c>
      <c r="G320" s="209"/>
      <c r="H320" s="209"/>
      <c r="I320" s="209"/>
      <c r="J320" s="209"/>
      <c r="K320" s="209"/>
      <c r="L320" s="209"/>
      <c r="M320" s="209"/>
      <c r="N320" s="209"/>
      <c r="O320" s="209"/>
      <c r="P320" s="209"/>
      <c r="Q320" s="209"/>
      <c r="R320" s="209"/>
      <c r="S320" s="209"/>
      <c r="T320" s="209"/>
      <c r="U320" s="209"/>
      <c r="V320" s="209"/>
      <c r="W320" s="209"/>
      <c r="X320" s="209"/>
      <c r="Y320" s="209"/>
      <c r="Z320" s="209"/>
      <c r="AA320" s="209"/>
      <c r="AB320" s="209"/>
      <c r="AC320" s="209"/>
      <c r="AD320" s="209"/>
      <c r="AE320" s="209"/>
      <c r="AF320" s="209"/>
      <c r="AG320" s="209"/>
      <c r="AH320" s="209"/>
      <c r="AI320" s="209"/>
      <c r="AJ320" s="209"/>
      <c r="AK320" s="209"/>
      <c r="AL320" s="209"/>
      <c r="AM320" s="209"/>
    </row>
    <row r="321" spans="2:39" x14ac:dyDescent="0.3">
      <c r="B321" s="209" t="s">
        <v>47</v>
      </c>
      <c r="C321" s="209" t="s">
        <v>49</v>
      </c>
      <c r="D321" s="209" t="s">
        <v>327</v>
      </c>
      <c r="E321" s="209" t="s">
        <v>321</v>
      </c>
      <c r="F321" s="209" t="s">
        <v>329</v>
      </c>
      <c r="G321" s="209"/>
      <c r="H321" s="209"/>
      <c r="I321" s="209"/>
      <c r="J321" s="209"/>
      <c r="K321" s="209"/>
      <c r="L321" s="209"/>
      <c r="M321" s="209"/>
      <c r="N321" s="209"/>
      <c r="O321" s="209"/>
      <c r="P321" s="209"/>
      <c r="Q321" s="209"/>
      <c r="R321" s="209"/>
      <c r="S321" s="209"/>
      <c r="T321" s="209"/>
      <c r="U321" s="209"/>
      <c r="V321" s="209"/>
      <c r="W321" s="209"/>
      <c r="X321" s="209"/>
      <c r="Y321" s="209"/>
      <c r="Z321" s="209"/>
      <c r="AA321" s="209"/>
      <c r="AB321" s="209"/>
      <c r="AC321" s="209"/>
      <c r="AD321" s="209"/>
      <c r="AE321" s="209"/>
      <c r="AF321" s="209"/>
      <c r="AG321" s="209"/>
      <c r="AH321" s="209"/>
      <c r="AI321" s="209"/>
      <c r="AJ321" s="209"/>
      <c r="AK321" s="209"/>
      <c r="AL321" s="209"/>
      <c r="AM321" s="209"/>
    </row>
    <row r="322" spans="2:39" x14ac:dyDescent="0.3">
      <c r="B322" s="209" t="s">
        <v>47</v>
      </c>
      <c r="C322" s="209" t="s">
        <v>49</v>
      </c>
      <c r="D322" s="209" t="s">
        <v>327</v>
      </c>
      <c r="E322" s="209" t="s">
        <v>321</v>
      </c>
      <c r="F322" s="209" t="s">
        <v>328</v>
      </c>
      <c r="G322" s="209"/>
      <c r="H322" s="209"/>
      <c r="I322" s="209"/>
      <c r="J322" s="209"/>
      <c r="K322" s="209"/>
      <c r="L322" s="209"/>
      <c r="M322" s="209"/>
      <c r="N322" s="209"/>
      <c r="O322" s="209"/>
      <c r="P322" s="209"/>
      <c r="Q322" s="209"/>
      <c r="R322" s="209"/>
      <c r="S322" s="209"/>
      <c r="T322" s="209"/>
      <c r="U322" s="209"/>
      <c r="V322" s="209"/>
      <c r="W322" s="209"/>
      <c r="X322" s="209"/>
      <c r="Y322" s="209"/>
      <c r="Z322" s="209"/>
      <c r="AA322" s="209"/>
      <c r="AB322" s="209"/>
      <c r="AC322" s="209"/>
      <c r="AD322" s="209"/>
      <c r="AE322" s="209"/>
      <c r="AF322" s="209"/>
      <c r="AG322" s="209"/>
      <c r="AH322" s="209"/>
      <c r="AI322" s="209"/>
      <c r="AJ322" s="209"/>
      <c r="AK322" s="209"/>
      <c r="AL322" s="209"/>
      <c r="AM322" s="209"/>
    </row>
    <row r="323" spans="2:39" x14ac:dyDescent="0.3">
      <c r="B323" s="201" t="s">
        <v>47</v>
      </c>
      <c r="C323" s="201" t="s">
        <v>49</v>
      </c>
      <c r="D323" s="201" t="s">
        <v>327</v>
      </c>
      <c r="E323" s="204" t="s">
        <v>313</v>
      </c>
      <c r="F323" s="202" t="s">
        <v>315</v>
      </c>
      <c r="G323" s="201"/>
      <c r="H323" s="201"/>
      <c r="I323" s="201"/>
      <c r="J323" s="201"/>
      <c r="K323" s="201"/>
      <c r="L323" s="201"/>
      <c r="M323" s="201"/>
      <c r="N323" s="201"/>
      <c r="O323" s="201"/>
      <c r="P323" s="201"/>
      <c r="Q323" s="201"/>
      <c r="R323" s="201"/>
      <c r="S323" s="201"/>
      <c r="T323" s="201"/>
      <c r="U323" s="201"/>
      <c r="V323" s="201"/>
      <c r="W323" s="201"/>
      <c r="X323" s="201"/>
      <c r="Y323" s="201"/>
      <c r="Z323" s="201"/>
      <c r="AA323" s="201"/>
      <c r="AB323" s="201"/>
      <c r="AC323" s="201"/>
      <c r="AD323" s="201"/>
      <c r="AE323" s="201"/>
      <c r="AF323" s="201"/>
      <c r="AG323" s="201"/>
      <c r="AH323" s="201"/>
      <c r="AI323" s="201"/>
      <c r="AJ323" s="201"/>
      <c r="AK323" s="201"/>
      <c r="AL323" s="201"/>
      <c r="AM323" s="201"/>
    </row>
    <row r="324" spans="2:39" x14ac:dyDescent="0.3">
      <c r="B324" s="201" t="s">
        <v>47</v>
      </c>
      <c r="C324" s="201" t="s">
        <v>49</v>
      </c>
      <c r="D324" s="201" t="s">
        <v>327</v>
      </c>
      <c r="E324" s="204" t="s">
        <v>313</v>
      </c>
      <c r="F324" s="202" t="s">
        <v>314</v>
      </c>
      <c r="G324" s="201"/>
      <c r="H324" s="201"/>
      <c r="I324" s="201"/>
      <c r="J324" s="201"/>
      <c r="K324" s="201"/>
      <c r="L324" s="201"/>
      <c r="M324" s="201"/>
      <c r="N324" s="201"/>
      <c r="O324" s="201"/>
      <c r="P324" s="201"/>
      <c r="Q324" s="201"/>
      <c r="R324" s="201"/>
      <c r="S324" s="201"/>
      <c r="T324" s="201"/>
      <c r="U324" s="201"/>
      <c r="V324" s="201"/>
      <c r="W324" s="201"/>
      <c r="X324" s="201"/>
      <c r="Y324" s="201"/>
      <c r="Z324" s="201"/>
      <c r="AA324" s="201"/>
      <c r="AB324" s="201"/>
      <c r="AC324" s="201"/>
      <c r="AD324" s="201"/>
      <c r="AE324" s="201"/>
      <c r="AF324" s="201"/>
      <c r="AG324" s="201"/>
      <c r="AH324" s="201"/>
      <c r="AI324" s="201"/>
      <c r="AJ324" s="201"/>
      <c r="AK324" s="201"/>
      <c r="AL324" s="201"/>
      <c r="AM324" s="201"/>
    </row>
    <row r="325" spans="2:39" x14ac:dyDescent="0.3">
      <c r="B325" s="201" t="s">
        <v>47</v>
      </c>
      <c r="C325" s="201" t="s">
        <v>49</v>
      </c>
      <c r="D325" s="201" t="s">
        <v>327</v>
      </c>
      <c r="E325" s="202" t="s">
        <v>320</v>
      </c>
      <c r="F325" s="204" t="s">
        <v>312</v>
      </c>
      <c r="G325" s="201"/>
      <c r="H325" s="201"/>
      <c r="I325" s="201"/>
      <c r="J325" s="201"/>
      <c r="K325" s="201"/>
      <c r="L325" s="201"/>
      <c r="M325" s="201"/>
      <c r="N325" s="201"/>
      <c r="O325" s="201"/>
      <c r="P325" s="201"/>
      <c r="Q325" s="201"/>
      <c r="R325" s="201"/>
      <c r="S325" s="201"/>
      <c r="T325" s="201"/>
      <c r="U325" s="201"/>
      <c r="V325" s="201"/>
      <c r="W325" s="201"/>
      <c r="X325" s="201"/>
      <c r="Y325" s="201"/>
      <c r="Z325" s="201"/>
      <c r="AA325" s="201"/>
      <c r="AB325" s="201"/>
      <c r="AC325" s="201"/>
      <c r="AD325" s="201"/>
      <c r="AE325" s="201"/>
      <c r="AF325" s="201"/>
      <c r="AG325" s="201"/>
      <c r="AH325" s="201"/>
      <c r="AI325" s="201"/>
      <c r="AJ325" s="201"/>
      <c r="AK325" s="201"/>
      <c r="AL325" s="201"/>
      <c r="AM325" s="201"/>
    </row>
    <row r="326" spans="2:39" x14ac:dyDescent="0.3">
      <c r="B326" s="201" t="s">
        <v>47</v>
      </c>
      <c r="C326" s="201" t="s">
        <v>49</v>
      </c>
      <c r="D326" s="201" t="s">
        <v>327</v>
      </c>
      <c r="E326" s="202" t="s">
        <v>319</v>
      </c>
      <c r="F326" s="204" t="s">
        <v>312</v>
      </c>
      <c r="G326" s="201"/>
      <c r="H326" s="201"/>
      <c r="I326" s="201"/>
      <c r="J326" s="201"/>
      <c r="K326" s="201"/>
      <c r="L326" s="201"/>
      <c r="M326" s="201"/>
      <c r="N326" s="201"/>
      <c r="O326" s="201"/>
      <c r="P326" s="201"/>
      <c r="Q326" s="201"/>
      <c r="R326" s="201"/>
      <c r="S326" s="201"/>
      <c r="T326" s="201"/>
      <c r="U326" s="201"/>
      <c r="V326" s="201"/>
      <c r="W326" s="201"/>
      <c r="X326" s="201"/>
      <c r="Y326" s="201"/>
      <c r="Z326" s="201"/>
      <c r="AA326" s="201"/>
      <c r="AB326" s="201"/>
      <c r="AC326" s="201"/>
      <c r="AD326" s="201"/>
      <c r="AE326" s="201"/>
      <c r="AF326" s="201"/>
      <c r="AG326" s="201"/>
      <c r="AH326" s="201"/>
      <c r="AI326" s="201"/>
      <c r="AJ326" s="201"/>
      <c r="AK326" s="201"/>
      <c r="AL326" s="201"/>
      <c r="AM326" s="201"/>
    </row>
    <row r="327" spans="2:39" x14ac:dyDescent="0.3">
      <c r="B327" s="201" t="s">
        <v>47</v>
      </c>
      <c r="C327" s="201" t="s">
        <v>49</v>
      </c>
      <c r="D327" s="201" t="s">
        <v>327</v>
      </c>
      <c r="E327" s="202" t="s">
        <v>318</v>
      </c>
      <c r="F327" s="204" t="s">
        <v>312</v>
      </c>
      <c r="G327" s="201"/>
      <c r="H327" s="201"/>
      <c r="I327" s="201"/>
      <c r="J327" s="201"/>
      <c r="K327" s="201"/>
      <c r="L327" s="201"/>
      <c r="M327" s="201"/>
      <c r="N327" s="201"/>
      <c r="O327" s="201"/>
      <c r="P327" s="201"/>
      <c r="Q327" s="201"/>
      <c r="R327" s="201"/>
      <c r="S327" s="201"/>
      <c r="T327" s="201"/>
      <c r="U327" s="201"/>
      <c r="V327" s="201"/>
      <c r="W327" s="201"/>
      <c r="X327" s="201"/>
      <c r="Y327" s="201"/>
      <c r="Z327" s="201"/>
      <c r="AA327" s="201"/>
      <c r="AB327" s="201"/>
      <c r="AC327" s="201"/>
      <c r="AD327" s="201"/>
      <c r="AE327" s="201"/>
      <c r="AF327" s="201"/>
      <c r="AG327" s="201"/>
      <c r="AH327" s="201"/>
      <c r="AI327" s="201"/>
      <c r="AJ327" s="201"/>
      <c r="AK327" s="201"/>
      <c r="AL327" s="201"/>
      <c r="AM327" s="201"/>
    </row>
    <row r="328" spans="2:39" x14ac:dyDescent="0.3">
      <c r="B328" s="201" t="s">
        <v>47</v>
      </c>
      <c r="C328" s="201" t="s">
        <v>49</v>
      </c>
      <c r="D328" s="201" t="s">
        <v>327</v>
      </c>
      <c r="E328" s="202" t="s">
        <v>317</v>
      </c>
      <c r="F328" s="204" t="s">
        <v>312</v>
      </c>
      <c r="G328" s="201"/>
      <c r="H328" s="201"/>
      <c r="I328" s="201"/>
      <c r="J328" s="201"/>
      <c r="K328" s="201"/>
      <c r="L328" s="201"/>
      <c r="M328" s="201"/>
      <c r="N328" s="201"/>
      <c r="O328" s="201"/>
      <c r="P328" s="201"/>
      <c r="Q328" s="201"/>
      <c r="R328" s="201"/>
      <c r="S328" s="201"/>
      <c r="T328" s="201"/>
      <c r="U328" s="201"/>
      <c r="V328" s="201"/>
      <c r="W328" s="201"/>
      <c r="X328" s="201"/>
      <c r="Y328" s="201"/>
      <c r="Z328" s="201"/>
      <c r="AA328" s="201"/>
      <c r="AB328" s="201"/>
      <c r="AC328" s="201"/>
      <c r="AD328" s="201"/>
      <c r="AE328" s="201"/>
      <c r="AF328" s="201"/>
      <c r="AG328" s="201"/>
      <c r="AH328" s="201"/>
      <c r="AI328" s="201"/>
      <c r="AJ328" s="201"/>
      <c r="AK328" s="201"/>
      <c r="AL328" s="201"/>
      <c r="AM328" s="201"/>
    </row>
    <row r="329" spans="2:39" x14ac:dyDescent="0.3">
      <c r="B329" s="201" t="s">
        <v>47</v>
      </c>
      <c r="C329" s="201" t="s">
        <v>49</v>
      </c>
      <c r="D329" s="201" t="s">
        <v>327</v>
      </c>
      <c r="E329" s="202" t="s">
        <v>316</v>
      </c>
      <c r="F329" s="204" t="s">
        <v>312</v>
      </c>
      <c r="G329" s="201"/>
      <c r="H329" s="201"/>
      <c r="I329" s="201"/>
      <c r="J329" s="201"/>
      <c r="K329" s="201"/>
      <c r="L329" s="201"/>
      <c r="M329" s="201"/>
      <c r="N329" s="201"/>
      <c r="O329" s="201"/>
      <c r="P329" s="201"/>
      <c r="Q329" s="201"/>
      <c r="R329" s="201"/>
      <c r="S329" s="201"/>
      <c r="T329" s="201"/>
      <c r="U329" s="201"/>
      <c r="V329" s="201"/>
      <c r="W329" s="201"/>
      <c r="X329" s="201"/>
      <c r="Y329" s="201"/>
      <c r="Z329" s="201"/>
      <c r="AA329" s="201"/>
      <c r="AB329" s="201"/>
      <c r="AC329" s="201"/>
      <c r="AD329" s="201"/>
      <c r="AE329" s="201"/>
      <c r="AF329" s="201"/>
      <c r="AG329" s="201"/>
      <c r="AH329" s="201"/>
      <c r="AI329" s="201"/>
      <c r="AJ329" s="201"/>
      <c r="AK329" s="201"/>
      <c r="AL329" s="201"/>
      <c r="AM329" s="201"/>
    </row>
    <row r="330" spans="2:39" x14ac:dyDescent="0.3">
      <c r="B330" s="36" t="s">
        <v>47</v>
      </c>
      <c r="C330" s="36" t="s">
        <v>49</v>
      </c>
      <c r="D330" s="37" t="s">
        <v>52</v>
      </c>
      <c r="E330" s="199" t="s">
        <v>313</v>
      </c>
      <c r="F330" s="199" t="s">
        <v>312</v>
      </c>
      <c r="G330" s="36"/>
      <c r="H330" s="36"/>
      <c r="I330" s="36"/>
      <c r="J330" s="36"/>
      <c r="K330" s="36"/>
      <c r="L330" s="36"/>
      <c r="M330" s="36"/>
      <c r="N330" s="36"/>
      <c r="O330" s="36"/>
      <c r="P330" s="36"/>
      <c r="Q330" s="36"/>
      <c r="R330" s="36"/>
      <c r="S330" s="36"/>
      <c r="T330" s="36"/>
      <c r="U330" s="36"/>
      <c r="V330" s="36"/>
      <c r="W330" s="36"/>
      <c r="X330" s="36"/>
      <c r="Y330" s="36"/>
      <c r="Z330" s="36"/>
      <c r="AA330" s="36"/>
      <c r="AB330" s="36"/>
      <c r="AC330" s="36"/>
      <c r="AD330" s="36"/>
      <c r="AE330" s="36"/>
      <c r="AF330" s="36"/>
      <c r="AG330" s="36"/>
      <c r="AH330" s="36"/>
      <c r="AI330" s="36"/>
      <c r="AJ330" s="36"/>
      <c r="AK330" s="36"/>
      <c r="AL330" s="36"/>
      <c r="AM330" s="36"/>
    </row>
    <row r="331" spans="2:39" x14ac:dyDescent="0.3">
      <c r="B331" s="36" t="s">
        <v>47</v>
      </c>
      <c r="C331" s="36" t="s">
        <v>49</v>
      </c>
      <c r="D331" s="199" t="s">
        <v>54</v>
      </c>
      <c r="E331" s="199" t="s">
        <v>313</v>
      </c>
      <c r="F331" s="37" t="s">
        <v>315</v>
      </c>
      <c r="G331" s="36">
        <v>65</v>
      </c>
      <c r="H331" s="36">
        <v>8901.6530000000002</v>
      </c>
      <c r="I331" s="36">
        <v>0.20099400000000001</v>
      </c>
      <c r="J331" s="36">
        <v>3994</v>
      </c>
      <c r="K331" s="36">
        <v>3727</v>
      </c>
      <c r="L331" s="36">
        <v>0.93772602633195501</v>
      </c>
      <c r="M331" s="36">
        <v>4.2989438213015176E-3</v>
      </c>
      <c r="N331" s="36">
        <v>0.92929769647470117</v>
      </c>
      <c r="O331" s="36">
        <v>0.94615435618920884</v>
      </c>
      <c r="P331" s="36">
        <v>5104</v>
      </c>
      <c r="Q331" s="36">
        <v>4785</v>
      </c>
      <c r="R331" s="36">
        <v>0.93721076485853161</v>
      </c>
      <c r="S331" s="36">
        <v>4.2214979296759936E-3</v>
      </c>
      <c r="T331" s="36">
        <v>0.92893427218451219</v>
      </c>
      <c r="U331" s="36">
        <v>0.94548725753255103</v>
      </c>
      <c r="V331" s="36">
        <v>144</v>
      </c>
      <c r="W331" s="36">
        <v>125</v>
      </c>
      <c r="X331" s="36">
        <v>0.86424749234287923</v>
      </c>
      <c r="Y331" s="36">
        <v>4.0665335592440503E-2</v>
      </c>
      <c r="Z331" s="36">
        <v>0.78368212815813021</v>
      </c>
      <c r="AA331" s="36">
        <v>0.94481285652762825</v>
      </c>
      <c r="AB331" s="36">
        <v>5574</v>
      </c>
      <c r="AC331" s="36">
        <v>5031</v>
      </c>
      <c r="AD331" s="36">
        <v>0.91244182950885988</v>
      </c>
      <c r="AE331" s="36">
        <v>4.5847078207311986E-3</v>
      </c>
      <c r="AF331" s="36">
        <v>0.90345324267951277</v>
      </c>
      <c r="AG331" s="36">
        <v>0.92143041633820699</v>
      </c>
      <c r="AH331" s="36">
        <v>326</v>
      </c>
      <c r="AI331" s="36">
        <v>123</v>
      </c>
      <c r="AJ331" s="36">
        <v>0.32070771809729409</v>
      </c>
      <c r="AK331" s="36">
        <v>3.2361696410825737E-2</v>
      </c>
      <c r="AL331" s="36">
        <v>0.2569932990843628</v>
      </c>
      <c r="AM331" s="36">
        <v>0.38442213711022549</v>
      </c>
    </row>
    <row r="332" spans="2:39" x14ac:dyDescent="0.3">
      <c r="B332" s="36" t="s">
        <v>47</v>
      </c>
      <c r="C332" s="36" t="s">
        <v>49</v>
      </c>
      <c r="D332" s="199" t="s">
        <v>54</v>
      </c>
      <c r="E332" s="199" t="s">
        <v>313</v>
      </c>
      <c r="F332" s="37" t="s">
        <v>314</v>
      </c>
      <c r="G332" s="36">
        <v>65</v>
      </c>
      <c r="H332" s="36">
        <v>4749.268</v>
      </c>
      <c r="I332" s="36">
        <v>2.6717899999999999E-2</v>
      </c>
      <c r="J332" s="36">
        <v>2118</v>
      </c>
      <c r="K332" s="36">
        <v>2035</v>
      </c>
      <c r="L332" s="36">
        <v>0.96050454067749391</v>
      </c>
      <c r="M332" s="36">
        <v>5.1877651856169077E-3</v>
      </c>
      <c r="N332" s="36">
        <v>0.95033089117069092</v>
      </c>
      <c r="O332" s="36">
        <v>0.97067819018429691</v>
      </c>
      <c r="P332" s="36">
        <v>2553</v>
      </c>
      <c r="Q332" s="36">
        <v>2451</v>
      </c>
      <c r="R332" s="36">
        <v>0.95930666600983139</v>
      </c>
      <c r="S332" s="36">
        <v>5.1603463544151627E-3</v>
      </c>
      <c r="T332" s="36">
        <v>0.94918678716699489</v>
      </c>
      <c r="U332" s="36">
        <v>0.96942654485266788</v>
      </c>
      <c r="V332" s="36">
        <v>51</v>
      </c>
      <c r="W332" s="36">
        <v>50</v>
      </c>
      <c r="X332" s="36">
        <v>0.9862169817171792</v>
      </c>
      <c r="Y332" s="36">
        <v>1.39655228264661E-2</v>
      </c>
      <c r="Z332" s="36">
        <v>0.95803341563079458</v>
      </c>
      <c r="AA332" s="36">
        <v>1.014400547803564</v>
      </c>
      <c r="AB332" s="36">
        <v>2925</v>
      </c>
      <c r="AC332" s="36">
        <v>2629</v>
      </c>
      <c r="AD332" s="36">
        <v>0.92018635139679661</v>
      </c>
      <c r="AE332" s="36">
        <v>6.0362085592489973E-3</v>
      </c>
      <c r="AF332" s="36">
        <v>0.90834883215016149</v>
      </c>
      <c r="AG332" s="36">
        <v>0.93202387064343173</v>
      </c>
      <c r="AH332" s="36">
        <v>321</v>
      </c>
      <c r="AI332" s="36">
        <v>128</v>
      </c>
      <c r="AJ332" s="36">
        <v>0.34607721962708088</v>
      </c>
      <c r="AK332" s="36">
        <v>3.1356593936805711E-2</v>
      </c>
      <c r="AL332" s="36">
        <v>0.2843374570341104</v>
      </c>
      <c r="AM332" s="36">
        <v>0.40781698222005142</v>
      </c>
    </row>
    <row r="333" spans="2:39" x14ac:dyDescent="0.3">
      <c r="B333" s="36" t="s">
        <v>47</v>
      </c>
      <c r="C333" s="36" t="s">
        <v>49</v>
      </c>
      <c r="D333" s="199" t="s">
        <v>54</v>
      </c>
      <c r="E333" s="37" t="s">
        <v>320</v>
      </c>
      <c r="F333" s="199" t="s">
        <v>312</v>
      </c>
      <c r="G333" s="36"/>
      <c r="H333" s="36"/>
      <c r="I333" s="36"/>
      <c r="J333" s="36"/>
      <c r="K333" s="36"/>
      <c r="L333" s="36"/>
      <c r="M333" s="36"/>
      <c r="N333" s="36"/>
      <c r="O333" s="36"/>
      <c r="P333" s="36"/>
      <c r="Q333" s="36"/>
      <c r="R333" s="36"/>
      <c r="S333" s="36"/>
      <c r="T333" s="36"/>
      <c r="U333" s="36"/>
      <c r="V333" s="36"/>
      <c r="W333" s="36"/>
      <c r="X333" s="36"/>
      <c r="Y333" s="36"/>
      <c r="Z333" s="36"/>
      <c r="AA333" s="36"/>
      <c r="AB333" s="36"/>
      <c r="AC333" s="36"/>
      <c r="AD333" s="36"/>
      <c r="AE333" s="36"/>
      <c r="AF333" s="36"/>
      <c r="AG333" s="36"/>
      <c r="AH333" s="36"/>
      <c r="AI333" s="36"/>
      <c r="AJ333" s="36"/>
      <c r="AK333" s="36"/>
      <c r="AL333" s="36"/>
      <c r="AM333" s="36"/>
    </row>
    <row r="334" spans="2:39" x14ac:dyDescent="0.3">
      <c r="B334" s="36" t="s">
        <v>47</v>
      </c>
      <c r="C334" s="36" t="s">
        <v>49</v>
      </c>
      <c r="D334" s="199" t="s">
        <v>54</v>
      </c>
      <c r="E334" s="37" t="s">
        <v>319</v>
      </c>
      <c r="F334" s="199" t="s">
        <v>312</v>
      </c>
      <c r="G334" s="36"/>
      <c r="H334" s="36"/>
      <c r="I334" s="36"/>
      <c r="J334" s="36"/>
      <c r="K334" s="36"/>
      <c r="L334" s="36"/>
      <c r="M334" s="36"/>
      <c r="N334" s="36"/>
      <c r="O334" s="36"/>
      <c r="P334" s="36"/>
      <c r="Q334" s="36"/>
      <c r="R334" s="36"/>
      <c r="S334" s="36"/>
      <c r="T334" s="36"/>
      <c r="U334" s="36"/>
      <c r="V334" s="36"/>
      <c r="W334" s="36"/>
      <c r="X334" s="36"/>
      <c r="Y334" s="36"/>
      <c r="Z334" s="36"/>
      <c r="AA334" s="36"/>
      <c r="AB334" s="36"/>
      <c r="AC334" s="36"/>
      <c r="AD334" s="36"/>
      <c r="AE334" s="36"/>
      <c r="AF334" s="36"/>
      <c r="AG334" s="36"/>
      <c r="AH334" s="36"/>
      <c r="AI334" s="36"/>
      <c r="AJ334" s="36"/>
      <c r="AK334" s="36"/>
      <c r="AL334" s="36"/>
      <c r="AM334" s="36"/>
    </row>
    <row r="335" spans="2:39" x14ac:dyDescent="0.3">
      <c r="B335" s="36" t="s">
        <v>47</v>
      </c>
      <c r="C335" s="36" t="s">
        <v>49</v>
      </c>
      <c r="D335" s="199" t="s">
        <v>54</v>
      </c>
      <c r="E335" s="37" t="s">
        <v>318</v>
      </c>
      <c r="F335" s="199" t="s">
        <v>312</v>
      </c>
      <c r="G335" s="36"/>
      <c r="H335" s="36"/>
      <c r="I335" s="36"/>
      <c r="J335" s="36"/>
      <c r="K335" s="36"/>
      <c r="L335" s="36"/>
      <c r="M335" s="36"/>
      <c r="N335" s="36"/>
      <c r="O335" s="36"/>
      <c r="P335" s="36"/>
      <c r="Q335" s="36"/>
      <c r="R335" s="36"/>
      <c r="S335" s="36"/>
      <c r="T335" s="36"/>
      <c r="U335" s="36"/>
      <c r="V335" s="36"/>
      <c r="W335" s="36"/>
      <c r="X335" s="36"/>
      <c r="Y335" s="36"/>
      <c r="Z335" s="36"/>
      <c r="AA335" s="36"/>
      <c r="AB335" s="36"/>
      <c r="AC335" s="36"/>
      <c r="AD335" s="36"/>
      <c r="AE335" s="36"/>
      <c r="AF335" s="36"/>
      <c r="AG335" s="36"/>
      <c r="AH335" s="36"/>
      <c r="AI335" s="36"/>
      <c r="AJ335" s="36"/>
      <c r="AK335" s="36"/>
      <c r="AL335" s="36"/>
      <c r="AM335" s="36"/>
    </row>
    <row r="336" spans="2:39" x14ac:dyDescent="0.3">
      <c r="B336" s="36" t="s">
        <v>47</v>
      </c>
      <c r="C336" s="36" t="s">
        <v>49</v>
      </c>
      <c r="D336" s="199" t="s">
        <v>54</v>
      </c>
      <c r="E336" s="37" t="s">
        <v>317</v>
      </c>
      <c r="F336" s="199" t="s">
        <v>312</v>
      </c>
      <c r="G336" s="36"/>
      <c r="H336" s="36"/>
      <c r="I336" s="36"/>
      <c r="J336" s="36"/>
      <c r="K336" s="36"/>
      <c r="L336" s="36"/>
      <c r="M336" s="36"/>
      <c r="N336" s="36"/>
      <c r="O336" s="36"/>
      <c r="P336" s="36"/>
      <c r="Q336" s="36"/>
      <c r="R336" s="36"/>
      <c r="S336" s="36"/>
      <c r="T336" s="36"/>
      <c r="U336" s="36"/>
      <c r="V336" s="36"/>
      <c r="W336" s="36"/>
      <c r="X336" s="36"/>
      <c r="Y336" s="36"/>
      <c r="Z336" s="36"/>
      <c r="AA336" s="36"/>
      <c r="AB336" s="36"/>
      <c r="AC336" s="36"/>
      <c r="AD336" s="36"/>
      <c r="AE336" s="36"/>
      <c r="AF336" s="36"/>
      <c r="AG336" s="36"/>
      <c r="AH336" s="36"/>
      <c r="AI336" s="36"/>
      <c r="AJ336" s="36"/>
      <c r="AK336" s="36"/>
      <c r="AL336" s="36"/>
      <c r="AM336" s="36"/>
    </row>
    <row r="337" spans="2:39" x14ac:dyDescent="0.3">
      <c r="B337" s="36" t="s">
        <v>47</v>
      </c>
      <c r="C337" s="36" t="s">
        <v>49</v>
      </c>
      <c r="D337" s="199" t="s">
        <v>54</v>
      </c>
      <c r="E337" s="37" t="s">
        <v>316</v>
      </c>
      <c r="F337" s="199" t="s">
        <v>312</v>
      </c>
      <c r="G337" s="36"/>
      <c r="H337" s="36"/>
      <c r="I337" s="36"/>
      <c r="J337" s="36"/>
      <c r="K337" s="36"/>
      <c r="L337" s="36"/>
      <c r="M337" s="36"/>
      <c r="N337" s="36"/>
      <c r="O337" s="36"/>
      <c r="P337" s="36"/>
      <c r="Q337" s="36"/>
      <c r="R337" s="36"/>
      <c r="S337" s="36"/>
      <c r="T337" s="36"/>
      <c r="U337" s="36"/>
      <c r="V337" s="36"/>
      <c r="W337" s="36"/>
      <c r="X337" s="36"/>
      <c r="Y337" s="36"/>
      <c r="Z337" s="36"/>
      <c r="AA337" s="36"/>
      <c r="AB337" s="36"/>
      <c r="AC337" s="36"/>
      <c r="AD337" s="36"/>
      <c r="AE337" s="36"/>
      <c r="AF337" s="36"/>
      <c r="AG337" s="36"/>
      <c r="AH337" s="36"/>
      <c r="AI337" s="36"/>
      <c r="AJ337" s="36"/>
      <c r="AK337" s="36"/>
      <c r="AL337" s="36"/>
      <c r="AM337" s="36"/>
    </row>
    <row r="338" spans="2:39" x14ac:dyDescent="0.3">
      <c r="B338" s="16" t="s">
        <v>47</v>
      </c>
      <c r="C338" s="44" t="s">
        <v>53</v>
      </c>
      <c r="D338" s="15" t="s">
        <v>54</v>
      </c>
      <c r="E338" s="15" t="s">
        <v>313</v>
      </c>
      <c r="F338" s="15" t="s">
        <v>312</v>
      </c>
      <c r="G338" s="16">
        <v>65</v>
      </c>
      <c r="H338" s="16">
        <v>13783.7</v>
      </c>
      <c r="I338" s="16">
        <v>0.31142999999999998</v>
      </c>
      <c r="J338" s="16">
        <v>6156</v>
      </c>
      <c r="K338" s="16">
        <v>5803</v>
      </c>
      <c r="L338" s="16">
        <v>0.94501035089330809</v>
      </c>
      <c r="M338" s="16">
        <v>3.380182300993388E-3</v>
      </c>
      <c r="N338" s="16">
        <v>0.93838401227433332</v>
      </c>
      <c r="O338" s="16">
        <v>0.95163668951228286</v>
      </c>
      <c r="P338" s="16">
        <v>7716</v>
      </c>
      <c r="Q338" s="16">
        <v>7291</v>
      </c>
      <c r="R338" s="16">
        <v>0.94426461992832555</v>
      </c>
      <c r="S338" s="16">
        <v>3.3339226780213882E-3</v>
      </c>
      <c r="T338" s="16">
        <v>0.93772896633722891</v>
      </c>
      <c r="U338" s="16">
        <v>0.9508002735194222</v>
      </c>
      <c r="V338" s="16">
        <v>197</v>
      </c>
      <c r="W338" s="16">
        <v>177</v>
      </c>
      <c r="X338" s="16">
        <v>0.89796302783907789</v>
      </c>
      <c r="Y338" s="16">
        <v>3.0316926538633781E-2</v>
      </c>
      <c r="Z338" s="16">
        <v>0.83808430656362765</v>
      </c>
      <c r="AA338" s="16">
        <v>0.95784174911452813</v>
      </c>
      <c r="AB338" s="16">
        <v>8562</v>
      </c>
      <c r="AC338" s="16">
        <v>7717</v>
      </c>
      <c r="AD338" s="16">
        <v>0.9145678756487291</v>
      </c>
      <c r="AE338" s="16">
        <v>3.6871756074595718E-3</v>
      </c>
      <c r="AF338" s="16">
        <v>0.90733972286079501</v>
      </c>
      <c r="AG338" s="16">
        <v>0.9217960284366632</v>
      </c>
      <c r="AH338" s="16">
        <v>649</v>
      </c>
      <c r="AI338" s="16">
        <v>249</v>
      </c>
      <c r="AJ338" s="16">
        <v>0.33063472922142112</v>
      </c>
      <c r="AK338" s="16">
        <v>2.2464929583114131E-2</v>
      </c>
      <c r="AL338" s="16">
        <v>0.28650481415892348</v>
      </c>
      <c r="AM338" s="16">
        <v>0.3747646442839187</v>
      </c>
    </row>
    <row r="339" spans="2:39" x14ac:dyDescent="0.3">
      <c r="B339" s="209" t="s">
        <v>47</v>
      </c>
      <c r="C339" s="210" t="s">
        <v>50</v>
      </c>
      <c r="D339" s="209" t="s">
        <v>82</v>
      </c>
      <c r="E339" s="209" t="s">
        <v>326</v>
      </c>
      <c r="F339" s="209" t="s">
        <v>329</v>
      </c>
      <c r="G339" s="209"/>
      <c r="H339" s="209"/>
      <c r="I339" s="209"/>
      <c r="J339" s="209"/>
      <c r="K339" s="209"/>
      <c r="L339" s="209"/>
      <c r="M339" s="209"/>
      <c r="N339" s="209"/>
      <c r="O339" s="209"/>
      <c r="P339" s="209"/>
      <c r="Q339" s="209"/>
      <c r="R339" s="209"/>
      <c r="S339" s="209"/>
      <c r="T339" s="209"/>
      <c r="U339" s="209"/>
      <c r="V339" s="209"/>
      <c r="W339" s="209"/>
      <c r="X339" s="209"/>
      <c r="Y339" s="209"/>
      <c r="Z339" s="209"/>
      <c r="AA339" s="209"/>
      <c r="AB339" s="209"/>
      <c r="AC339" s="209"/>
      <c r="AD339" s="209"/>
      <c r="AE339" s="209"/>
      <c r="AF339" s="209"/>
      <c r="AG339" s="209"/>
      <c r="AH339" s="209"/>
      <c r="AI339" s="209"/>
      <c r="AJ339" s="209"/>
      <c r="AK339" s="209"/>
      <c r="AL339" s="209"/>
      <c r="AM339" s="209"/>
    </row>
    <row r="340" spans="2:39" x14ac:dyDescent="0.3">
      <c r="B340" s="209" t="s">
        <v>47</v>
      </c>
      <c r="C340" s="210" t="s">
        <v>50</v>
      </c>
      <c r="D340" s="209" t="s">
        <v>82</v>
      </c>
      <c r="E340" s="209" t="s">
        <v>326</v>
      </c>
      <c r="F340" s="209" t="s">
        <v>328</v>
      </c>
      <c r="G340" s="209"/>
      <c r="H340" s="209"/>
      <c r="I340" s="209"/>
      <c r="J340" s="209"/>
      <c r="K340" s="209"/>
      <c r="L340" s="209"/>
      <c r="M340" s="209"/>
      <c r="N340" s="209"/>
      <c r="O340" s="209"/>
      <c r="P340" s="209"/>
      <c r="Q340" s="209"/>
      <c r="R340" s="209"/>
      <c r="S340" s="209"/>
      <c r="T340" s="209"/>
      <c r="U340" s="209"/>
      <c r="V340" s="209"/>
      <c r="W340" s="209"/>
      <c r="X340" s="209"/>
      <c r="Y340" s="209"/>
      <c r="Z340" s="209"/>
      <c r="AA340" s="209"/>
      <c r="AB340" s="209"/>
      <c r="AC340" s="209"/>
      <c r="AD340" s="209"/>
      <c r="AE340" s="209"/>
      <c r="AF340" s="209"/>
      <c r="AG340" s="209"/>
      <c r="AH340" s="209"/>
      <c r="AI340" s="209"/>
      <c r="AJ340" s="209"/>
      <c r="AK340" s="209"/>
      <c r="AL340" s="209"/>
      <c r="AM340" s="209"/>
    </row>
    <row r="341" spans="2:39" x14ac:dyDescent="0.3">
      <c r="B341" s="209" t="s">
        <v>47</v>
      </c>
      <c r="C341" s="210" t="s">
        <v>50</v>
      </c>
      <c r="D341" s="209" t="s">
        <v>82</v>
      </c>
      <c r="E341" s="209" t="s">
        <v>324</v>
      </c>
      <c r="F341" s="209" t="s">
        <v>329</v>
      </c>
      <c r="G341" s="209"/>
      <c r="H341" s="209"/>
      <c r="I341" s="209"/>
      <c r="J341" s="209"/>
      <c r="K341" s="209"/>
      <c r="L341" s="209"/>
      <c r="M341" s="209"/>
      <c r="N341" s="209"/>
      <c r="O341" s="209"/>
      <c r="P341" s="209"/>
      <c r="Q341" s="209"/>
      <c r="R341" s="209"/>
      <c r="S341" s="209"/>
      <c r="T341" s="209"/>
      <c r="U341" s="209"/>
      <c r="V341" s="209"/>
      <c r="W341" s="209"/>
      <c r="X341" s="209"/>
      <c r="Y341" s="209"/>
      <c r="Z341" s="209"/>
      <c r="AA341" s="209"/>
      <c r="AB341" s="209"/>
      <c r="AC341" s="209"/>
      <c r="AD341" s="209"/>
      <c r="AE341" s="209"/>
      <c r="AF341" s="209"/>
      <c r="AG341" s="209"/>
      <c r="AH341" s="209"/>
      <c r="AI341" s="209"/>
      <c r="AJ341" s="209"/>
      <c r="AK341" s="209"/>
      <c r="AL341" s="209"/>
      <c r="AM341" s="209"/>
    </row>
    <row r="342" spans="2:39" x14ac:dyDescent="0.3">
      <c r="B342" s="209" t="s">
        <v>47</v>
      </c>
      <c r="C342" s="210" t="s">
        <v>50</v>
      </c>
      <c r="D342" s="209" t="s">
        <v>82</v>
      </c>
      <c r="E342" s="209" t="s">
        <v>324</v>
      </c>
      <c r="F342" s="209" t="s">
        <v>328</v>
      </c>
      <c r="G342" s="209"/>
      <c r="H342" s="209"/>
      <c r="I342" s="209"/>
      <c r="J342" s="209"/>
      <c r="K342" s="209"/>
      <c r="L342" s="209"/>
      <c r="M342" s="209"/>
      <c r="N342" s="209"/>
      <c r="O342" s="209"/>
      <c r="P342" s="209"/>
      <c r="Q342" s="209"/>
      <c r="R342" s="209"/>
      <c r="S342" s="209"/>
      <c r="T342" s="209"/>
      <c r="U342" s="209"/>
      <c r="V342" s="209"/>
      <c r="W342" s="209"/>
      <c r="X342" s="209"/>
      <c r="Y342" s="209"/>
      <c r="Z342" s="209"/>
      <c r="AA342" s="209"/>
      <c r="AB342" s="209"/>
      <c r="AC342" s="209"/>
      <c r="AD342" s="209"/>
      <c r="AE342" s="209"/>
      <c r="AF342" s="209"/>
      <c r="AG342" s="209"/>
      <c r="AH342" s="209"/>
      <c r="AI342" s="209"/>
      <c r="AJ342" s="209"/>
      <c r="AK342" s="209"/>
      <c r="AL342" s="209"/>
      <c r="AM342" s="209"/>
    </row>
    <row r="343" spans="2:39" x14ac:dyDescent="0.3">
      <c r="B343" s="209" t="s">
        <v>47</v>
      </c>
      <c r="C343" s="210" t="s">
        <v>50</v>
      </c>
      <c r="D343" s="209" t="s">
        <v>82</v>
      </c>
      <c r="E343" s="209" t="s">
        <v>323</v>
      </c>
      <c r="F343" s="209" t="s">
        <v>329</v>
      </c>
      <c r="G343" s="209"/>
      <c r="H343" s="209"/>
      <c r="I343" s="209"/>
      <c r="J343" s="209"/>
      <c r="K343" s="209"/>
      <c r="L343" s="209"/>
      <c r="M343" s="209"/>
      <c r="N343" s="209"/>
      <c r="O343" s="209"/>
      <c r="P343" s="209"/>
      <c r="Q343" s="209"/>
      <c r="R343" s="209"/>
      <c r="S343" s="209"/>
      <c r="T343" s="209"/>
      <c r="U343" s="209"/>
      <c r="V343" s="209"/>
      <c r="W343" s="209"/>
      <c r="X343" s="209"/>
      <c r="Y343" s="209"/>
      <c r="Z343" s="209"/>
      <c r="AA343" s="209"/>
      <c r="AB343" s="209"/>
      <c r="AC343" s="209"/>
      <c r="AD343" s="209"/>
      <c r="AE343" s="209"/>
      <c r="AF343" s="209"/>
      <c r="AG343" s="209"/>
      <c r="AH343" s="209"/>
      <c r="AI343" s="209"/>
      <c r="AJ343" s="209"/>
      <c r="AK343" s="209"/>
      <c r="AL343" s="209"/>
      <c r="AM343" s="209"/>
    </row>
    <row r="344" spans="2:39" x14ac:dyDescent="0.3">
      <c r="B344" s="209" t="s">
        <v>47</v>
      </c>
      <c r="C344" s="210" t="s">
        <v>50</v>
      </c>
      <c r="D344" s="209" t="s">
        <v>82</v>
      </c>
      <c r="E344" s="209" t="s">
        <v>323</v>
      </c>
      <c r="F344" s="209" t="s">
        <v>328</v>
      </c>
      <c r="G344" s="209"/>
      <c r="H344" s="209"/>
      <c r="I344" s="209"/>
      <c r="J344" s="209"/>
      <c r="K344" s="209"/>
      <c r="L344" s="209"/>
      <c r="M344" s="209"/>
      <c r="N344" s="209"/>
      <c r="O344" s="209"/>
      <c r="P344" s="209"/>
      <c r="Q344" s="209"/>
      <c r="R344" s="209"/>
      <c r="S344" s="209"/>
      <c r="T344" s="209"/>
      <c r="U344" s="209"/>
      <c r="V344" s="209"/>
      <c r="W344" s="209"/>
      <c r="X344" s="209"/>
      <c r="Y344" s="209"/>
      <c r="Z344" s="209"/>
      <c r="AA344" s="209"/>
      <c r="AB344" s="209"/>
      <c r="AC344" s="209"/>
      <c r="AD344" s="209"/>
      <c r="AE344" s="209"/>
      <c r="AF344" s="209"/>
      <c r="AG344" s="209"/>
      <c r="AH344" s="209"/>
      <c r="AI344" s="209"/>
      <c r="AJ344" s="209"/>
      <c r="AK344" s="209"/>
      <c r="AL344" s="209"/>
      <c r="AM344" s="209"/>
    </row>
    <row r="345" spans="2:39" x14ac:dyDescent="0.3">
      <c r="B345" s="209" t="s">
        <v>47</v>
      </c>
      <c r="C345" s="210" t="s">
        <v>50</v>
      </c>
      <c r="D345" s="209" t="s">
        <v>82</v>
      </c>
      <c r="E345" s="209" t="s">
        <v>322</v>
      </c>
      <c r="F345" s="209" t="s">
        <v>329</v>
      </c>
      <c r="G345" s="209"/>
      <c r="H345" s="209"/>
      <c r="I345" s="209"/>
      <c r="J345" s="209"/>
      <c r="K345" s="209"/>
      <c r="L345" s="209"/>
      <c r="M345" s="209"/>
      <c r="N345" s="209"/>
      <c r="O345" s="209"/>
      <c r="P345" s="209"/>
      <c r="Q345" s="209"/>
      <c r="R345" s="209"/>
      <c r="S345" s="209"/>
      <c r="T345" s="209"/>
      <c r="U345" s="209"/>
      <c r="V345" s="209"/>
      <c r="W345" s="209"/>
      <c r="X345" s="209"/>
      <c r="Y345" s="209"/>
      <c r="Z345" s="209"/>
      <c r="AA345" s="209"/>
      <c r="AB345" s="209"/>
      <c r="AC345" s="209"/>
      <c r="AD345" s="209"/>
      <c r="AE345" s="209"/>
      <c r="AF345" s="209"/>
      <c r="AG345" s="209"/>
      <c r="AH345" s="209"/>
      <c r="AI345" s="209"/>
      <c r="AJ345" s="209"/>
      <c r="AK345" s="209"/>
      <c r="AL345" s="209"/>
      <c r="AM345" s="209"/>
    </row>
    <row r="346" spans="2:39" x14ac:dyDescent="0.3">
      <c r="B346" s="209" t="s">
        <v>47</v>
      </c>
      <c r="C346" s="210" t="s">
        <v>50</v>
      </c>
      <c r="D346" s="209" t="s">
        <v>82</v>
      </c>
      <c r="E346" s="209" t="s">
        <v>322</v>
      </c>
      <c r="F346" s="209" t="s">
        <v>328</v>
      </c>
      <c r="G346" s="209"/>
      <c r="H346" s="209"/>
      <c r="I346" s="209"/>
      <c r="J346" s="209"/>
      <c r="K346" s="209"/>
      <c r="L346" s="209"/>
      <c r="M346" s="209"/>
      <c r="N346" s="209"/>
      <c r="O346" s="209"/>
      <c r="P346" s="209"/>
      <c r="Q346" s="209"/>
      <c r="R346" s="209"/>
      <c r="S346" s="209"/>
      <c r="T346" s="209"/>
      <c r="U346" s="209"/>
      <c r="V346" s="209"/>
      <c r="W346" s="209"/>
      <c r="X346" s="209"/>
      <c r="Y346" s="209"/>
      <c r="Z346" s="209"/>
      <c r="AA346" s="209"/>
      <c r="AB346" s="209"/>
      <c r="AC346" s="209"/>
      <c r="AD346" s="209"/>
      <c r="AE346" s="209"/>
      <c r="AF346" s="209"/>
      <c r="AG346" s="209"/>
      <c r="AH346" s="209"/>
      <c r="AI346" s="209"/>
      <c r="AJ346" s="209"/>
      <c r="AK346" s="209"/>
      <c r="AL346" s="209"/>
      <c r="AM346" s="209"/>
    </row>
    <row r="347" spans="2:39" x14ac:dyDescent="0.3">
      <c r="B347" s="209" t="s">
        <v>47</v>
      </c>
      <c r="C347" s="210" t="s">
        <v>50</v>
      </c>
      <c r="D347" s="209" t="s">
        <v>82</v>
      </c>
      <c r="E347" s="209" t="s">
        <v>321</v>
      </c>
      <c r="F347" s="209" t="s">
        <v>329</v>
      </c>
      <c r="G347" s="209"/>
      <c r="H347" s="209"/>
      <c r="I347" s="209"/>
      <c r="J347" s="209"/>
      <c r="K347" s="209"/>
      <c r="L347" s="209"/>
      <c r="M347" s="209"/>
      <c r="N347" s="209"/>
      <c r="O347" s="209"/>
      <c r="P347" s="209"/>
      <c r="Q347" s="209"/>
      <c r="R347" s="209"/>
      <c r="S347" s="209"/>
      <c r="T347" s="209"/>
      <c r="U347" s="209"/>
      <c r="V347" s="209"/>
      <c r="W347" s="209"/>
      <c r="X347" s="209"/>
      <c r="Y347" s="209"/>
      <c r="Z347" s="209"/>
      <c r="AA347" s="209"/>
      <c r="AB347" s="209"/>
      <c r="AC347" s="209"/>
      <c r="AD347" s="209"/>
      <c r="AE347" s="209"/>
      <c r="AF347" s="209"/>
      <c r="AG347" s="209"/>
      <c r="AH347" s="209"/>
      <c r="AI347" s="209"/>
      <c r="AJ347" s="209"/>
      <c r="AK347" s="209"/>
      <c r="AL347" s="209"/>
      <c r="AM347" s="209"/>
    </row>
    <row r="348" spans="2:39" x14ac:dyDescent="0.3">
      <c r="B348" s="209" t="s">
        <v>47</v>
      </c>
      <c r="C348" s="210" t="s">
        <v>50</v>
      </c>
      <c r="D348" s="209" t="s">
        <v>82</v>
      </c>
      <c r="E348" s="209" t="s">
        <v>321</v>
      </c>
      <c r="F348" s="209" t="s">
        <v>328</v>
      </c>
      <c r="G348" s="209"/>
      <c r="H348" s="209"/>
      <c r="I348" s="209"/>
      <c r="J348" s="209"/>
      <c r="K348" s="209"/>
      <c r="L348" s="209"/>
      <c r="M348" s="209"/>
      <c r="N348" s="209"/>
      <c r="O348" s="209"/>
      <c r="P348" s="209"/>
      <c r="Q348" s="209"/>
      <c r="R348" s="209"/>
      <c r="S348" s="209"/>
      <c r="T348" s="209"/>
      <c r="U348" s="209"/>
      <c r="V348" s="209"/>
      <c r="W348" s="209"/>
      <c r="X348" s="209"/>
      <c r="Y348" s="209"/>
      <c r="Z348" s="209"/>
      <c r="AA348" s="209"/>
      <c r="AB348" s="209"/>
      <c r="AC348" s="209"/>
      <c r="AD348" s="209"/>
      <c r="AE348" s="209"/>
      <c r="AF348" s="209"/>
      <c r="AG348" s="209"/>
      <c r="AH348" s="209"/>
      <c r="AI348" s="209"/>
      <c r="AJ348" s="209"/>
      <c r="AK348" s="209"/>
      <c r="AL348" s="209"/>
      <c r="AM348" s="209"/>
    </row>
    <row r="349" spans="2:39" x14ac:dyDescent="0.3">
      <c r="B349" s="201" t="s">
        <v>47</v>
      </c>
      <c r="C349" s="203" t="s">
        <v>50</v>
      </c>
      <c r="D349" s="201" t="s">
        <v>82</v>
      </c>
      <c r="E349" s="204" t="s">
        <v>313</v>
      </c>
      <c r="F349" s="202" t="s">
        <v>315</v>
      </c>
      <c r="G349" s="201"/>
      <c r="H349" s="201"/>
      <c r="I349" s="201"/>
      <c r="J349" s="201"/>
      <c r="K349" s="201"/>
      <c r="L349" s="201"/>
      <c r="M349" s="201"/>
      <c r="N349" s="201"/>
      <c r="O349" s="201"/>
      <c r="P349" s="201"/>
      <c r="Q349" s="201"/>
      <c r="R349" s="201"/>
      <c r="S349" s="201"/>
      <c r="T349" s="201"/>
      <c r="U349" s="201"/>
      <c r="V349" s="201"/>
      <c r="W349" s="201"/>
      <c r="X349" s="201"/>
      <c r="Y349" s="201"/>
      <c r="Z349" s="201"/>
      <c r="AA349" s="201"/>
      <c r="AB349" s="201"/>
      <c r="AC349" s="201"/>
      <c r="AD349" s="201"/>
      <c r="AE349" s="201"/>
      <c r="AF349" s="201"/>
      <c r="AG349" s="201"/>
      <c r="AH349" s="201"/>
      <c r="AI349" s="201"/>
      <c r="AJ349" s="201"/>
      <c r="AK349" s="201"/>
      <c r="AL349" s="201"/>
      <c r="AM349" s="201"/>
    </row>
    <row r="350" spans="2:39" x14ac:dyDescent="0.3">
      <c r="B350" s="201" t="s">
        <v>47</v>
      </c>
      <c r="C350" s="203" t="s">
        <v>50</v>
      </c>
      <c r="D350" s="201" t="s">
        <v>82</v>
      </c>
      <c r="E350" s="204" t="s">
        <v>313</v>
      </c>
      <c r="F350" s="202" t="s">
        <v>314</v>
      </c>
      <c r="G350" s="201"/>
      <c r="H350" s="201"/>
      <c r="I350" s="201"/>
      <c r="J350" s="201"/>
      <c r="K350" s="201"/>
      <c r="L350" s="201"/>
      <c r="M350" s="201"/>
      <c r="N350" s="201"/>
      <c r="O350" s="201"/>
      <c r="P350" s="201"/>
      <c r="Q350" s="201"/>
      <c r="R350" s="201"/>
      <c r="S350" s="201"/>
      <c r="T350" s="201"/>
      <c r="U350" s="201"/>
      <c r="V350" s="201"/>
      <c r="W350" s="201"/>
      <c r="X350" s="201"/>
      <c r="Y350" s="201"/>
      <c r="Z350" s="201"/>
      <c r="AA350" s="201"/>
      <c r="AB350" s="201"/>
      <c r="AC350" s="201"/>
      <c r="AD350" s="201"/>
      <c r="AE350" s="201"/>
      <c r="AF350" s="201"/>
      <c r="AG350" s="201"/>
      <c r="AH350" s="201"/>
      <c r="AI350" s="201"/>
      <c r="AJ350" s="201"/>
      <c r="AK350" s="201"/>
      <c r="AL350" s="201"/>
      <c r="AM350" s="201"/>
    </row>
    <row r="351" spans="2:39" x14ac:dyDescent="0.3">
      <c r="B351" s="201" t="s">
        <v>47</v>
      </c>
      <c r="C351" s="203" t="s">
        <v>50</v>
      </c>
      <c r="D351" s="201" t="s">
        <v>82</v>
      </c>
      <c r="E351" s="202" t="s">
        <v>320</v>
      </c>
      <c r="F351" s="204" t="s">
        <v>312</v>
      </c>
      <c r="G351" s="201"/>
      <c r="H351" s="201"/>
      <c r="I351" s="201"/>
      <c r="J351" s="201"/>
      <c r="K351" s="201"/>
      <c r="L351" s="201"/>
      <c r="M351" s="201"/>
      <c r="N351" s="201"/>
      <c r="O351" s="201"/>
      <c r="P351" s="201"/>
      <c r="Q351" s="201"/>
      <c r="R351" s="201"/>
      <c r="S351" s="201"/>
      <c r="T351" s="201"/>
      <c r="U351" s="201"/>
      <c r="V351" s="201"/>
      <c r="W351" s="201"/>
      <c r="X351" s="201"/>
      <c r="Y351" s="201"/>
      <c r="Z351" s="201"/>
      <c r="AA351" s="201"/>
      <c r="AB351" s="201"/>
      <c r="AC351" s="201"/>
      <c r="AD351" s="201"/>
      <c r="AE351" s="201"/>
      <c r="AF351" s="201"/>
      <c r="AG351" s="201"/>
      <c r="AH351" s="201"/>
      <c r="AI351" s="201"/>
      <c r="AJ351" s="201"/>
      <c r="AK351" s="201"/>
      <c r="AL351" s="201"/>
      <c r="AM351" s="201"/>
    </row>
    <row r="352" spans="2:39" x14ac:dyDescent="0.3">
      <c r="B352" s="201" t="s">
        <v>47</v>
      </c>
      <c r="C352" s="203" t="s">
        <v>50</v>
      </c>
      <c r="D352" s="201" t="s">
        <v>82</v>
      </c>
      <c r="E352" s="202" t="s">
        <v>319</v>
      </c>
      <c r="F352" s="204" t="s">
        <v>312</v>
      </c>
      <c r="G352" s="201"/>
      <c r="H352" s="201"/>
      <c r="I352" s="201"/>
      <c r="J352" s="201"/>
      <c r="K352" s="201"/>
      <c r="L352" s="201"/>
      <c r="M352" s="201"/>
      <c r="N352" s="201"/>
      <c r="O352" s="201"/>
      <c r="P352" s="201"/>
      <c r="Q352" s="201"/>
      <c r="R352" s="201"/>
      <c r="S352" s="201"/>
      <c r="T352" s="201"/>
      <c r="U352" s="201"/>
      <c r="V352" s="201"/>
      <c r="W352" s="201"/>
      <c r="X352" s="201"/>
      <c r="Y352" s="201"/>
      <c r="Z352" s="201"/>
      <c r="AA352" s="201"/>
      <c r="AB352" s="201"/>
      <c r="AC352" s="201"/>
      <c r="AD352" s="201"/>
      <c r="AE352" s="201"/>
      <c r="AF352" s="201"/>
      <c r="AG352" s="201"/>
      <c r="AH352" s="201"/>
      <c r="AI352" s="201"/>
      <c r="AJ352" s="201"/>
      <c r="AK352" s="201"/>
      <c r="AL352" s="201"/>
      <c r="AM352" s="201"/>
    </row>
    <row r="353" spans="2:39" x14ac:dyDescent="0.3">
      <c r="B353" s="201" t="s">
        <v>47</v>
      </c>
      <c r="C353" s="203" t="s">
        <v>50</v>
      </c>
      <c r="D353" s="201" t="s">
        <v>82</v>
      </c>
      <c r="E353" s="202" t="s">
        <v>318</v>
      </c>
      <c r="F353" s="204" t="s">
        <v>312</v>
      </c>
      <c r="G353" s="201"/>
      <c r="H353" s="201"/>
      <c r="I353" s="201"/>
      <c r="J353" s="201"/>
      <c r="K353" s="201"/>
      <c r="L353" s="201"/>
      <c r="M353" s="201"/>
      <c r="N353" s="201"/>
      <c r="O353" s="201"/>
      <c r="P353" s="201"/>
      <c r="Q353" s="201"/>
      <c r="R353" s="201"/>
      <c r="S353" s="201"/>
      <c r="T353" s="201"/>
      <c r="U353" s="201"/>
      <c r="V353" s="201"/>
      <c r="W353" s="201"/>
      <c r="X353" s="201"/>
      <c r="Y353" s="201"/>
      <c r="Z353" s="201"/>
      <c r="AA353" s="201"/>
      <c r="AB353" s="201"/>
      <c r="AC353" s="201"/>
      <c r="AD353" s="201"/>
      <c r="AE353" s="201"/>
      <c r="AF353" s="201"/>
      <c r="AG353" s="201"/>
      <c r="AH353" s="201"/>
      <c r="AI353" s="201"/>
      <c r="AJ353" s="201"/>
      <c r="AK353" s="201"/>
      <c r="AL353" s="201"/>
      <c r="AM353" s="201"/>
    </row>
    <row r="354" spans="2:39" x14ac:dyDescent="0.3">
      <c r="B354" s="201" t="s">
        <v>47</v>
      </c>
      <c r="C354" s="203" t="s">
        <v>50</v>
      </c>
      <c r="D354" s="201" t="s">
        <v>82</v>
      </c>
      <c r="E354" s="202" t="s">
        <v>317</v>
      </c>
      <c r="F354" s="204" t="s">
        <v>312</v>
      </c>
      <c r="G354" s="201"/>
      <c r="H354" s="201"/>
      <c r="I354" s="201"/>
      <c r="J354" s="201"/>
      <c r="K354" s="201"/>
      <c r="L354" s="201"/>
      <c r="M354" s="201"/>
      <c r="N354" s="201"/>
      <c r="O354" s="201"/>
      <c r="P354" s="201"/>
      <c r="Q354" s="201"/>
      <c r="R354" s="201"/>
      <c r="S354" s="201"/>
      <c r="T354" s="201"/>
      <c r="U354" s="201"/>
      <c r="V354" s="201"/>
      <c r="W354" s="201"/>
      <c r="X354" s="201"/>
      <c r="Y354" s="201"/>
      <c r="Z354" s="201"/>
      <c r="AA354" s="201"/>
      <c r="AB354" s="201"/>
      <c r="AC354" s="201"/>
      <c r="AD354" s="201"/>
      <c r="AE354" s="201"/>
      <c r="AF354" s="201"/>
      <c r="AG354" s="201"/>
      <c r="AH354" s="201"/>
      <c r="AI354" s="201"/>
      <c r="AJ354" s="201"/>
      <c r="AK354" s="201"/>
      <c r="AL354" s="201"/>
      <c r="AM354" s="201"/>
    </row>
    <row r="355" spans="2:39" x14ac:dyDescent="0.3">
      <c r="B355" s="201" t="s">
        <v>47</v>
      </c>
      <c r="C355" s="203" t="s">
        <v>50</v>
      </c>
      <c r="D355" s="201" t="s">
        <v>82</v>
      </c>
      <c r="E355" s="202" t="s">
        <v>316</v>
      </c>
      <c r="F355" s="204" t="s">
        <v>312</v>
      </c>
      <c r="G355" s="201"/>
      <c r="H355" s="201"/>
      <c r="I355" s="201"/>
      <c r="J355" s="201"/>
      <c r="K355" s="201"/>
      <c r="L355" s="201"/>
      <c r="M355" s="201"/>
      <c r="N355" s="201"/>
      <c r="O355" s="201"/>
      <c r="P355" s="201"/>
      <c r="Q355" s="201"/>
      <c r="R355" s="201"/>
      <c r="S355" s="201"/>
      <c r="T355" s="201"/>
      <c r="U355" s="201"/>
      <c r="V355" s="201"/>
      <c r="W355" s="201"/>
      <c r="X355" s="201"/>
      <c r="Y355" s="201"/>
      <c r="Z355" s="201"/>
      <c r="AA355" s="201"/>
      <c r="AB355" s="201"/>
      <c r="AC355" s="201"/>
      <c r="AD355" s="201"/>
      <c r="AE355" s="201"/>
      <c r="AF355" s="201"/>
      <c r="AG355" s="201"/>
      <c r="AH355" s="201"/>
      <c r="AI355" s="201"/>
      <c r="AJ355" s="201"/>
      <c r="AK355" s="201"/>
      <c r="AL355" s="201"/>
      <c r="AM355" s="201"/>
    </row>
    <row r="356" spans="2:39" x14ac:dyDescent="0.3">
      <c r="B356" s="36" t="s">
        <v>47</v>
      </c>
      <c r="C356" s="47" t="s">
        <v>50</v>
      </c>
      <c r="D356" s="37" t="s">
        <v>45</v>
      </c>
      <c r="E356" s="199" t="s">
        <v>313</v>
      </c>
      <c r="F356" s="199" t="s">
        <v>312</v>
      </c>
      <c r="G356" s="36"/>
      <c r="H356" s="36"/>
      <c r="I356" s="36"/>
      <c r="J356" s="36"/>
      <c r="K356" s="36"/>
      <c r="L356" s="36"/>
      <c r="M356" s="36"/>
      <c r="N356" s="36"/>
      <c r="O356" s="36"/>
      <c r="P356" s="36"/>
      <c r="Q356" s="36"/>
      <c r="R356" s="36"/>
      <c r="S356" s="36"/>
      <c r="T356" s="36"/>
      <c r="U356" s="36"/>
      <c r="V356" s="36"/>
      <c r="W356" s="36"/>
      <c r="X356" s="36"/>
      <c r="Y356" s="36"/>
      <c r="Z356" s="36"/>
      <c r="AA356" s="36"/>
      <c r="AB356" s="36"/>
      <c r="AC356" s="36"/>
      <c r="AD356" s="36"/>
      <c r="AE356" s="36"/>
      <c r="AF356" s="36"/>
      <c r="AG356" s="36"/>
      <c r="AH356" s="36"/>
      <c r="AI356" s="36"/>
      <c r="AJ356" s="36"/>
      <c r="AK356" s="36"/>
      <c r="AL356" s="36"/>
      <c r="AM356" s="36"/>
    </row>
    <row r="357" spans="2:39" x14ac:dyDescent="0.3">
      <c r="B357" s="209" t="s">
        <v>47</v>
      </c>
      <c r="C357" s="210" t="s">
        <v>50</v>
      </c>
      <c r="D357" s="209" t="s">
        <v>327</v>
      </c>
      <c r="E357" s="209" t="s">
        <v>326</v>
      </c>
      <c r="F357" s="209" t="s">
        <v>329</v>
      </c>
      <c r="G357" s="209"/>
      <c r="H357" s="209"/>
      <c r="I357" s="209"/>
      <c r="J357" s="209"/>
      <c r="K357" s="209"/>
      <c r="L357" s="209"/>
      <c r="M357" s="209"/>
      <c r="N357" s="209"/>
      <c r="O357" s="209"/>
      <c r="P357" s="209"/>
      <c r="Q357" s="209"/>
      <c r="R357" s="209"/>
      <c r="S357" s="209"/>
      <c r="T357" s="209"/>
      <c r="U357" s="209"/>
      <c r="V357" s="209"/>
      <c r="W357" s="209"/>
      <c r="X357" s="209"/>
      <c r="Y357" s="209"/>
      <c r="Z357" s="209"/>
      <c r="AA357" s="209"/>
      <c r="AB357" s="209"/>
      <c r="AC357" s="209"/>
      <c r="AD357" s="209"/>
      <c r="AE357" s="209"/>
      <c r="AF357" s="209"/>
      <c r="AG357" s="209"/>
      <c r="AH357" s="209"/>
      <c r="AI357" s="209"/>
      <c r="AJ357" s="209"/>
      <c r="AK357" s="209"/>
      <c r="AL357" s="209"/>
      <c r="AM357" s="209"/>
    </row>
    <row r="358" spans="2:39" x14ac:dyDescent="0.3">
      <c r="B358" s="209" t="s">
        <v>47</v>
      </c>
      <c r="C358" s="210" t="s">
        <v>50</v>
      </c>
      <c r="D358" s="209" t="s">
        <v>327</v>
      </c>
      <c r="E358" s="209" t="s">
        <v>326</v>
      </c>
      <c r="F358" s="209" t="s">
        <v>328</v>
      </c>
      <c r="G358" s="209"/>
      <c r="H358" s="209"/>
      <c r="I358" s="209"/>
      <c r="J358" s="209"/>
      <c r="K358" s="209"/>
      <c r="L358" s="209"/>
      <c r="M358" s="209"/>
      <c r="N358" s="209"/>
      <c r="O358" s="209"/>
      <c r="P358" s="209"/>
      <c r="Q358" s="209"/>
      <c r="R358" s="209"/>
      <c r="S358" s="209"/>
      <c r="T358" s="209"/>
      <c r="U358" s="209"/>
      <c r="V358" s="209"/>
      <c r="W358" s="209"/>
      <c r="X358" s="209"/>
      <c r="Y358" s="209"/>
      <c r="Z358" s="209"/>
      <c r="AA358" s="209"/>
      <c r="AB358" s="209"/>
      <c r="AC358" s="209"/>
      <c r="AD358" s="209"/>
      <c r="AE358" s="209"/>
      <c r="AF358" s="209"/>
      <c r="AG358" s="209"/>
      <c r="AH358" s="209"/>
      <c r="AI358" s="209"/>
      <c r="AJ358" s="209"/>
      <c r="AK358" s="209"/>
      <c r="AL358" s="209"/>
      <c r="AM358" s="209"/>
    </row>
    <row r="359" spans="2:39" x14ac:dyDescent="0.3">
      <c r="B359" s="209" t="s">
        <v>47</v>
      </c>
      <c r="C359" s="210" t="s">
        <v>50</v>
      </c>
      <c r="D359" s="209" t="s">
        <v>327</v>
      </c>
      <c r="E359" s="209" t="s">
        <v>324</v>
      </c>
      <c r="F359" s="209" t="s">
        <v>329</v>
      </c>
      <c r="G359" s="209"/>
      <c r="H359" s="209"/>
      <c r="I359" s="209"/>
      <c r="J359" s="209"/>
      <c r="K359" s="209"/>
      <c r="L359" s="209"/>
      <c r="M359" s="209"/>
      <c r="N359" s="209"/>
      <c r="O359" s="209"/>
      <c r="P359" s="209"/>
      <c r="Q359" s="209"/>
      <c r="R359" s="209"/>
      <c r="S359" s="209"/>
      <c r="T359" s="209"/>
      <c r="U359" s="209"/>
      <c r="V359" s="209"/>
      <c r="W359" s="209"/>
      <c r="X359" s="209"/>
      <c r="Y359" s="209"/>
      <c r="Z359" s="209"/>
      <c r="AA359" s="209"/>
      <c r="AB359" s="209"/>
      <c r="AC359" s="209"/>
      <c r="AD359" s="209"/>
      <c r="AE359" s="209"/>
      <c r="AF359" s="209"/>
      <c r="AG359" s="209"/>
      <c r="AH359" s="209"/>
      <c r="AI359" s="209"/>
      <c r="AJ359" s="209"/>
      <c r="AK359" s="209"/>
      <c r="AL359" s="209"/>
      <c r="AM359" s="209"/>
    </row>
    <row r="360" spans="2:39" x14ac:dyDescent="0.3">
      <c r="B360" s="209" t="s">
        <v>47</v>
      </c>
      <c r="C360" s="210" t="s">
        <v>50</v>
      </c>
      <c r="D360" s="209" t="s">
        <v>327</v>
      </c>
      <c r="E360" s="209" t="s">
        <v>324</v>
      </c>
      <c r="F360" s="209" t="s">
        <v>328</v>
      </c>
      <c r="G360" s="209"/>
      <c r="H360" s="209"/>
      <c r="I360" s="209"/>
      <c r="J360" s="209"/>
      <c r="K360" s="209"/>
      <c r="L360" s="209"/>
      <c r="M360" s="209"/>
      <c r="N360" s="209"/>
      <c r="O360" s="209"/>
      <c r="P360" s="209"/>
      <c r="Q360" s="209"/>
      <c r="R360" s="209"/>
      <c r="S360" s="209"/>
      <c r="T360" s="209"/>
      <c r="U360" s="209"/>
      <c r="V360" s="209"/>
      <c r="W360" s="209"/>
      <c r="X360" s="209"/>
      <c r="Y360" s="209"/>
      <c r="Z360" s="209"/>
      <c r="AA360" s="209"/>
      <c r="AB360" s="209"/>
      <c r="AC360" s="209"/>
      <c r="AD360" s="209"/>
      <c r="AE360" s="209"/>
      <c r="AF360" s="209"/>
      <c r="AG360" s="209"/>
      <c r="AH360" s="209"/>
      <c r="AI360" s="209"/>
      <c r="AJ360" s="209"/>
      <c r="AK360" s="209"/>
      <c r="AL360" s="209"/>
      <c r="AM360" s="209"/>
    </row>
    <row r="361" spans="2:39" x14ac:dyDescent="0.3">
      <c r="B361" s="209" t="s">
        <v>47</v>
      </c>
      <c r="C361" s="210" t="s">
        <v>50</v>
      </c>
      <c r="D361" s="209" t="s">
        <v>327</v>
      </c>
      <c r="E361" s="209" t="s">
        <v>323</v>
      </c>
      <c r="F361" s="209" t="s">
        <v>329</v>
      </c>
      <c r="G361" s="209"/>
      <c r="H361" s="209"/>
      <c r="I361" s="209"/>
      <c r="J361" s="209"/>
      <c r="K361" s="209"/>
      <c r="L361" s="209"/>
      <c r="M361" s="209"/>
      <c r="N361" s="209"/>
      <c r="O361" s="209"/>
      <c r="P361" s="209"/>
      <c r="Q361" s="209"/>
      <c r="R361" s="209"/>
      <c r="S361" s="209"/>
      <c r="T361" s="209"/>
      <c r="U361" s="209"/>
      <c r="V361" s="209"/>
      <c r="W361" s="209"/>
      <c r="X361" s="209"/>
      <c r="Y361" s="209"/>
      <c r="Z361" s="209"/>
      <c r="AA361" s="209"/>
      <c r="AB361" s="209"/>
      <c r="AC361" s="209"/>
      <c r="AD361" s="209"/>
      <c r="AE361" s="209"/>
      <c r="AF361" s="209"/>
      <c r="AG361" s="209"/>
      <c r="AH361" s="209"/>
      <c r="AI361" s="209"/>
      <c r="AJ361" s="209"/>
      <c r="AK361" s="209"/>
      <c r="AL361" s="209"/>
      <c r="AM361" s="209"/>
    </row>
    <row r="362" spans="2:39" x14ac:dyDescent="0.3">
      <c r="B362" s="209" t="s">
        <v>47</v>
      </c>
      <c r="C362" s="210" t="s">
        <v>50</v>
      </c>
      <c r="D362" s="209" t="s">
        <v>327</v>
      </c>
      <c r="E362" s="209" t="s">
        <v>323</v>
      </c>
      <c r="F362" s="209" t="s">
        <v>328</v>
      </c>
      <c r="G362" s="209"/>
      <c r="H362" s="209"/>
      <c r="I362" s="209"/>
      <c r="J362" s="209"/>
      <c r="K362" s="209"/>
      <c r="L362" s="209"/>
      <c r="M362" s="209"/>
      <c r="N362" s="209"/>
      <c r="O362" s="209"/>
      <c r="P362" s="209"/>
      <c r="Q362" s="209"/>
      <c r="R362" s="209"/>
      <c r="S362" s="209"/>
      <c r="T362" s="209"/>
      <c r="U362" s="209"/>
      <c r="V362" s="209"/>
      <c r="W362" s="209"/>
      <c r="X362" s="209"/>
      <c r="Y362" s="209"/>
      <c r="Z362" s="209"/>
      <c r="AA362" s="209"/>
      <c r="AB362" s="209"/>
      <c r="AC362" s="209"/>
      <c r="AD362" s="209"/>
      <c r="AE362" s="209"/>
      <c r="AF362" s="209"/>
      <c r="AG362" s="209"/>
      <c r="AH362" s="209"/>
      <c r="AI362" s="209"/>
      <c r="AJ362" s="209"/>
      <c r="AK362" s="209"/>
      <c r="AL362" s="209"/>
      <c r="AM362" s="209"/>
    </row>
    <row r="363" spans="2:39" x14ac:dyDescent="0.3">
      <c r="B363" s="209" t="s">
        <v>47</v>
      </c>
      <c r="C363" s="210" t="s">
        <v>50</v>
      </c>
      <c r="D363" s="209" t="s">
        <v>327</v>
      </c>
      <c r="E363" s="209" t="s">
        <v>322</v>
      </c>
      <c r="F363" s="209" t="s">
        <v>329</v>
      </c>
      <c r="G363" s="209"/>
      <c r="H363" s="209"/>
      <c r="I363" s="209"/>
      <c r="J363" s="209"/>
      <c r="K363" s="209"/>
      <c r="L363" s="209"/>
      <c r="M363" s="209"/>
      <c r="N363" s="209"/>
      <c r="O363" s="209"/>
      <c r="P363" s="209"/>
      <c r="Q363" s="209"/>
      <c r="R363" s="209"/>
      <c r="S363" s="209"/>
      <c r="T363" s="209"/>
      <c r="U363" s="209"/>
      <c r="V363" s="209"/>
      <c r="W363" s="209"/>
      <c r="X363" s="209"/>
      <c r="Y363" s="209"/>
      <c r="Z363" s="209"/>
      <c r="AA363" s="209"/>
      <c r="AB363" s="209"/>
      <c r="AC363" s="209"/>
      <c r="AD363" s="209"/>
      <c r="AE363" s="209"/>
      <c r="AF363" s="209"/>
      <c r="AG363" s="209"/>
      <c r="AH363" s="209"/>
      <c r="AI363" s="209"/>
      <c r="AJ363" s="209"/>
      <c r="AK363" s="209"/>
      <c r="AL363" s="209"/>
      <c r="AM363" s="209"/>
    </row>
    <row r="364" spans="2:39" x14ac:dyDescent="0.3">
      <c r="B364" s="209" t="s">
        <v>47</v>
      </c>
      <c r="C364" s="210" t="s">
        <v>50</v>
      </c>
      <c r="D364" s="209" t="s">
        <v>327</v>
      </c>
      <c r="E364" s="209" t="s">
        <v>322</v>
      </c>
      <c r="F364" s="209" t="s">
        <v>328</v>
      </c>
      <c r="G364" s="209"/>
      <c r="H364" s="209"/>
      <c r="I364" s="209"/>
      <c r="J364" s="209"/>
      <c r="K364" s="209"/>
      <c r="L364" s="209"/>
      <c r="M364" s="209"/>
      <c r="N364" s="209"/>
      <c r="O364" s="209"/>
      <c r="P364" s="209"/>
      <c r="Q364" s="209"/>
      <c r="R364" s="209"/>
      <c r="S364" s="209"/>
      <c r="T364" s="209"/>
      <c r="U364" s="209"/>
      <c r="V364" s="209"/>
      <c r="W364" s="209"/>
      <c r="X364" s="209"/>
      <c r="Y364" s="209"/>
      <c r="Z364" s="209"/>
      <c r="AA364" s="209"/>
      <c r="AB364" s="209"/>
      <c r="AC364" s="209"/>
      <c r="AD364" s="209"/>
      <c r="AE364" s="209"/>
      <c r="AF364" s="209"/>
      <c r="AG364" s="209"/>
      <c r="AH364" s="209"/>
      <c r="AI364" s="209"/>
      <c r="AJ364" s="209"/>
      <c r="AK364" s="209"/>
      <c r="AL364" s="209"/>
      <c r="AM364" s="209"/>
    </row>
    <row r="365" spans="2:39" x14ac:dyDescent="0.3">
      <c r="B365" s="209" t="s">
        <v>47</v>
      </c>
      <c r="C365" s="210" t="s">
        <v>50</v>
      </c>
      <c r="D365" s="209" t="s">
        <v>327</v>
      </c>
      <c r="E365" s="209" t="s">
        <v>321</v>
      </c>
      <c r="F365" s="209" t="s">
        <v>329</v>
      </c>
      <c r="G365" s="209"/>
      <c r="H365" s="209"/>
      <c r="I365" s="209"/>
      <c r="J365" s="209"/>
      <c r="K365" s="209"/>
      <c r="L365" s="209"/>
      <c r="M365" s="209"/>
      <c r="N365" s="209"/>
      <c r="O365" s="209"/>
      <c r="P365" s="209"/>
      <c r="Q365" s="209"/>
      <c r="R365" s="209"/>
      <c r="S365" s="209"/>
      <c r="T365" s="209"/>
      <c r="U365" s="209"/>
      <c r="V365" s="209"/>
      <c r="W365" s="209"/>
      <c r="X365" s="209"/>
      <c r="Y365" s="209"/>
      <c r="Z365" s="209"/>
      <c r="AA365" s="209"/>
      <c r="AB365" s="209"/>
      <c r="AC365" s="209"/>
      <c r="AD365" s="209"/>
      <c r="AE365" s="209"/>
      <c r="AF365" s="209"/>
      <c r="AG365" s="209"/>
      <c r="AH365" s="209"/>
      <c r="AI365" s="209"/>
      <c r="AJ365" s="209"/>
      <c r="AK365" s="209"/>
      <c r="AL365" s="209"/>
      <c r="AM365" s="209"/>
    </row>
    <row r="366" spans="2:39" x14ac:dyDescent="0.3">
      <c r="B366" s="209" t="s">
        <v>47</v>
      </c>
      <c r="C366" s="210" t="s">
        <v>50</v>
      </c>
      <c r="D366" s="209" t="s">
        <v>327</v>
      </c>
      <c r="E366" s="209" t="s">
        <v>321</v>
      </c>
      <c r="F366" s="209" t="s">
        <v>328</v>
      </c>
      <c r="G366" s="209"/>
      <c r="H366" s="209"/>
      <c r="I366" s="209"/>
      <c r="J366" s="209"/>
      <c r="K366" s="209"/>
      <c r="L366" s="209"/>
      <c r="M366" s="209"/>
      <c r="N366" s="209"/>
      <c r="O366" s="209"/>
      <c r="P366" s="209"/>
      <c r="Q366" s="209"/>
      <c r="R366" s="209"/>
      <c r="S366" s="209"/>
      <c r="T366" s="209"/>
      <c r="U366" s="209"/>
      <c r="V366" s="209"/>
      <c r="W366" s="209"/>
      <c r="X366" s="209"/>
      <c r="Y366" s="209"/>
      <c r="Z366" s="209"/>
      <c r="AA366" s="209"/>
      <c r="AB366" s="209"/>
      <c r="AC366" s="209"/>
      <c r="AD366" s="209"/>
      <c r="AE366" s="209"/>
      <c r="AF366" s="209"/>
      <c r="AG366" s="209"/>
      <c r="AH366" s="209"/>
      <c r="AI366" s="209"/>
      <c r="AJ366" s="209"/>
      <c r="AK366" s="209"/>
      <c r="AL366" s="209"/>
      <c r="AM366" s="209"/>
    </row>
    <row r="367" spans="2:39" x14ac:dyDescent="0.3">
      <c r="B367" s="201" t="s">
        <v>47</v>
      </c>
      <c r="C367" s="203" t="s">
        <v>50</v>
      </c>
      <c r="D367" s="201" t="s">
        <v>327</v>
      </c>
      <c r="E367" s="204" t="s">
        <v>313</v>
      </c>
      <c r="F367" s="202" t="s">
        <v>315</v>
      </c>
      <c r="G367" s="201"/>
      <c r="H367" s="201"/>
      <c r="I367" s="201"/>
      <c r="J367" s="201"/>
      <c r="K367" s="201"/>
      <c r="L367" s="201"/>
      <c r="M367" s="201"/>
      <c r="N367" s="201"/>
      <c r="O367" s="201"/>
      <c r="P367" s="201"/>
      <c r="Q367" s="201"/>
      <c r="R367" s="201"/>
      <c r="S367" s="201"/>
      <c r="T367" s="201"/>
      <c r="U367" s="201"/>
      <c r="V367" s="201"/>
      <c r="W367" s="201"/>
      <c r="X367" s="201"/>
      <c r="Y367" s="201"/>
      <c r="Z367" s="201"/>
      <c r="AA367" s="201"/>
      <c r="AB367" s="201"/>
      <c r="AC367" s="201"/>
      <c r="AD367" s="201"/>
      <c r="AE367" s="201"/>
      <c r="AF367" s="201"/>
      <c r="AG367" s="201"/>
      <c r="AH367" s="201"/>
      <c r="AI367" s="201"/>
      <c r="AJ367" s="201"/>
      <c r="AK367" s="201"/>
      <c r="AL367" s="201"/>
      <c r="AM367" s="201"/>
    </row>
    <row r="368" spans="2:39" x14ac:dyDescent="0.3">
      <c r="B368" s="201" t="s">
        <v>47</v>
      </c>
      <c r="C368" s="203" t="s">
        <v>50</v>
      </c>
      <c r="D368" s="201" t="s">
        <v>327</v>
      </c>
      <c r="E368" s="204" t="s">
        <v>313</v>
      </c>
      <c r="F368" s="202" t="s">
        <v>314</v>
      </c>
      <c r="G368" s="201"/>
      <c r="H368" s="201"/>
      <c r="I368" s="201"/>
      <c r="J368" s="201"/>
      <c r="K368" s="201"/>
      <c r="L368" s="201"/>
      <c r="M368" s="201"/>
      <c r="N368" s="201"/>
      <c r="O368" s="201"/>
      <c r="P368" s="201"/>
      <c r="Q368" s="201"/>
      <c r="R368" s="201"/>
      <c r="S368" s="201"/>
      <c r="T368" s="201"/>
      <c r="U368" s="201"/>
      <c r="V368" s="201"/>
      <c r="W368" s="201"/>
      <c r="X368" s="201"/>
      <c r="Y368" s="201"/>
      <c r="Z368" s="201"/>
      <c r="AA368" s="201"/>
      <c r="AB368" s="201"/>
      <c r="AC368" s="201"/>
      <c r="AD368" s="201"/>
      <c r="AE368" s="201"/>
      <c r="AF368" s="201"/>
      <c r="AG368" s="201"/>
      <c r="AH368" s="201"/>
      <c r="AI368" s="201"/>
      <c r="AJ368" s="201"/>
      <c r="AK368" s="201"/>
      <c r="AL368" s="201"/>
      <c r="AM368" s="201"/>
    </row>
    <row r="369" spans="2:39" x14ac:dyDescent="0.3">
      <c r="B369" s="201" t="s">
        <v>47</v>
      </c>
      <c r="C369" s="203" t="s">
        <v>50</v>
      </c>
      <c r="D369" s="201" t="s">
        <v>327</v>
      </c>
      <c r="E369" s="202" t="s">
        <v>320</v>
      </c>
      <c r="F369" s="204" t="s">
        <v>312</v>
      </c>
      <c r="G369" s="201"/>
      <c r="H369" s="201"/>
      <c r="I369" s="201"/>
      <c r="J369" s="201"/>
      <c r="K369" s="201"/>
      <c r="L369" s="201"/>
      <c r="M369" s="201"/>
      <c r="N369" s="201"/>
      <c r="O369" s="201"/>
      <c r="P369" s="201"/>
      <c r="Q369" s="201"/>
      <c r="R369" s="201"/>
      <c r="S369" s="201"/>
      <c r="T369" s="201"/>
      <c r="U369" s="201"/>
      <c r="V369" s="201"/>
      <c r="W369" s="201"/>
      <c r="X369" s="201"/>
      <c r="Y369" s="201"/>
      <c r="Z369" s="201"/>
      <c r="AA369" s="201"/>
      <c r="AB369" s="201"/>
      <c r="AC369" s="201"/>
      <c r="AD369" s="201"/>
      <c r="AE369" s="201"/>
      <c r="AF369" s="201"/>
      <c r="AG369" s="201"/>
      <c r="AH369" s="201"/>
      <c r="AI369" s="201"/>
      <c r="AJ369" s="201"/>
      <c r="AK369" s="201"/>
      <c r="AL369" s="201"/>
      <c r="AM369" s="201"/>
    </row>
    <row r="370" spans="2:39" x14ac:dyDescent="0.3">
      <c r="B370" s="201" t="s">
        <v>47</v>
      </c>
      <c r="C370" s="203" t="s">
        <v>50</v>
      </c>
      <c r="D370" s="201" t="s">
        <v>327</v>
      </c>
      <c r="E370" s="202" t="s">
        <v>319</v>
      </c>
      <c r="F370" s="204" t="s">
        <v>312</v>
      </c>
      <c r="G370" s="201"/>
      <c r="H370" s="201"/>
      <c r="I370" s="201"/>
      <c r="J370" s="201"/>
      <c r="K370" s="201"/>
      <c r="L370" s="201"/>
      <c r="M370" s="201"/>
      <c r="N370" s="201"/>
      <c r="O370" s="201"/>
      <c r="P370" s="201"/>
      <c r="Q370" s="201"/>
      <c r="R370" s="201"/>
      <c r="S370" s="201"/>
      <c r="T370" s="201"/>
      <c r="U370" s="201"/>
      <c r="V370" s="201"/>
      <c r="W370" s="201"/>
      <c r="X370" s="201"/>
      <c r="Y370" s="201"/>
      <c r="Z370" s="201"/>
      <c r="AA370" s="201"/>
      <c r="AB370" s="201"/>
      <c r="AC370" s="201"/>
      <c r="AD370" s="201"/>
      <c r="AE370" s="201"/>
      <c r="AF370" s="201"/>
      <c r="AG370" s="201"/>
      <c r="AH370" s="201"/>
      <c r="AI370" s="201"/>
      <c r="AJ370" s="201"/>
      <c r="AK370" s="201"/>
      <c r="AL370" s="201"/>
      <c r="AM370" s="201"/>
    </row>
    <row r="371" spans="2:39" x14ac:dyDescent="0.3">
      <c r="B371" s="201" t="s">
        <v>47</v>
      </c>
      <c r="C371" s="203" t="s">
        <v>50</v>
      </c>
      <c r="D371" s="201" t="s">
        <v>327</v>
      </c>
      <c r="E371" s="202" t="s">
        <v>318</v>
      </c>
      <c r="F371" s="204" t="s">
        <v>312</v>
      </c>
      <c r="G371" s="201"/>
      <c r="H371" s="201"/>
      <c r="I371" s="201"/>
      <c r="J371" s="201"/>
      <c r="K371" s="201"/>
      <c r="L371" s="201"/>
      <c r="M371" s="201"/>
      <c r="N371" s="201"/>
      <c r="O371" s="201"/>
      <c r="P371" s="201"/>
      <c r="Q371" s="201"/>
      <c r="R371" s="201"/>
      <c r="S371" s="201"/>
      <c r="T371" s="201"/>
      <c r="U371" s="201"/>
      <c r="V371" s="201"/>
      <c r="W371" s="201"/>
      <c r="X371" s="201"/>
      <c r="Y371" s="201"/>
      <c r="Z371" s="201"/>
      <c r="AA371" s="201"/>
      <c r="AB371" s="201"/>
      <c r="AC371" s="201"/>
      <c r="AD371" s="201"/>
      <c r="AE371" s="201"/>
      <c r="AF371" s="201"/>
      <c r="AG371" s="201"/>
      <c r="AH371" s="201"/>
      <c r="AI371" s="201"/>
      <c r="AJ371" s="201"/>
      <c r="AK371" s="201"/>
      <c r="AL371" s="201"/>
      <c r="AM371" s="201"/>
    </row>
    <row r="372" spans="2:39" x14ac:dyDescent="0.3">
      <c r="B372" s="201" t="s">
        <v>47</v>
      </c>
      <c r="C372" s="203" t="s">
        <v>50</v>
      </c>
      <c r="D372" s="201" t="s">
        <v>327</v>
      </c>
      <c r="E372" s="202" t="s">
        <v>317</v>
      </c>
      <c r="F372" s="204" t="s">
        <v>312</v>
      </c>
      <c r="G372" s="201"/>
      <c r="H372" s="201"/>
      <c r="I372" s="201"/>
      <c r="J372" s="201"/>
      <c r="K372" s="201"/>
      <c r="L372" s="201"/>
      <c r="M372" s="201"/>
      <c r="N372" s="201"/>
      <c r="O372" s="201"/>
      <c r="P372" s="201"/>
      <c r="Q372" s="201"/>
      <c r="R372" s="201"/>
      <c r="S372" s="201"/>
      <c r="T372" s="201"/>
      <c r="U372" s="201"/>
      <c r="V372" s="201"/>
      <c r="W372" s="201"/>
      <c r="X372" s="201"/>
      <c r="Y372" s="201"/>
      <c r="Z372" s="201"/>
      <c r="AA372" s="201"/>
      <c r="AB372" s="201"/>
      <c r="AC372" s="201"/>
      <c r="AD372" s="201"/>
      <c r="AE372" s="201"/>
      <c r="AF372" s="201"/>
      <c r="AG372" s="201"/>
      <c r="AH372" s="201"/>
      <c r="AI372" s="201"/>
      <c r="AJ372" s="201"/>
      <c r="AK372" s="201"/>
      <c r="AL372" s="201"/>
      <c r="AM372" s="201"/>
    </row>
    <row r="373" spans="2:39" x14ac:dyDescent="0.3">
      <c r="B373" s="201" t="s">
        <v>47</v>
      </c>
      <c r="C373" s="203" t="s">
        <v>50</v>
      </c>
      <c r="D373" s="201" t="s">
        <v>327</v>
      </c>
      <c r="E373" s="202" t="s">
        <v>316</v>
      </c>
      <c r="F373" s="204" t="s">
        <v>312</v>
      </c>
      <c r="G373" s="201"/>
      <c r="H373" s="201"/>
      <c r="I373" s="201"/>
      <c r="J373" s="201"/>
      <c r="K373" s="201"/>
      <c r="L373" s="201"/>
      <c r="M373" s="201"/>
      <c r="N373" s="201"/>
      <c r="O373" s="201"/>
      <c r="P373" s="201"/>
      <c r="Q373" s="201"/>
      <c r="R373" s="201"/>
      <c r="S373" s="201"/>
      <c r="T373" s="201"/>
      <c r="U373" s="201"/>
      <c r="V373" s="201"/>
      <c r="W373" s="201"/>
      <c r="X373" s="201"/>
      <c r="Y373" s="201"/>
      <c r="Z373" s="201"/>
      <c r="AA373" s="201"/>
      <c r="AB373" s="201"/>
      <c r="AC373" s="201"/>
      <c r="AD373" s="201"/>
      <c r="AE373" s="201"/>
      <c r="AF373" s="201"/>
      <c r="AG373" s="201"/>
      <c r="AH373" s="201"/>
      <c r="AI373" s="201"/>
      <c r="AJ373" s="201"/>
      <c r="AK373" s="201"/>
      <c r="AL373" s="201"/>
      <c r="AM373" s="201"/>
    </row>
    <row r="374" spans="2:39" x14ac:dyDescent="0.3">
      <c r="B374" s="36" t="s">
        <v>47</v>
      </c>
      <c r="C374" s="47" t="s">
        <v>50</v>
      </c>
      <c r="D374" s="37" t="s">
        <v>52</v>
      </c>
      <c r="E374" s="199" t="s">
        <v>313</v>
      </c>
      <c r="F374" s="199" t="s">
        <v>312</v>
      </c>
      <c r="G374" s="36"/>
      <c r="H374" s="36"/>
      <c r="I374" s="36"/>
      <c r="J374" s="36"/>
      <c r="K374" s="36"/>
      <c r="L374" s="36"/>
      <c r="M374" s="36"/>
      <c r="N374" s="36"/>
      <c r="O374" s="36"/>
      <c r="P374" s="36"/>
      <c r="Q374" s="36"/>
      <c r="R374" s="36"/>
      <c r="S374" s="36"/>
      <c r="T374" s="36"/>
      <c r="U374" s="36"/>
      <c r="V374" s="36"/>
      <c r="W374" s="36"/>
      <c r="X374" s="36"/>
      <c r="Y374" s="36"/>
      <c r="Z374" s="36"/>
      <c r="AA374" s="36"/>
      <c r="AB374" s="36"/>
      <c r="AC374" s="36"/>
      <c r="AD374" s="36"/>
      <c r="AE374" s="36"/>
      <c r="AF374" s="36"/>
      <c r="AG374" s="36"/>
      <c r="AH374" s="36"/>
      <c r="AI374" s="36"/>
      <c r="AJ374" s="36"/>
      <c r="AK374" s="36"/>
      <c r="AL374" s="36"/>
      <c r="AM374" s="36"/>
    </row>
    <row r="375" spans="2:39" x14ac:dyDescent="0.3">
      <c r="B375" s="36" t="s">
        <v>47</v>
      </c>
      <c r="C375" s="47" t="s">
        <v>50</v>
      </c>
      <c r="D375" s="199" t="s">
        <v>54</v>
      </c>
      <c r="E375" s="199" t="s">
        <v>313</v>
      </c>
      <c r="F375" s="37" t="s">
        <v>315</v>
      </c>
      <c r="G375" s="36">
        <v>65</v>
      </c>
      <c r="H375" s="36">
        <v>7767.4470000000001</v>
      </c>
      <c r="I375" s="36">
        <v>7.2186600000000004E-2</v>
      </c>
      <c r="J375" s="36">
        <v>3521</v>
      </c>
      <c r="K375" s="36">
        <v>3269</v>
      </c>
      <c r="L375" s="36">
        <v>0.92569648448740083</v>
      </c>
      <c r="M375" s="36">
        <v>5.7689498153184202E-3</v>
      </c>
      <c r="N375" s="36">
        <v>0.91438566137624733</v>
      </c>
      <c r="O375" s="36">
        <v>0.93700730759855433</v>
      </c>
      <c r="P375" s="36">
        <v>4969</v>
      </c>
      <c r="Q375" s="36">
        <v>4628</v>
      </c>
      <c r="R375" s="36">
        <v>0.92132973128857854</v>
      </c>
      <c r="S375" s="36">
        <v>5.7079743474878252E-3</v>
      </c>
      <c r="T375" s="36">
        <v>0.91013845900605594</v>
      </c>
      <c r="U375" s="36">
        <v>0.93252100357110113</v>
      </c>
      <c r="V375" s="36">
        <v>250</v>
      </c>
      <c r="W375" s="36">
        <v>214</v>
      </c>
      <c r="X375" s="36">
        <v>0.88731808110296218</v>
      </c>
      <c r="Y375" s="36">
        <v>2.2832799095612231E-2</v>
      </c>
      <c r="Z375" s="36">
        <v>0.84227974141289286</v>
      </c>
      <c r="AA375" s="36">
        <v>0.93235642079303149</v>
      </c>
      <c r="AB375" s="36">
        <v>5646</v>
      </c>
      <c r="AC375" s="36">
        <v>4980</v>
      </c>
      <c r="AD375" s="36">
        <v>0.8897203048129777</v>
      </c>
      <c r="AE375" s="36">
        <v>6.0054210626734371E-3</v>
      </c>
      <c r="AF375" s="36">
        <v>0.87794584715215207</v>
      </c>
      <c r="AG375" s="36">
        <v>0.90149476247380333</v>
      </c>
      <c r="AH375" s="36">
        <v>427</v>
      </c>
      <c r="AI375" s="36">
        <v>140</v>
      </c>
      <c r="AJ375" s="36">
        <v>0.29670766497799261</v>
      </c>
      <c r="AK375" s="36">
        <v>2.773476302021214E-2</v>
      </c>
      <c r="AL375" s="36">
        <v>0.2421537616226172</v>
      </c>
      <c r="AM375" s="36">
        <v>0.35126156833336808</v>
      </c>
    </row>
    <row r="376" spans="2:39" x14ac:dyDescent="0.3">
      <c r="B376" s="36" t="s">
        <v>47</v>
      </c>
      <c r="C376" s="47" t="s">
        <v>50</v>
      </c>
      <c r="D376" s="199" t="s">
        <v>54</v>
      </c>
      <c r="E376" s="199" t="s">
        <v>313</v>
      </c>
      <c r="F376" s="37" t="s">
        <v>314</v>
      </c>
      <c r="G376" s="36">
        <v>65</v>
      </c>
      <c r="H376" s="36">
        <v>2872.0830000000001</v>
      </c>
      <c r="I376" s="36">
        <v>0.1074224</v>
      </c>
      <c r="J376" s="36">
        <v>1281</v>
      </c>
      <c r="K376" s="36">
        <v>1219</v>
      </c>
      <c r="L376" s="36">
        <v>0.94354099180403783</v>
      </c>
      <c r="M376" s="36">
        <v>8.6298239122810389E-3</v>
      </c>
      <c r="N376" s="36">
        <v>0.92661083889469675</v>
      </c>
      <c r="O376" s="36">
        <v>0.96047114471337891</v>
      </c>
      <c r="P376" s="36">
        <v>1697</v>
      </c>
      <c r="Q376" s="36">
        <v>1608</v>
      </c>
      <c r="R376" s="36">
        <v>0.94007081038732321</v>
      </c>
      <c r="S376" s="36">
        <v>8.4245279079441411E-3</v>
      </c>
      <c r="T376" s="36">
        <v>0.92354341108922955</v>
      </c>
      <c r="U376" s="36">
        <v>0.95659820968541687</v>
      </c>
      <c r="V376" s="36">
        <v>68</v>
      </c>
      <c r="W376" s="36">
        <v>61</v>
      </c>
      <c r="X376" s="36">
        <v>0.83203846044465657</v>
      </c>
      <c r="Y376" s="36">
        <v>6.7739989425536967E-2</v>
      </c>
      <c r="Z376" s="36">
        <v>0.69628448801634724</v>
      </c>
      <c r="AA376" s="36">
        <v>0.9677924328729659</v>
      </c>
      <c r="AB376" s="36">
        <v>1991</v>
      </c>
      <c r="AC376" s="36">
        <v>1735</v>
      </c>
      <c r="AD376" s="36">
        <v>0.88903018854792504</v>
      </c>
      <c r="AE376" s="36">
        <v>9.3708451782080586E-3</v>
      </c>
      <c r="AF376" s="36">
        <v>0.87064628600606087</v>
      </c>
      <c r="AG376" s="36">
        <v>0.90741409108978921</v>
      </c>
      <c r="AH376" s="36">
        <v>226</v>
      </c>
      <c r="AI376" s="36">
        <v>66</v>
      </c>
      <c r="AJ376" s="36">
        <v>0.33227421103165289</v>
      </c>
      <c r="AK376" s="36">
        <v>4.1335455013657561E-2</v>
      </c>
      <c r="AL376" s="36">
        <v>0.25073609587936629</v>
      </c>
      <c r="AM376" s="36">
        <v>0.41381232618393948</v>
      </c>
    </row>
    <row r="377" spans="2:39" x14ac:dyDescent="0.3">
      <c r="B377" s="36" t="s">
        <v>47</v>
      </c>
      <c r="C377" s="47" t="s">
        <v>50</v>
      </c>
      <c r="D377" s="199" t="s">
        <v>54</v>
      </c>
      <c r="E377" s="37" t="s">
        <v>320</v>
      </c>
      <c r="F377" s="199" t="s">
        <v>312</v>
      </c>
      <c r="G377" s="36"/>
      <c r="H377" s="36"/>
      <c r="I377" s="36"/>
      <c r="J377" s="36"/>
      <c r="K377" s="36"/>
      <c r="L377" s="36"/>
      <c r="M377" s="36"/>
      <c r="N377" s="36"/>
      <c r="O377" s="36"/>
      <c r="P377" s="36"/>
      <c r="Q377" s="36"/>
      <c r="R377" s="36"/>
      <c r="S377" s="36"/>
      <c r="T377" s="36"/>
      <c r="U377" s="36"/>
      <c r="V377" s="36"/>
      <c r="W377" s="36"/>
      <c r="X377" s="36"/>
      <c r="Y377" s="36"/>
      <c r="Z377" s="36"/>
      <c r="AA377" s="36"/>
      <c r="AB377" s="36"/>
      <c r="AC377" s="36"/>
      <c r="AD377" s="36"/>
      <c r="AE377" s="36"/>
      <c r="AF377" s="36"/>
      <c r="AG377" s="36"/>
      <c r="AH377" s="36"/>
      <c r="AI377" s="36"/>
      <c r="AJ377" s="36"/>
      <c r="AK377" s="36"/>
      <c r="AL377" s="36"/>
      <c r="AM377" s="36"/>
    </row>
    <row r="378" spans="2:39" x14ac:dyDescent="0.3">
      <c r="B378" s="36" t="s">
        <v>47</v>
      </c>
      <c r="C378" s="47" t="s">
        <v>50</v>
      </c>
      <c r="D378" s="199" t="s">
        <v>54</v>
      </c>
      <c r="E378" s="37" t="s">
        <v>319</v>
      </c>
      <c r="F378" s="199" t="s">
        <v>312</v>
      </c>
      <c r="G378" s="36"/>
      <c r="H378" s="36"/>
      <c r="I378" s="36"/>
      <c r="J378" s="36"/>
      <c r="K378" s="36"/>
      <c r="L378" s="36"/>
      <c r="M378" s="36"/>
      <c r="N378" s="36"/>
      <c r="O378" s="36"/>
      <c r="P378" s="36"/>
      <c r="Q378" s="36"/>
      <c r="R378" s="36"/>
      <c r="S378" s="36"/>
      <c r="T378" s="36"/>
      <c r="U378" s="36"/>
      <c r="V378" s="36"/>
      <c r="W378" s="36"/>
      <c r="X378" s="36"/>
      <c r="Y378" s="36"/>
      <c r="Z378" s="36"/>
      <c r="AA378" s="36"/>
      <c r="AB378" s="36"/>
      <c r="AC378" s="36"/>
      <c r="AD378" s="36"/>
      <c r="AE378" s="36"/>
      <c r="AF378" s="36"/>
      <c r="AG378" s="36"/>
      <c r="AH378" s="36"/>
      <c r="AI378" s="36"/>
      <c r="AJ378" s="36"/>
      <c r="AK378" s="36"/>
      <c r="AL378" s="36"/>
      <c r="AM378" s="36"/>
    </row>
    <row r="379" spans="2:39" x14ac:dyDescent="0.3">
      <c r="B379" s="36" t="s">
        <v>47</v>
      </c>
      <c r="C379" s="47" t="s">
        <v>50</v>
      </c>
      <c r="D379" s="199" t="s">
        <v>54</v>
      </c>
      <c r="E379" s="37" t="s">
        <v>318</v>
      </c>
      <c r="F379" s="199" t="s">
        <v>312</v>
      </c>
      <c r="G379" s="36"/>
      <c r="H379" s="36"/>
      <c r="I379" s="36"/>
      <c r="J379" s="36"/>
      <c r="K379" s="36"/>
      <c r="L379" s="36"/>
      <c r="M379" s="36"/>
      <c r="N379" s="36"/>
      <c r="O379" s="36"/>
      <c r="P379" s="36"/>
      <c r="Q379" s="36"/>
      <c r="R379" s="36"/>
      <c r="S379" s="36"/>
      <c r="T379" s="36"/>
      <c r="U379" s="36"/>
      <c r="V379" s="36"/>
      <c r="W379" s="36"/>
      <c r="X379" s="36"/>
      <c r="Y379" s="36"/>
      <c r="Z379" s="36"/>
      <c r="AA379" s="36"/>
      <c r="AB379" s="36"/>
      <c r="AC379" s="36"/>
      <c r="AD379" s="36"/>
      <c r="AE379" s="36"/>
      <c r="AF379" s="36"/>
      <c r="AG379" s="36"/>
      <c r="AH379" s="36"/>
      <c r="AI379" s="36"/>
      <c r="AJ379" s="36"/>
      <c r="AK379" s="36"/>
      <c r="AL379" s="36"/>
      <c r="AM379" s="36"/>
    </row>
    <row r="380" spans="2:39" x14ac:dyDescent="0.3">
      <c r="B380" s="36" t="s">
        <v>47</v>
      </c>
      <c r="C380" s="47" t="s">
        <v>50</v>
      </c>
      <c r="D380" s="199" t="s">
        <v>54</v>
      </c>
      <c r="E380" s="37" t="s">
        <v>317</v>
      </c>
      <c r="F380" s="199" t="s">
        <v>312</v>
      </c>
      <c r="G380" s="36"/>
      <c r="H380" s="36"/>
      <c r="I380" s="36"/>
      <c r="J380" s="36"/>
      <c r="K380" s="36"/>
      <c r="L380" s="36"/>
      <c r="M380" s="36"/>
      <c r="N380" s="36"/>
      <c r="O380" s="36"/>
      <c r="P380" s="36"/>
      <c r="Q380" s="36"/>
      <c r="R380" s="36"/>
      <c r="S380" s="36"/>
      <c r="T380" s="36"/>
      <c r="U380" s="36"/>
      <c r="V380" s="36"/>
      <c r="W380" s="36"/>
      <c r="X380" s="36"/>
      <c r="Y380" s="36"/>
      <c r="Z380" s="36"/>
      <c r="AA380" s="36"/>
      <c r="AB380" s="36"/>
      <c r="AC380" s="36"/>
      <c r="AD380" s="36"/>
      <c r="AE380" s="36"/>
      <c r="AF380" s="36"/>
      <c r="AG380" s="36"/>
      <c r="AH380" s="36"/>
      <c r="AI380" s="36"/>
      <c r="AJ380" s="36"/>
      <c r="AK380" s="36"/>
      <c r="AL380" s="36"/>
      <c r="AM380" s="36"/>
    </row>
    <row r="381" spans="2:39" x14ac:dyDescent="0.3">
      <c r="B381" s="36" t="s">
        <v>47</v>
      </c>
      <c r="C381" s="47" t="s">
        <v>50</v>
      </c>
      <c r="D381" s="199" t="s">
        <v>54</v>
      </c>
      <c r="E381" s="37" t="s">
        <v>316</v>
      </c>
      <c r="F381" s="199" t="s">
        <v>312</v>
      </c>
      <c r="G381" s="36"/>
      <c r="H381" s="36"/>
      <c r="I381" s="36"/>
      <c r="J381" s="36"/>
      <c r="K381" s="36"/>
      <c r="L381" s="36"/>
      <c r="M381" s="36"/>
      <c r="N381" s="36"/>
      <c r="O381" s="36"/>
      <c r="P381" s="36"/>
      <c r="Q381" s="36"/>
      <c r="R381" s="36"/>
      <c r="S381" s="36"/>
      <c r="T381" s="36"/>
      <c r="U381" s="36"/>
      <c r="V381" s="36"/>
      <c r="W381" s="36"/>
      <c r="X381" s="36"/>
      <c r="Y381" s="36"/>
      <c r="Z381" s="36"/>
      <c r="AA381" s="36"/>
      <c r="AB381" s="36"/>
      <c r="AC381" s="36"/>
      <c r="AD381" s="36"/>
      <c r="AE381" s="36"/>
      <c r="AF381" s="36"/>
      <c r="AG381" s="36"/>
      <c r="AH381" s="36"/>
      <c r="AI381" s="36"/>
      <c r="AJ381" s="36"/>
      <c r="AK381" s="36"/>
      <c r="AL381" s="36"/>
      <c r="AM381" s="36"/>
    </row>
    <row r="382" spans="2:39" x14ac:dyDescent="0.3">
      <c r="B382" s="16" t="s">
        <v>47</v>
      </c>
      <c r="C382" s="23" t="s">
        <v>55</v>
      </c>
      <c r="D382" s="15" t="s">
        <v>54</v>
      </c>
      <c r="E382" s="15" t="s">
        <v>313</v>
      </c>
      <c r="F382" s="15" t="s">
        <v>312</v>
      </c>
      <c r="G382" s="16">
        <v>65</v>
      </c>
      <c r="H382" s="16">
        <v>10819.8</v>
      </c>
      <c r="I382" s="16">
        <v>0.1005894</v>
      </c>
      <c r="J382" s="16">
        <v>4880</v>
      </c>
      <c r="K382" s="16">
        <v>4552</v>
      </c>
      <c r="L382" s="16">
        <v>0.92886848519084764</v>
      </c>
      <c r="M382" s="16">
        <v>4.7873510199638097E-3</v>
      </c>
      <c r="N382" s="16">
        <v>0.91948312133303856</v>
      </c>
      <c r="O382" s="16">
        <v>0.93825384904865672</v>
      </c>
      <c r="P382" s="16">
        <v>6766</v>
      </c>
      <c r="Q382" s="16">
        <v>6328</v>
      </c>
      <c r="R382" s="16">
        <v>0.92473976987436735</v>
      </c>
      <c r="S382" s="16">
        <v>4.7232415619989834E-3</v>
      </c>
      <c r="T382" s="16">
        <v>0.91548008942419179</v>
      </c>
      <c r="U382" s="16">
        <v>0.9339994503245429</v>
      </c>
      <c r="V382" s="16">
        <v>321</v>
      </c>
      <c r="W382" s="16">
        <v>277</v>
      </c>
      <c r="X382" s="16">
        <v>0.87184369008303675</v>
      </c>
      <c r="Y382" s="16">
        <v>2.4075475037176618E-2</v>
      </c>
      <c r="Z382" s="16">
        <v>0.82442615439136246</v>
      </c>
      <c r="AA382" s="16">
        <v>0.91926122577471103</v>
      </c>
      <c r="AB382" s="16">
        <v>7755</v>
      </c>
      <c r="AC382" s="16">
        <v>6811</v>
      </c>
      <c r="AD382" s="16">
        <v>0.88820161116683727</v>
      </c>
      <c r="AE382" s="16">
        <v>5.0274822401680051E-3</v>
      </c>
      <c r="AF382" s="16">
        <v>0.87834548198059548</v>
      </c>
      <c r="AG382" s="16">
        <v>0.89805774035307906</v>
      </c>
      <c r="AH382" s="16">
        <v>658</v>
      </c>
      <c r="AI382" s="16">
        <v>206</v>
      </c>
      <c r="AJ382" s="16">
        <v>0.31011898872300681</v>
      </c>
      <c r="AK382" s="16">
        <v>2.3200627956990159E-2</v>
      </c>
      <c r="AL382" s="16">
        <v>0.2645432957199344</v>
      </c>
      <c r="AM382" s="16">
        <v>0.35569468172607921</v>
      </c>
    </row>
    <row r="383" spans="2:39" x14ac:dyDescent="0.3">
      <c r="B383" s="16" t="s">
        <v>47</v>
      </c>
      <c r="C383" s="15" t="s">
        <v>44</v>
      </c>
      <c r="D383" s="15" t="s">
        <v>54</v>
      </c>
      <c r="E383" s="206" t="s">
        <v>320</v>
      </c>
      <c r="F383" s="15" t="s">
        <v>312</v>
      </c>
      <c r="G383" s="16"/>
      <c r="H383" s="16"/>
      <c r="I383" s="16"/>
      <c r="J383" s="16"/>
      <c r="K383" s="16"/>
      <c r="L383" s="16"/>
      <c r="M383" s="16"/>
      <c r="N383" s="16"/>
      <c r="O383" s="16"/>
      <c r="P383" s="16"/>
      <c r="Q383" s="16"/>
      <c r="R383" s="16"/>
      <c r="S383" s="16"/>
      <c r="T383" s="16"/>
      <c r="U383" s="16"/>
      <c r="V383" s="16"/>
      <c r="W383" s="16"/>
      <c r="X383" s="16"/>
      <c r="Y383" s="16"/>
      <c r="Z383" s="16"/>
      <c r="AA383" s="16"/>
      <c r="AB383" s="16"/>
      <c r="AC383" s="16"/>
      <c r="AD383" s="16"/>
      <c r="AE383" s="16"/>
      <c r="AF383" s="16"/>
      <c r="AG383" s="16"/>
      <c r="AH383" s="16"/>
      <c r="AI383" s="16"/>
      <c r="AJ383" s="16"/>
      <c r="AK383" s="16"/>
      <c r="AL383" s="16"/>
      <c r="AM383" s="16"/>
    </row>
    <row r="384" spans="2:39" x14ac:dyDescent="0.3">
      <c r="B384" s="16" t="s">
        <v>47</v>
      </c>
      <c r="C384" s="15" t="s">
        <v>44</v>
      </c>
      <c r="D384" s="15" t="s">
        <v>54</v>
      </c>
      <c r="E384" s="206" t="s">
        <v>318</v>
      </c>
      <c r="F384" s="15" t="s">
        <v>312</v>
      </c>
      <c r="G384" s="16"/>
      <c r="H384" s="16"/>
      <c r="I384" s="16"/>
      <c r="J384" s="16"/>
      <c r="K384" s="16"/>
      <c r="L384" s="16"/>
      <c r="M384" s="16"/>
      <c r="N384" s="16"/>
      <c r="O384" s="16"/>
      <c r="P384" s="16"/>
      <c r="Q384" s="16"/>
      <c r="R384" s="16"/>
      <c r="S384" s="16"/>
      <c r="T384" s="16"/>
      <c r="U384" s="16"/>
      <c r="V384" s="16"/>
      <c r="W384" s="16"/>
      <c r="X384" s="16"/>
      <c r="Y384" s="16"/>
      <c r="Z384" s="16"/>
      <c r="AA384" s="16"/>
      <c r="AB384" s="16"/>
      <c r="AC384" s="16"/>
      <c r="AD384" s="16"/>
      <c r="AE384" s="16"/>
      <c r="AF384" s="16"/>
      <c r="AG384" s="16"/>
      <c r="AH384" s="16"/>
      <c r="AI384" s="16"/>
      <c r="AJ384" s="16"/>
      <c r="AK384" s="16"/>
      <c r="AL384" s="16"/>
      <c r="AM384" s="16"/>
    </row>
    <row r="385" spans="2:39" x14ac:dyDescent="0.3">
      <c r="B385" s="16" t="s">
        <v>47</v>
      </c>
      <c r="C385" s="15" t="s">
        <v>44</v>
      </c>
      <c r="D385" s="15" t="s">
        <v>54</v>
      </c>
      <c r="E385" s="206" t="s">
        <v>317</v>
      </c>
      <c r="F385" s="15" t="s">
        <v>312</v>
      </c>
      <c r="G385" s="16"/>
      <c r="H385" s="16"/>
      <c r="I385" s="16"/>
      <c r="J385" s="16"/>
      <c r="K385" s="16"/>
      <c r="L385" s="16"/>
      <c r="M385" s="16"/>
      <c r="N385" s="16"/>
      <c r="O385" s="16"/>
      <c r="P385" s="16"/>
      <c r="Q385" s="16"/>
      <c r="R385" s="16"/>
      <c r="S385" s="16"/>
      <c r="T385" s="16"/>
      <c r="U385" s="16"/>
      <c r="V385" s="16"/>
      <c r="W385" s="16"/>
      <c r="X385" s="16"/>
      <c r="Y385" s="16"/>
      <c r="Z385" s="16"/>
      <c r="AA385" s="16"/>
      <c r="AB385" s="16"/>
      <c r="AC385" s="16"/>
      <c r="AD385" s="16"/>
      <c r="AE385" s="16"/>
      <c r="AF385" s="16"/>
      <c r="AG385" s="16"/>
      <c r="AH385" s="16"/>
      <c r="AI385" s="16"/>
      <c r="AJ385" s="16"/>
      <c r="AK385" s="16"/>
      <c r="AL385" s="16"/>
      <c r="AM385" s="16"/>
    </row>
    <row r="386" spans="2:39" x14ac:dyDescent="0.3">
      <c r="B386" s="16" t="s">
        <v>47</v>
      </c>
      <c r="C386" s="15" t="s">
        <v>44</v>
      </c>
      <c r="D386" s="15" t="s">
        <v>54</v>
      </c>
      <c r="E386" s="206" t="s">
        <v>316</v>
      </c>
      <c r="F386" s="15" t="s">
        <v>312</v>
      </c>
      <c r="G386" s="16"/>
      <c r="H386" s="16"/>
      <c r="I386" s="16"/>
      <c r="J386" s="16"/>
      <c r="K386" s="16"/>
      <c r="L386" s="16"/>
      <c r="M386" s="16"/>
      <c r="N386" s="16"/>
      <c r="O386" s="16"/>
      <c r="P386" s="16"/>
      <c r="Q386" s="16"/>
      <c r="R386" s="16"/>
      <c r="S386" s="16"/>
      <c r="T386" s="16"/>
      <c r="U386" s="16"/>
      <c r="V386" s="16"/>
      <c r="W386" s="16"/>
      <c r="X386" s="16"/>
      <c r="Y386" s="16"/>
      <c r="Z386" s="16"/>
      <c r="AA386" s="16"/>
      <c r="AB386" s="16"/>
      <c r="AC386" s="16"/>
      <c r="AD386" s="16"/>
      <c r="AE386" s="16"/>
      <c r="AF386" s="16"/>
      <c r="AG386" s="16"/>
      <c r="AH386" s="16"/>
      <c r="AI386" s="16"/>
      <c r="AJ386" s="16"/>
      <c r="AK386" s="16"/>
      <c r="AL386" s="16"/>
      <c r="AM386" s="16"/>
    </row>
    <row r="387" spans="2:39" x14ac:dyDescent="0.3">
      <c r="B387" s="16" t="s">
        <v>47</v>
      </c>
      <c r="C387" s="15" t="s">
        <v>44</v>
      </c>
      <c r="D387" s="15" t="s">
        <v>54</v>
      </c>
      <c r="E387" s="15" t="s">
        <v>313</v>
      </c>
      <c r="F387" s="44" t="s">
        <v>315</v>
      </c>
      <c r="G387" s="16">
        <v>65</v>
      </c>
      <c r="H387" s="16">
        <v>16669.099999999999</v>
      </c>
      <c r="I387" s="16">
        <v>0.2731806</v>
      </c>
      <c r="J387" s="16">
        <v>7515</v>
      </c>
      <c r="K387" s="16">
        <v>6996</v>
      </c>
      <c r="L387" s="16">
        <v>0.9345472790625986</v>
      </c>
      <c r="M387" s="16">
        <v>3.5133661807277799E-3</v>
      </c>
      <c r="N387" s="16">
        <v>0.92766009849108377</v>
      </c>
      <c r="O387" s="16">
        <v>0.94143445963411343</v>
      </c>
      <c r="P387" s="16">
        <v>10073</v>
      </c>
      <c r="Q387" s="16">
        <v>9413</v>
      </c>
      <c r="R387" s="16">
        <v>0.93301427984294483</v>
      </c>
      <c r="S387" s="16">
        <v>3.4563700850575702E-3</v>
      </c>
      <c r="T387" s="16">
        <v>0.92623882756348941</v>
      </c>
      <c r="U387" s="16">
        <v>0.93978973212240025</v>
      </c>
      <c r="V387" s="16">
        <v>394</v>
      </c>
      <c r="W387" s="16">
        <v>339</v>
      </c>
      <c r="X387" s="16">
        <v>0.87314731090575182</v>
      </c>
      <c r="Y387" s="16">
        <v>2.649185996481776E-2</v>
      </c>
      <c r="Z387" s="16">
        <v>0.82101667812284718</v>
      </c>
      <c r="AA387" s="16">
        <v>0.92527794368865646</v>
      </c>
      <c r="AB387" s="16">
        <v>11220</v>
      </c>
      <c r="AC387" s="16">
        <v>10011</v>
      </c>
      <c r="AD387" s="16">
        <v>0.90643777835579431</v>
      </c>
      <c r="AE387" s="16">
        <v>3.7315994969332931E-3</v>
      </c>
      <c r="AF387" s="16">
        <v>0.89912279943417517</v>
      </c>
      <c r="AG387" s="16">
        <v>0.91375275727741345</v>
      </c>
      <c r="AH387" s="16">
        <v>753</v>
      </c>
      <c r="AI387" s="16">
        <v>259</v>
      </c>
      <c r="AJ387" s="16">
        <v>0.31288084108629532</v>
      </c>
      <c r="AK387" s="16">
        <v>2.357632100015454E-2</v>
      </c>
      <c r="AL387" s="16">
        <v>0.26658008320793319</v>
      </c>
      <c r="AM387" s="16">
        <v>0.35918159896465729</v>
      </c>
    </row>
    <row r="388" spans="2:39" x14ac:dyDescent="0.3">
      <c r="B388" s="16" t="s">
        <v>47</v>
      </c>
      <c r="C388" s="15" t="s">
        <v>44</v>
      </c>
      <c r="D388" s="15" t="s">
        <v>54</v>
      </c>
      <c r="E388" s="15" t="s">
        <v>313</v>
      </c>
      <c r="F388" s="44" t="s">
        <v>314</v>
      </c>
      <c r="G388" s="16">
        <v>65</v>
      </c>
      <c r="H388" s="16">
        <v>7621.3510000000006</v>
      </c>
      <c r="I388" s="16">
        <v>0.13414029999999999</v>
      </c>
      <c r="J388" s="16">
        <v>3399</v>
      </c>
      <c r="K388" s="16">
        <v>3254</v>
      </c>
      <c r="L388" s="16">
        <v>0.95712576198850263</v>
      </c>
      <c r="M388" s="16">
        <v>4.4978486487505876E-3</v>
      </c>
      <c r="N388" s="16">
        <v>0.9483069994124369</v>
      </c>
      <c r="O388" s="16">
        <v>0.96594452456456836</v>
      </c>
      <c r="P388" s="16">
        <v>4250</v>
      </c>
      <c r="Q388" s="16">
        <v>4059</v>
      </c>
      <c r="R388" s="16">
        <v>0.95547529207229764</v>
      </c>
      <c r="S388" s="16">
        <v>4.462243901069576E-3</v>
      </c>
      <c r="T388" s="16">
        <v>0.94672633838508069</v>
      </c>
      <c r="U388" s="16">
        <v>0.9642242457595146</v>
      </c>
      <c r="V388" s="16">
        <v>119</v>
      </c>
      <c r="W388" s="16">
        <v>111</v>
      </c>
      <c r="X388" s="16">
        <v>0.93150028807062302</v>
      </c>
      <c r="Y388" s="16">
        <v>2.7851673118306278E-2</v>
      </c>
      <c r="Z388" s="16">
        <v>0.87622954921373553</v>
      </c>
      <c r="AA388" s="16">
        <v>0.98677102692751051</v>
      </c>
      <c r="AB388" s="16">
        <v>4916</v>
      </c>
      <c r="AC388" s="16">
        <v>4364</v>
      </c>
      <c r="AD388" s="16">
        <v>0.91398070540551357</v>
      </c>
      <c r="AE388" s="16">
        <v>5.184354702416862E-3</v>
      </c>
      <c r="AF388" s="16">
        <v>0.90381593624561218</v>
      </c>
      <c r="AG388" s="16">
        <v>0.92414547456541496</v>
      </c>
      <c r="AH388" s="16">
        <v>547</v>
      </c>
      <c r="AI388" s="16">
        <v>194</v>
      </c>
      <c r="AJ388" s="16">
        <v>0.34268787506249998</v>
      </c>
      <c r="AK388" s="16">
        <v>2.567746236522072E-2</v>
      </c>
      <c r="AL388" s="16">
        <v>0.29222674612324462</v>
      </c>
      <c r="AM388" s="16">
        <v>0.39314900400175551</v>
      </c>
    </row>
    <row r="389" spans="2:39" x14ac:dyDescent="0.3">
      <c r="B389" s="16" t="s">
        <v>47</v>
      </c>
      <c r="C389" s="15" t="s">
        <v>44</v>
      </c>
      <c r="D389" s="44" t="s">
        <v>45</v>
      </c>
      <c r="E389" s="15" t="s">
        <v>313</v>
      </c>
      <c r="F389" s="15" t="s">
        <v>312</v>
      </c>
      <c r="G389" s="16"/>
      <c r="H389" s="16"/>
      <c r="I389" s="16"/>
      <c r="J389" s="16"/>
      <c r="K389" s="16"/>
      <c r="L389" s="16"/>
      <c r="M389" s="16"/>
      <c r="N389" s="16"/>
      <c r="O389" s="16"/>
      <c r="P389" s="16"/>
      <c r="Q389" s="16"/>
      <c r="R389" s="16"/>
      <c r="S389" s="16"/>
      <c r="T389" s="16"/>
      <c r="U389" s="16"/>
      <c r="V389" s="16"/>
      <c r="W389" s="16"/>
      <c r="X389" s="16"/>
      <c r="Y389" s="16"/>
      <c r="Z389" s="16"/>
      <c r="AA389" s="16"/>
      <c r="AB389" s="16"/>
      <c r="AC389" s="16"/>
      <c r="AD389" s="16"/>
      <c r="AE389" s="16"/>
      <c r="AF389" s="16"/>
      <c r="AG389" s="16"/>
      <c r="AH389" s="16"/>
      <c r="AI389" s="16"/>
      <c r="AJ389" s="16"/>
      <c r="AK389" s="16"/>
      <c r="AL389" s="16"/>
      <c r="AM389" s="16"/>
    </row>
    <row r="390" spans="2:39" x14ac:dyDescent="0.3">
      <c r="B390" s="16" t="s">
        <v>47</v>
      </c>
      <c r="C390" s="15" t="s">
        <v>44</v>
      </c>
      <c r="D390" s="44" t="s">
        <v>52</v>
      </c>
      <c r="E390" s="15" t="s">
        <v>313</v>
      </c>
      <c r="F390" s="15" t="s">
        <v>312</v>
      </c>
      <c r="G390" s="16"/>
      <c r="H390" s="16"/>
      <c r="I390" s="16"/>
      <c r="J390" s="16"/>
      <c r="K390" s="16"/>
      <c r="L390" s="16"/>
      <c r="M390" s="16"/>
      <c r="N390" s="16"/>
      <c r="O390" s="16"/>
      <c r="P390" s="16"/>
      <c r="Q390" s="16"/>
      <c r="R390" s="16"/>
      <c r="S390" s="16"/>
      <c r="T390" s="16"/>
      <c r="U390" s="16"/>
      <c r="V390" s="16"/>
      <c r="W390" s="16"/>
      <c r="X390" s="16"/>
      <c r="Y390" s="16"/>
      <c r="Z390" s="16"/>
      <c r="AA390" s="16"/>
      <c r="AB390" s="16"/>
      <c r="AC390" s="16"/>
      <c r="AD390" s="16"/>
      <c r="AE390" s="16"/>
      <c r="AF390" s="16"/>
      <c r="AG390" s="16"/>
      <c r="AH390" s="16"/>
      <c r="AI390" s="16"/>
      <c r="AJ390" s="16"/>
      <c r="AK390" s="16"/>
      <c r="AL390" s="16"/>
      <c r="AM390" s="16"/>
    </row>
    <row r="391" spans="2:39" x14ac:dyDescent="0.3">
      <c r="B391" s="60" t="s">
        <v>58</v>
      </c>
      <c r="C391" s="49" t="s">
        <v>44</v>
      </c>
      <c r="D391" s="50" t="s">
        <v>54</v>
      </c>
      <c r="E391" s="50" t="s">
        <v>313</v>
      </c>
      <c r="F391" s="50" t="s">
        <v>312</v>
      </c>
      <c r="G391" s="80">
        <v>65</v>
      </c>
      <c r="H391" s="80">
        <v>24603.5</v>
      </c>
      <c r="I391" s="80">
        <v>0.41201939999999998</v>
      </c>
      <c r="J391" s="80">
        <v>11036</v>
      </c>
      <c r="K391" s="80">
        <v>10355</v>
      </c>
      <c r="L391" s="80">
        <v>0.94106951730538291</v>
      </c>
      <c r="M391" s="80">
        <v>2.811451165611132E-3</v>
      </c>
      <c r="N391" s="80">
        <v>0.93555856981397456</v>
      </c>
      <c r="O391" s="80">
        <v>0.94658046479679125</v>
      </c>
      <c r="P391" s="80">
        <v>14492</v>
      </c>
      <c r="Q391" s="80">
        <v>13619</v>
      </c>
      <c r="R391" s="80">
        <v>0.93949787323930378</v>
      </c>
      <c r="S391" s="80">
        <v>2.7738943828070311E-3</v>
      </c>
      <c r="T391" s="80">
        <v>0.93406054376428194</v>
      </c>
      <c r="U391" s="80">
        <v>0.94493520271432563</v>
      </c>
      <c r="V391" s="80">
        <v>518</v>
      </c>
      <c r="W391" s="80">
        <v>454</v>
      </c>
      <c r="X391" s="80">
        <v>0.8880966012878504</v>
      </c>
      <c r="Y391" s="80">
        <v>2.0881872098121281E-2</v>
      </c>
      <c r="Z391" s="80">
        <v>0.84704711383991227</v>
      </c>
      <c r="AA391" s="80">
        <v>0.92914608873578852</v>
      </c>
      <c r="AB391" s="80">
        <v>16317</v>
      </c>
      <c r="AC391" s="80">
        <v>14528</v>
      </c>
      <c r="AD391" s="80">
        <v>0.90813088363221639</v>
      </c>
      <c r="AE391" s="80">
        <v>3.0477252840140881E-3</v>
      </c>
      <c r="AF391" s="80">
        <v>0.90215679657928038</v>
      </c>
      <c r="AG391" s="80">
        <v>0.9141049706851524</v>
      </c>
      <c r="AH391" s="80">
        <v>1307</v>
      </c>
      <c r="AI391" s="80">
        <v>455</v>
      </c>
      <c r="AJ391" s="80">
        <v>0.32466848696879758</v>
      </c>
      <c r="AK391" s="80">
        <v>1.7270319257800999E-2</v>
      </c>
      <c r="AL391" s="80">
        <v>0.29078102259564681</v>
      </c>
      <c r="AM391" s="80">
        <v>0.35855595134194851</v>
      </c>
    </row>
    <row r="392" spans="2:39" x14ac:dyDescent="0.3">
      <c r="B392" s="201" t="s">
        <v>43</v>
      </c>
      <c r="C392" s="205" t="s">
        <v>44</v>
      </c>
      <c r="D392" s="202" t="s">
        <v>45</v>
      </c>
      <c r="E392" s="201" t="s">
        <v>326</v>
      </c>
      <c r="F392" s="201" t="s">
        <v>329</v>
      </c>
      <c r="G392" s="201"/>
      <c r="H392" s="201"/>
      <c r="I392" s="201"/>
      <c r="J392" s="201"/>
      <c r="K392" s="201"/>
      <c r="L392" s="201"/>
      <c r="M392" s="201"/>
      <c r="N392" s="201"/>
      <c r="O392" s="201"/>
      <c r="P392" s="201"/>
      <c r="Q392" s="201"/>
      <c r="R392" s="201"/>
      <c r="S392" s="201"/>
      <c r="T392" s="201"/>
      <c r="U392" s="201"/>
      <c r="V392" s="201"/>
      <c r="W392" s="201"/>
      <c r="X392" s="201"/>
      <c r="Y392" s="201"/>
      <c r="Z392" s="201"/>
      <c r="AA392" s="201"/>
      <c r="AB392" s="201"/>
      <c r="AC392" s="201"/>
      <c r="AD392" s="201"/>
      <c r="AE392" s="201"/>
      <c r="AF392" s="201"/>
      <c r="AG392" s="201"/>
      <c r="AH392" s="201"/>
      <c r="AI392" s="201"/>
      <c r="AJ392" s="201"/>
      <c r="AK392" s="201"/>
      <c r="AL392" s="201"/>
      <c r="AM392" s="201"/>
    </row>
    <row r="393" spans="2:39" x14ac:dyDescent="0.3">
      <c r="B393" s="201" t="s">
        <v>43</v>
      </c>
      <c r="C393" s="205" t="s">
        <v>44</v>
      </c>
      <c r="D393" s="202" t="s">
        <v>45</v>
      </c>
      <c r="E393" s="201" t="s">
        <v>326</v>
      </c>
      <c r="F393" s="201" t="s">
        <v>328</v>
      </c>
      <c r="G393" s="201"/>
      <c r="H393" s="201"/>
      <c r="I393" s="201"/>
      <c r="J393" s="201"/>
      <c r="K393" s="201"/>
      <c r="L393" s="201"/>
      <c r="M393" s="201"/>
      <c r="N393" s="201"/>
      <c r="O393" s="201"/>
      <c r="P393" s="201"/>
      <c r="Q393" s="201"/>
      <c r="R393" s="201"/>
      <c r="S393" s="201"/>
      <c r="T393" s="201"/>
      <c r="U393" s="201"/>
      <c r="V393" s="201"/>
      <c r="W393" s="201"/>
      <c r="X393" s="201"/>
      <c r="Y393" s="201"/>
      <c r="Z393" s="201"/>
      <c r="AA393" s="201"/>
      <c r="AB393" s="201"/>
      <c r="AC393" s="201"/>
      <c r="AD393" s="201"/>
      <c r="AE393" s="201"/>
      <c r="AF393" s="201"/>
      <c r="AG393" s="201"/>
      <c r="AH393" s="201"/>
      <c r="AI393" s="201"/>
      <c r="AJ393" s="201"/>
      <c r="AK393" s="201"/>
      <c r="AL393" s="201"/>
      <c r="AM393" s="201"/>
    </row>
    <row r="394" spans="2:39" x14ac:dyDescent="0.3">
      <c r="B394" s="201" t="s">
        <v>43</v>
      </c>
      <c r="C394" s="205" t="s">
        <v>44</v>
      </c>
      <c r="D394" s="202" t="s">
        <v>45</v>
      </c>
      <c r="E394" s="201" t="s">
        <v>324</v>
      </c>
      <c r="F394" s="201" t="s">
        <v>329</v>
      </c>
      <c r="G394" s="201"/>
      <c r="H394" s="201"/>
      <c r="I394" s="201"/>
      <c r="J394" s="201"/>
      <c r="K394" s="201"/>
      <c r="L394" s="201"/>
      <c r="M394" s="201"/>
      <c r="N394" s="201"/>
      <c r="O394" s="201"/>
      <c r="P394" s="201"/>
      <c r="Q394" s="201"/>
      <c r="R394" s="201"/>
      <c r="S394" s="201"/>
      <c r="T394" s="201"/>
      <c r="U394" s="201"/>
      <c r="V394" s="201"/>
      <c r="W394" s="201"/>
      <c r="X394" s="201"/>
      <c r="Y394" s="201"/>
      <c r="Z394" s="201"/>
      <c r="AA394" s="201"/>
      <c r="AB394" s="201"/>
      <c r="AC394" s="201"/>
      <c r="AD394" s="201"/>
      <c r="AE394" s="201"/>
      <c r="AF394" s="201"/>
      <c r="AG394" s="201"/>
      <c r="AH394" s="201"/>
      <c r="AI394" s="201"/>
      <c r="AJ394" s="201"/>
      <c r="AK394" s="201"/>
      <c r="AL394" s="201"/>
      <c r="AM394" s="201"/>
    </row>
    <row r="395" spans="2:39" x14ac:dyDescent="0.3">
      <c r="B395" s="201" t="s">
        <v>43</v>
      </c>
      <c r="C395" s="205" t="s">
        <v>44</v>
      </c>
      <c r="D395" s="202" t="s">
        <v>45</v>
      </c>
      <c r="E395" s="201" t="s">
        <v>324</v>
      </c>
      <c r="F395" s="201" t="s">
        <v>328</v>
      </c>
      <c r="G395" s="201"/>
      <c r="H395" s="201"/>
      <c r="I395" s="201"/>
      <c r="J395" s="201"/>
      <c r="K395" s="201"/>
      <c r="L395" s="201"/>
      <c r="M395" s="201"/>
      <c r="N395" s="201"/>
      <c r="O395" s="201"/>
      <c r="P395" s="201"/>
      <c r="Q395" s="201"/>
      <c r="R395" s="201"/>
      <c r="S395" s="201"/>
      <c r="T395" s="201"/>
      <c r="U395" s="201"/>
      <c r="V395" s="201"/>
      <c r="W395" s="201"/>
      <c r="X395" s="201"/>
      <c r="Y395" s="201"/>
      <c r="Z395" s="201"/>
      <c r="AA395" s="201"/>
      <c r="AB395" s="201"/>
      <c r="AC395" s="201"/>
      <c r="AD395" s="201"/>
      <c r="AE395" s="201"/>
      <c r="AF395" s="201"/>
      <c r="AG395" s="201"/>
      <c r="AH395" s="201"/>
      <c r="AI395" s="201"/>
      <c r="AJ395" s="201"/>
      <c r="AK395" s="201"/>
      <c r="AL395" s="201"/>
      <c r="AM395" s="201"/>
    </row>
    <row r="396" spans="2:39" x14ac:dyDescent="0.3">
      <c r="B396" s="201" t="s">
        <v>43</v>
      </c>
      <c r="C396" s="205" t="s">
        <v>44</v>
      </c>
      <c r="D396" s="202" t="s">
        <v>45</v>
      </c>
      <c r="E396" s="201" t="s">
        <v>323</v>
      </c>
      <c r="F396" s="201" t="s">
        <v>329</v>
      </c>
      <c r="G396" s="201"/>
      <c r="H396" s="201"/>
      <c r="I396" s="201"/>
      <c r="J396" s="201"/>
      <c r="K396" s="201"/>
      <c r="L396" s="201"/>
      <c r="M396" s="201"/>
      <c r="N396" s="201"/>
      <c r="O396" s="201"/>
      <c r="P396" s="201"/>
      <c r="Q396" s="201"/>
      <c r="R396" s="201"/>
      <c r="S396" s="201"/>
      <c r="T396" s="201"/>
      <c r="U396" s="201"/>
      <c r="V396" s="201"/>
      <c r="W396" s="201"/>
      <c r="X396" s="201"/>
      <c r="Y396" s="201"/>
      <c r="Z396" s="201"/>
      <c r="AA396" s="201"/>
      <c r="AB396" s="201"/>
      <c r="AC396" s="201"/>
      <c r="AD396" s="201"/>
      <c r="AE396" s="201"/>
      <c r="AF396" s="201"/>
      <c r="AG396" s="201"/>
      <c r="AH396" s="201"/>
      <c r="AI396" s="201"/>
      <c r="AJ396" s="201"/>
      <c r="AK396" s="201"/>
      <c r="AL396" s="201"/>
      <c r="AM396" s="201"/>
    </row>
    <row r="397" spans="2:39" x14ac:dyDescent="0.3">
      <c r="B397" s="201" t="s">
        <v>43</v>
      </c>
      <c r="C397" s="205" t="s">
        <v>44</v>
      </c>
      <c r="D397" s="202" t="s">
        <v>45</v>
      </c>
      <c r="E397" s="201" t="s">
        <v>323</v>
      </c>
      <c r="F397" s="201" t="s">
        <v>328</v>
      </c>
      <c r="G397" s="201"/>
      <c r="H397" s="201"/>
      <c r="I397" s="201"/>
      <c r="J397" s="201"/>
      <c r="K397" s="201"/>
      <c r="L397" s="201"/>
      <c r="M397" s="201"/>
      <c r="N397" s="201"/>
      <c r="O397" s="201"/>
      <c r="P397" s="201"/>
      <c r="Q397" s="201"/>
      <c r="R397" s="201"/>
      <c r="S397" s="201"/>
      <c r="T397" s="201"/>
      <c r="U397" s="201"/>
      <c r="V397" s="201"/>
      <c r="W397" s="201"/>
      <c r="X397" s="201"/>
      <c r="Y397" s="201"/>
      <c r="Z397" s="201"/>
      <c r="AA397" s="201"/>
      <c r="AB397" s="201"/>
      <c r="AC397" s="201"/>
      <c r="AD397" s="201"/>
      <c r="AE397" s="201"/>
      <c r="AF397" s="201"/>
      <c r="AG397" s="201"/>
      <c r="AH397" s="201"/>
      <c r="AI397" s="201"/>
      <c r="AJ397" s="201"/>
      <c r="AK397" s="201"/>
      <c r="AL397" s="201"/>
      <c r="AM397" s="201"/>
    </row>
    <row r="398" spans="2:39" x14ac:dyDescent="0.3">
      <c r="B398" s="201" t="s">
        <v>43</v>
      </c>
      <c r="C398" s="205" t="s">
        <v>44</v>
      </c>
      <c r="D398" s="202" t="s">
        <v>45</v>
      </c>
      <c r="E398" s="201" t="s">
        <v>322</v>
      </c>
      <c r="F398" s="201" t="s">
        <v>329</v>
      </c>
      <c r="G398" s="201"/>
      <c r="H398" s="201"/>
      <c r="I398" s="201"/>
      <c r="J398" s="201"/>
      <c r="K398" s="201"/>
      <c r="L398" s="201"/>
      <c r="M398" s="201"/>
      <c r="N398" s="201"/>
      <c r="O398" s="201"/>
      <c r="P398" s="201"/>
      <c r="Q398" s="201"/>
      <c r="R398" s="201"/>
      <c r="S398" s="201"/>
      <c r="T398" s="201"/>
      <c r="U398" s="201"/>
      <c r="V398" s="201"/>
      <c r="W398" s="201"/>
      <c r="X398" s="201"/>
      <c r="Y398" s="201"/>
      <c r="Z398" s="201"/>
      <c r="AA398" s="201"/>
      <c r="AB398" s="201"/>
      <c r="AC398" s="201"/>
      <c r="AD398" s="201"/>
      <c r="AE398" s="201"/>
      <c r="AF398" s="201"/>
      <c r="AG398" s="201"/>
      <c r="AH398" s="201"/>
      <c r="AI398" s="201"/>
      <c r="AJ398" s="201"/>
      <c r="AK398" s="201"/>
      <c r="AL398" s="201"/>
      <c r="AM398" s="201"/>
    </row>
    <row r="399" spans="2:39" x14ac:dyDescent="0.3">
      <c r="B399" s="201" t="s">
        <v>43</v>
      </c>
      <c r="C399" s="205" t="s">
        <v>44</v>
      </c>
      <c r="D399" s="202" t="s">
        <v>45</v>
      </c>
      <c r="E399" s="201" t="s">
        <v>322</v>
      </c>
      <c r="F399" s="201" t="s">
        <v>328</v>
      </c>
      <c r="G399" s="201"/>
      <c r="H399" s="201"/>
      <c r="I399" s="201"/>
      <c r="J399" s="201"/>
      <c r="K399" s="201"/>
      <c r="L399" s="201"/>
      <c r="M399" s="201"/>
      <c r="N399" s="201"/>
      <c r="O399" s="201"/>
      <c r="P399" s="201"/>
      <c r="Q399" s="201"/>
      <c r="R399" s="201"/>
      <c r="S399" s="201"/>
      <c r="T399" s="201"/>
      <c r="U399" s="201"/>
      <c r="V399" s="201"/>
      <c r="W399" s="201"/>
      <c r="X399" s="201"/>
      <c r="Y399" s="201"/>
      <c r="Z399" s="201"/>
      <c r="AA399" s="201"/>
      <c r="AB399" s="201"/>
      <c r="AC399" s="201"/>
      <c r="AD399" s="201"/>
      <c r="AE399" s="201"/>
      <c r="AF399" s="201"/>
      <c r="AG399" s="201"/>
      <c r="AH399" s="201"/>
      <c r="AI399" s="201"/>
      <c r="AJ399" s="201"/>
      <c r="AK399" s="201"/>
      <c r="AL399" s="201"/>
      <c r="AM399" s="201"/>
    </row>
    <row r="400" spans="2:39" x14ac:dyDescent="0.3">
      <c r="B400" s="201" t="s">
        <v>43</v>
      </c>
      <c r="C400" s="205" t="s">
        <v>44</v>
      </c>
      <c r="D400" s="202" t="s">
        <v>45</v>
      </c>
      <c r="E400" s="201" t="s">
        <v>321</v>
      </c>
      <c r="F400" s="201" t="s">
        <v>329</v>
      </c>
      <c r="G400" s="201"/>
      <c r="H400" s="201"/>
      <c r="I400" s="201"/>
      <c r="J400" s="201"/>
      <c r="K400" s="201"/>
      <c r="L400" s="201"/>
      <c r="M400" s="201"/>
      <c r="N400" s="201"/>
      <c r="O400" s="201"/>
      <c r="P400" s="201"/>
      <c r="Q400" s="201"/>
      <c r="R400" s="201"/>
      <c r="S400" s="201"/>
      <c r="T400" s="201"/>
      <c r="U400" s="201"/>
      <c r="V400" s="201"/>
      <c r="W400" s="201"/>
      <c r="X400" s="201"/>
      <c r="Y400" s="201"/>
      <c r="Z400" s="201"/>
      <c r="AA400" s="201"/>
      <c r="AB400" s="201"/>
      <c r="AC400" s="201"/>
      <c r="AD400" s="201"/>
      <c r="AE400" s="201"/>
      <c r="AF400" s="201"/>
      <c r="AG400" s="201"/>
      <c r="AH400" s="201"/>
      <c r="AI400" s="201"/>
      <c r="AJ400" s="201"/>
      <c r="AK400" s="201"/>
      <c r="AL400" s="201"/>
      <c r="AM400" s="201"/>
    </row>
    <row r="401" spans="2:39" x14ac:dyDescent="0.3">
      <c r="B401" s="201" t="s">
        <v>43</v>
      </c>
      <c r="C401" s="205" t="s">
        <v>44</v>
      </c>
      <c r="D401" s="202" t="s">
        <v>45</v>
      </c>
      <c r="E401" s="201" t="s">
        <v>321</v>
      </c>
      <c r="F401" s="201" t="s">
        <v>328</v>
      </c>
      <c r="G401" s="201"/>
      <c r="H401" s="201"/>
      <c r="I401" s="201"/>
      <c r="J401" s="201"/>
      <c r="K401" s="201"/>
      <c r="L401" s="201"/>
      <c r="M401" s="201"/>
      <c r="N401" s="201"/>
      <c r="O401" s="201"/>
      <c r="P401" s="201"/>
      <c r="Q401" s="201"/>
      <c r="R401" s="201"/>
      <c r="S401" s="201"/>
      <c r="T401" s="201"/>
      <c r="U401" s="201"/>
      <c r="V401" s="201"/>
      <c r="W401" s="201"/>
      <c r="X401" s="201"/>
      <c r="Y401" s="201"/>
      <c r="Z401" s="201"/>
      <c r="AA401" s="201"/>
      <c r="AB401" s="201"/>
      <c r="AC401" s="201"/>
      <c r="AD401" s="201"/>
      <c r="AE401" s="201"/>
      <c r="AF401" s="201"/>
      <c r="AG401" s="201"/>
      <c r="AH401" s="201"/>
      <c r="AI401" s="201"/>
      <c r="AJ401" s="201"/>
      <c r="AK401" s="201"/>
      <c r="AL401" s="201"/>
      <c r="AM401" s="201"/>
    </row>
    <row r="402" spans="2:39" x14ac:dyDescent="0.3">
      <c r="B402" s="201" t="s">
        <v>43</v>
      </c>
      <c r="C402" s="205" t="s">
        <v>44</v>
      </c>
      <c r="D402" s="202" t="s">
        <v>52</v>
      </c>
      <c r="E402" s="201" t="s">
        <v>326</v>
      </c>
      <c r="F402" s="201" t="s">
        <v>329</v>
      </c>
      <c r="G402" s="201"/>
      <c r="H402" s="201"/>
      <c r="I402" s="201"/>
      <c r="J402" s="201"/>
      <c r="K402" s="201"/>
      <c r="L402" s="201"/>
      <c r="M402" s="201"/>
      <c r="N402" s="201"/>
      <c r="O402" s="201"/>
      <c r="P402" s="201"/>
      <c r="Q402" s="201"/>
      <c r="R402" s="201"/>
      <c r="S402" s="201"/>
      <c r="T402" s="201"/>
      <c r="U402" s="201"/>
      <c r="V402" s="201"/>
      <c r="W402" s="201"/>
      <c r="X402" s="201"/>
      <c r="Y402" s="201"/>
      <c r="Z402" s="201"/>
      <c r="AA402" s="201"/>
      <c r="AB402" s="201"/>
      <c r="AC402" s="201"/>
      <c r="AD402" s="201"/>
      <c r="AE402" s="201"/>
      <c r="AF402" s="201"/>
      <c r="AG402" s="201"/>
      <c r="AH402" s="201"/>
      <c r="AI402" s="201"/>
      <c r="AJ402" s="201"/>
      <c r="AK402" s="201"/>
      <c r="AL402" s="201"/>
      <c r="AM402" s="201"/>
    </row>
    <row r="403" spans="2:39" x14ac:dyDescent="0.3">
      <c r="B403" s="201" t="s">
        <v>43</v>
      </c>
      <c r="C403" s="205" t="s">
        <v>44</v>
      </c>
      <c r="D403" s="202" t="s">
        <v>52</v>
      </c>
      <c r="E403" s="201" t="s">
        <v>326</v>
      </c>
      <c r="F403" s="201" t="s">
        <v>328</v>
      </c>
      <c r="G403" s="201"/>
      <c r="H403" s="201"/>
      <c r="I403" s="201"/>
      <c r="J403" s="201"/>
      <c r="K403" s="201"/>
      <c r="L403" s="201"/>
      <c r="M403" s="201"/>
      <c r="N403" s="201"/>
      <c r="O403" s="201"/>
      <c r="P403" s="201"/>
      <c r="Q403" s="201"/>
      <c r="R403" s="201"/>
      <c r="S403" s="201"/>
      <c r="T403" s="201"/>
      <c r="U403" s="201"/>
      <c r="V403" s="201"/>
      <c r="W403" s="201"/>
      <c r="X403" s="201"/>
      <c r="Y403" s="201"/>
      <c r="Z403" s="201"/>
      <c r="AA403" s="201"/>
      <c r="AB403" s="201"/>
      <c r="AC403" s="201"/>
      <c r="AD403" s="201"/>
      <c r="AE403" s="201"/>
      <c r="AF403" s="201"/>
      <c r="AG403" s="201"/>
      <c r="AH403" s="201"/>
      <c r="AI403" s="201"/>
      <c r="AJ403" s="201"/>
      <c r="AK403" s="201"/>
      <c r="AL403" s="201"/>
      <c r="AM403" s="201"/>
    </row>
    <row r="404" spans="2:39" x14ac:dyDescent="0.3">
      <c r="B404" s="201" t="s">
        <v>43</v>
      </c>
      <c r="C404" s="205" t="s">
        <v>44</v>
      </c>
      <c r="D404" s="202" t="s">
        <v>52</v>
      </c>
      <c r="E404" s="201" t="s">
        <v>324</v>
      </c>
      <c r="F404" s="201" t="s">
        <v>329</v>
      </c>
      <c r="G404" s="201"/>
      <c r="H404" s="201"/>
      <c r="I404" s="201"/>
      <c r="J404" s="201"/>
      <c r="K404" s="201"/>
      <c r="L404" s="201"/>
      <c r="M404" s="201"/>
      <c r="N404" s="201"/>
      <c r="O404" s="201"/>
      <c r="P404" s="201"/>
      <c r="Q404" s="201"/>
      <c r="R404" s="201"/>
      <c r="S404" s="201"/>
      <c r="T404" s="201"/>
      <c r="U404" s="201"/>
      <c r="V404" s="201"/>
      <c r="W404" s="201"/>
      <c r="X404" s="201"/>
      <c r="Y404" s="201"/>
      <c r="Z404" s="201"/>
      <c r="AA404" s="201"/>
      <c r="AB404" s="201"/>
      <c r="AC404" s="201"/>
      <c r="AD404" s="201"/>
      <c r="AE404" s="201"/>
      <c r="AF404" s="201"/>
      <c r="AG404" s="201"/>
      <c r="AH404" s="201"/>
      <c r="AI404" s="201"/>
      <c r="AJ404" s="201"/>
      <c r="AK404" s="201"/>
      <c r="AL404" s="201"/>
      <c r="AM404" s="201"/>
    </row>
    <row r="405" spans="2:39" x14ac:dyDescent="0.3">
      <c r="B405" s="201" t="s">
        <v>43</v>
      </c>
      <c r="C405" s="205" t="s">
        <v>44</v>
      </c>
      <c r="D405" s="202" t="s">
        <v>52</v>
      </c>
      <c r="E405" s="201" t="s">
        <v>324</v>
      </c>
      <c r="F405" s="201" t="s">
        <v>328</v>
      </c>
      <c r="G405" s="201"/>
      <c r="H405" s="201"/>
      <c r="I405" s="201"/>
      <c r="J405" s="201"/>
      <c r="K405" s="201"/>
      <c r="L405" s="201"/>
      <c r="M405" s="201"/>
      <c r="N405" s="201"/>
      <c r="O405" s="201"/>
      <c r="P405" s="201"/>
      <c r="Q405" s="201"/>
      <c r="R405" s="201"/>
      <c r="S405" s="201"/>
      <c r="T405" s="201"/>
      <c r="U405" s="201"/>
      <c r="V405" s="201"/>
      <c r="W405" s="201"/>
      <c r="X405" s="201"/>
      <c r="Y405" s="201"/>
      <c r="Z405" s="201"/>
      <c r="AA405" s="201"/>
      <c r="AB405" s="201"/>
      <c r="AC405" s="201"/>
      <c r="AD405" s="201"/>
      <c r="AE405" s="201"/>
      <c r="AF405" s="201"/>
      <c r="AG405" s="201"/>
      <c r="AH405" s="201"/>
      <c r="AI405" s="201"/>
      <c r="AJ405" s="201"/>
      <c r="AK405" s="201"/>
      <c r="AL405" s="201"/>
      <c r="AM405" s="201"/>
    </row>
    <row r="406" spans="2:39" x14ac:dyDescent="0.3">
      <c r="B406" s="201" t="s">
        <v>43</v>
      </c>
      <c r="C406" s="205" t="s">
        <v>44</v>
      </c>
      <c r="D406" s="202" t="s">
        <v>52</v>
      </c>
      <c r="E406" s="201" t="s">
        <v>323</v>
      </c>
      <c r="F406" s="201" t="s">
        <v>329</v>
      </c>
      <c r="G406" s="201"/>
      <c r="H406" s="201"/>
      <c r="I406" s="201"/>
      <c r="J406" s="201"/>
      <c r="K406" s="201"/>
      <c r="L406" s="201"/>
      <c r="M406" s="201"/>
      <c r="N406" s="201"/>
      <c r="O406" s="201"/>
      <c r="P406" s="201"/>
      <c r="Q406" s="201"/>
      <c r="R406" s="201"/>
      <c r="S406" s="201"/>
      <c r="T406" s="201"/>
      <c r="U406" s="201"/>
      <c r="V406" s="201"/>
      <c r="W406" s="201"/>
      <c r="X406" s="201"/>
      <c r="Y406" s="201"/>
      <c r="Z406" s="201"/>
      <c r="AA406" s="201"/>
      <c r="AB406" s="201"/>
      <c r="AC406" s="201"/>
      <c r="AD406" s="201"/>
      <c r="AE406" s="201"/>
      <c r="AF406" s="201"/>
      <c r="AG406" s="201"/>
      <c r="AH406" s="201"/>
      <c r="AI406" s="201"/>
      <c r="AJ406" s="201"/>
      <c r="AK406" s="201"/>
      <c r="AL406" s="201"/>
      <c r="AM406" s="201"/>
    </row>
    <row r="407" spans="2:39" x14ac:dyDescent="0.3">
      <c r="B407" s="201" t="s">
        <v>43</v>
      </c>
      <c r="C407" s="205" t="s">
        <v>44</v>
      </c>
      <c r="D407" s="202" t="s">
        <v>52</v>
      </c>
      <c r="E407" s="201" t="s">
        <v>323</v>
      </c>
      <c r="F407" s="201" t="s">
        <v>328</v>
      </c>
      <c r="G407" s="201"/>
      <c r="H407" s="201"/>
      <c r="I407" s="201"/>
      <c r="J407" s="201"/>
      <c r="K407" s="201"/>
      <c r="L407" s="201"/>
      <c r="M407" s="201"/>
      <c r="N407" s="201"/>
      <c r="O407" s="201"/>
      <c r="P407" s="201"/>
      <c r="Q407" s="201"/>
      <c r="R407" s="201"/>
      <c r="S407" s="201"/>
      <c r="T407" s="201"/>
      <c r="U407" s="201"/>
      <c r="V407" s="201"/>
      <c r="W407" s="201"/>
      <c r="X407" s="201"/>
      <c r="Y407" s="201"/>
      <c r="Z407" s="201"/>
      <c r="AA407" s="201"/>
      <c r="AB407" s="201"/>
      <c r="AC407" s="201"/>
      <c r="AD407" s="201"/>
      <c r="AE407" s="201"/>
      <c r="AF407" s="201"/>
      <c r="AG407" s="201"/>
      <c r="AH407" s="201"/>
      <c r="AI407" s="201"/>
      <c r="AJ407" s="201"/>
      <c r="AK407" s="201"/>
      <c r="AL407" s="201"/>
      <c r="AM407" s="201"/>
    </row>
    <row r="408" spans="2:39" x14ac:dyDescent="0.3">
      <c r="B408" s="201" t="s">
        <v>43</v>
      </c>
      <c r="C408" s="205" t="s">
        <v>44</v>
      </c>
      <c r="D408" s="202" t="s">
        <v>52</v>
      </c>
      <c r="E408" s="201" t="s">
        <v>322</v>
      </c>
      <c r="F408" s="201" t="s">
        <v>329</v>
      </c>
      <c r="G408" s="201"/>
      <c r="H408" s="201"/>
      <c r="I408" s="201"/>
      <c r="J408" s="201"/>
      <c r="K408" s="201"/>
      <c r="L408" s="201"/>
      <c r="M408" s="201"/>
      <c r="N408" s="201"/>
      <c r="O408" s="201"/>
      <c r="P408" s="201"/>
      <c r="Q408" s="201"/>
      <c r="R408" s="201"/>
      <c r="S408" s="201"/>
      <c r="T408" s="201"/>
      <c r="U408" s="201"/>
      <c r="V408" s="201"/>
      <c r="W408" s="201"/>
      <c r="X408" s="201"/>
      <c r="Y408" s="201"/>
      <c r="Z408" s="201"/>
      <c r="AA408" s="201"/>
      <c r="AB408" s="201"/>
      <c r="AC408" s="201"/>
      <c r="AD408" s="201"/>
      <c r="AE408" s="201"/>
      <c r="AF408" s="201"/>
      <c r="AG408" s="201"/>
      <c r="AH408" s="201"/>
      <c r="AI408" s="201"/>
      <c r="AJ408" s="201"/>
      <c r="AK408" s="201"/>
      <c r="AL408" s="201"/>
      <c r="AM408" s="201"/>
    </row>
    <row r="409" spans="2:39" x14ac:dyDescent="0.3">
      <c r="B409" s="201" t="s">
        <v>43</v>
      </c>
      <c r="C409" s="205" t="s">
        <v>44</v>
      </c>
      <c r="D409" s="202" t="s">
        <v>52</v>
      </c>
      <c r="E409" s="201" t="s">
        <v>322</v>
      </c>
      <c r="F409" s="201" t="s">
        <v>328</v>
      </c>
      <c r="G409" s="201"/>
      <c r="H409" s="201"/>
      <c r="I409" s="201"/>
      <c r="J409" s="201"/>
      <c r="K409" s="201"/>
      <c r="L409" s="201"/>
      <c r="M409" s="201"/>
      <c r="N409" s="201"/>
      <c r="O409" s="201"/>
      <c r="P409" s="201"/>
      <c r="Q409" s="201"/>
      <c r="R409" s="201"/>
      <c r="S409" s="201"/>
      <c r="T409" s="201"/>
      <c r="U409" s="201"/>
      <c r="V409" s="201"/>
      <c r="W409" s="201"/>
      <c r="X409" s="201"/>
      <c r="Y409" s="201"/>
      <c r="Z409" s="201"/>
      <c r="AA409" s="201"/>
      <c r="AB409" s="201"/>
      <c r="AC409" s="201"/>
      <c r="AD409" s="201"/>
      <c r="AE409" s="201"/>
      <c r="AF409" s="201"/>
      <c r="AG409" s="201"/>
      <c r="AH409" s="201"/>
      <c r="AI409" s="201"/>
      <c r="AJ409" s="201"/>
      <c r="AK409" s="201"/>
      <c r="AL409" s="201"/>
      <c r="AM409" s="201"/>
    </row>
    <row r="410" spans="2:39" x14ac:dyDescent="0.3">
      <c r="B410" s="201" t="s">
        <v>43</v>
      </c>
      <c r="C410" s="205" t="s">
        <v>44</v>
      </c>
      <c r="D410" s="202" t="s">
        <v>52</v>
      </c>
      <c r="E410" s="201" t="s">
        <v>321</v>
      </c>
      <c r="F410" s="201" t="s">
        <v>329</v>
      </c>
      <c r="G410" s="201"/>
      <c r="H410" s="201"/>
      <c r="I410" s="201"/>
      <c r="J410" s="201"/>
      <c r="K410" s="201"/>
      <c r="L410" s="201"/>
      <c r="M410" s="201"/>
      <c r="N410" s="201"/>
      <c r="O410" s="201"/>
      <c r="P410" s="201"/>
      <c r="Q410" s="201"/>
      <c r="R410" s="201"/>
      <c r="S410" s="201"/>
      <c r="T410" s="201"/>
      <c r="U410" s="201"/>
      <c r="V410" s="201"/>
      <c r="W410" s="201"/>
      <c r="X410" s="201"/>
      <c r="Y410" s="201"/>
      <c r="Z410" s="201"/>
      <c r="AA410" s="201"/>
      <c r="AB410" s="201"/>
      <c r="AC410" s="201"/>
      <c r="AD410" s="201"/>
      <c r="AE410" s="201"/>
      <c r="AF410" s="201"/>
      <c r="AG410" s="201"/>
      <c r="AH410" s="201"/>
      <c r="AI410" s="201"/>
      <c r="AJ410" s="201"/>
      <c r="AK410" s="201"/>
      <c r="AL410" s="201"/>
      <c r="AM410" s="201"/>
    </row>
    <row r="411" spans="2:39" x14ac:dyDescent="0.3">
      <c r="B411" s="201" t="s">
        <v>43</v>
      </c>
      <c r="C411" s="205" t="s">
        <v>44</v>
      </c>
      <c r="D411" s="202" t="s">
        <v>52</v>
      </c>
      <c r="E411" s="201" t="s">
        <v>321</v>
      </c>
      <c r="F411" s="201" t="s">
        <v>328</v>
      </c>
      <c r="G411" s="201"/>
      <c r="H411" s="201"/>
      <c r="I411" s="201"/>
      <c r="J411" s="201"/>
      <c r="K411" s="201"/>
      <c r="L411" s="201"/>
      <c r="M411" s="201"/>
      <c r="N411" s="201"/>
      <c r="O411" s="201"/>
      <c r="P411" s="201"/>
      <c r="Q411" s="201"/>
      <c r="R411" s="201"/>
      <c r="S411" s="201"/>
      <c r="T411" s="201"/>
      <c r="U411" s="201"/>
      <c r="V411" s="201"/>
      <c r="W411" s="201"/>
      <c r="X411" s="201"/>
      <c r="Y411" s="201"/>
      <c r="Z411" s="201"/>
      <c r="AA411" s="201"/>
      <c r="AB411" s="201"/>
      <c r="AC411" s="201"/>
      <c r="AD411" s="201"/>
      <c r="AE411" s="201"/>
      <c r="AF411" s="201"/>
      <c r="AG411" s="201"/>
      <c r="AH411" s="201"/>
      <c r="AI411" s="201"/>
      <c r="AJ411" s="201"/>
      <c r="AK411" s="201"/>
      <c r="AL411" s="201"/>
      <c r="AM411" s="201"/>
    </row>
    <row r="412" spans="2:39" x14ac:dyDescent="0.3">
      <c r="B412" s="201" t="s">
        <v>46</v>
      </c>
      <c r="C412" s="205" t="s">
        <v>44</v>
      </c>
      <c r="D412" s="202" t="s">
        <v>45</v>
      </c>
      <c r="E412" s="201" t="s">
        <v>326</v>
      </c>
      <c r="F412" s="201" t="s">
        <v>329</v>
      </c>
      <c r="G412" s="201"/>
      <c r="H412" s="201"/>
      <c r="I412" s="201"/>
      <c r="J412" s="201"/>
      <c r="K412" s="201"/>
      <c r="L412" s="201"/>
      <c r="M412" s="201"/>
      <c r="N412" s="201"/>
      <c r="O412" s="201"/>
      <c r="P412" s="201"/>
      <c r="Q412" s="201"/>
      <c r="R412" s="201"/>
      <c r="S412" s="201"/>
      <c r="T412" s="201"/>
      <c r="U412" s="201"/>
      <c r="V412" s="201"/>
      <c r="W412" s="201"/>
      <c r="X412" s="201"/>
      <c r="Y412" s="201"/>
      <c r="Z412" s="201"/>
      <c r="AA412" s="201"/>
      <c r="AB412" s="201"/>
      <c r="AC412" s="201"/>
      <c r="AD412" s="201"/>
      <c r="AE412" s="201"/>
      <c r="AF412" s="201"/>
      <c r="AG412" s="201"/>
      <c r="AH412" s="201"/>
      <c r="AI412" s="201"/>
      <c r="AJ412" s="201"/>
      <c r="AK412" s="201"/>
      <c r="AL412" s="201"/>
      <c r="AM412" s="201"/>
    </row>
    <row r="413" spans="2:39" x14ac:dyDescent="0.3">
      <c r="B413" s="201" t="s">
        <v>46</v>
      </c>
      <c r="C413" s="205" t="s">
        <v>44</v>
      </c>
      <c r="D413" s="202" t="s">
        <v>45</v>
      </c>
      <c r="E413" s="201" t="s">
        <v>326</v>
      </c>
      <c r="F413" s="201" t="s">
        <v>328</v>
      </c>
      <c r="G413" s="201"/>
      <c r="H413" s="201"/>
      <c r="I413" s="201"/>
      <c r="J413" s="201"/>
      <c r="K413" s="201"/>
      <c r="L413" s="201"/>
      <c r="M413" s="201"/>
      <c r="N413" s="201"/>
      <c r="O413" s="201"/>
      <c r="P413" s="201"/>
      <c r="Q413" s="201"/>
      <c r="R413" s="201"/>
      <c r="S413" s="201"/>
      <c r="T413" s="201"/>
      <c r="U413" s="201"/>
      <c r="V413" s="201"/>
      <c r="W413" s="201"/>
      <c r="X413" s="201"/>
      <c r="Y413" s="201"/>
      <c r="Z413" s="201"/>
      <c r="AA413" s="201"/>
      <c r="AB413" s="201"/>
      <c r="AC413" s="201"/>
      <c r="AD413" s="201"/>
      <c r="AE413" s="201"/>
      <c r="AF413" s="201"/>
      <c r="AG413" s="201"/>
      <c r="AH413" s="201"/>
      <c r="AI413" s="201"/>
      <c r="AJ413" s="201"/>
      <c r="AK413" s="201"/>
      <c r="AL413" s="201"/>
      <c r="AM413" s="201"/>
    </row>
    <row r="414" spans="2:39" x14ac:dyDescent="0.3">
      <c r="B414" s="201" t="s">
        <v>46</v>
      </c>
      <c r="C414" s="205" t="s">
        <v>44</v>
      </c>
      <c r="D414" s="202" t="s">
        <v>45</v>
      </c>
      <c r="E414" s="201" t="s">
        <v>324</v>
      </c>
      <c r="F414" s="201" t="s">
        <v>329</v>
      </c>
      <c r="G414" s="201"/>
      <c r="H414" s="201"/>
      <c r="I414" s="201"/>
      <c r="J414" s="201"/>
      <c r="K414" s="201"/>
      <c r="L414" s="201"/>
      <c r="M414" s="201"/>
      <c r="N414" s="201"/>
      <c r="O414" s="201"/>
      <c r="P414" s="201"/>
      <c r="Q414" s="201"/>
      <c r="R414" s="201"/>
      <c r="S414" s="201"/>
      <c r="T414" s="201"/>
      <c r="U414" s="201"/>
      <c r="V414" s="201"/>
      <c r="W414" s="201"/>
      <c r="X414" s="201"/>
      <c r="Y414" s="201"/>
      <c r="Z414" s="201"/>
      <c r="AA414" s="201"/>
      <c r="AB414" s="201"/>
      <c r="AC414" s="201"/>
      <c r="AD414" s="201"/>
      <c r="AE414" s="201"/>
      <c r="AF414" s="201"/>
      <c r="AG414" s="201"/>
      <c r="AH414" s="201"/>
      <c r="AI414" s="201"/>
      <c r="AJ414" s="201"/>
      <c r="AK414" s="201"/>
      <c r="AL414" s="201"/>
      <c r="AM414" s="201"/>
    </row>
    <row r="415" spans="2:39" x14ac:dyDescent="0.3">
      <c r="B415" s="201" t="s">
        <v>46</v>
      </c>
      <c r="C415" s="205" t="s">
        <v>44</v>
      </c>
      <c r="D415" s="202" t="s">
        <v>45</v>
      </c>
      <c r="E415" s="201" t="s">
        <v>324</v>
      </c>
      <c r="F415" s="201" t="s">
        <v>328</v>
      </c>
      <c r="G415" s="201"/>
      <c r="H415" s="201"/>
      <c r="I415" s="201"/>
      <c r="J415" s="201"/>
      <c r="K415" s="201"/>
      <c r="L415" s="201"/>
      <c r="M415" s="201"/>
      <c r="N415" s="201"/>
      <c r="O415" s="201"/>
      <c r="P415" s="201"/>
      <c r="Q415" s="201"/>
      <c r="R415" s="201"/>
      <c r="S415" s="201"/>
      <c r="T415" s="201"/>
      <c r="U415" s="201"/>
      <c r="V415" s="201"/>
      <c r="W415" s="201"/>
      <c r="X415" s="201"/>
      <c r="Y415" s="201"/>
      <c r="Z415" s="201"/>
      <c r="AA415" s="201"/>
      <c r="AB415" s="201"/>
      <c r="AC415" s="201"/>
      <c r="AD415" s="201"/>
      <c r="AE415" s="201"/>
      <c r="AF415" s="201"/>
      <c r="AG415" s="201"/>
      <c r="AH415" s="201"/>
      <c r="AI415" s="201"/>
      <c r="AJ415" s="201"/>
      <c r="AK415" s="201"/>
      <c r="AL415" s="201"/>
      <c r="AM415" s="201"/>
    </row>
    <row r="416" spans="2:39" x14ac:dyDescent="0.3">
      <c r="B416" s="201" t="s">
        <v>46</v>
      </c>
      <c r="C416" s="205" t="s">
        <v>44</v>
      </c>
      <c r="D416" s="202" t="s">
        <v>45</v>
      </c>
      <c r="E416" s="201" t="s">
        <v>323</v>
      </c>
      <c r="F416" s="201" t="s">
        <v>329</v>
      </c>
      <c r="G416" s="201"/>
      <c r="H416" s="201"/>
      <c r="I416" s="201"/>
      <c r="J416" s="201"/>
      <c r="K416" s="201"/>
      <c r="L416" s="201"/>
      <c r="M416" s="201"/>
      <c r="N416" s="201"/>
      <c r="O416" s="201"/>
      <c r="P416" s="201"/>
      <c r="Q416" s="201"/>
      <c r="R416" s="201"/>
      <c r="S416" s="201"/>
      <c r="T416" s="201"/>
      <c r="U416" s="201"/>
      <c r="V416" s="201"/>
      <c r="W416" s="201"/>
      <c r="X416" s="201"/>
      <c r="Y416" s="201"/>
      <c r="Z416" s="201"/>
      <c r="AA416" s="201"/>
      <c r="AB416" s="201"/>
      <c r="AC416" s="201"/>
      <c r="AD416" s="201"/>
      <c r="AE416" s="201"/>
      <c r="AF416" s="201"/>
      <c r="AG416" s="201"/>
      <c r="AH416" s="201"/>
      <c r="AI416" s="201"/>
      <c r="AJ416" s="201"/>
      <c r="AK416" s="201"/>
      <c r="AL416" s="201"/>
      <c r="AM416" s="201"/>
    </row>
    <row r="417" spans="2:39" x14ac:dyDescent="0.3">
      <c r="B417" s="201" t="s">
        <v>46</v>
      </c>
      <c r="C417" s="205" t="s">
        <v>44</v>
      </c>
      <c r="D417" s="202" t="s">
        <v>45</v>
      </c>
      <c r="E417" s="201" t="s">
        <v>323</v>
      </c>
      <c r="F417" s="201" t="s">
        <v>328</v>
      </c>
      <c r="G417" s="201"/>
      <c r="H417" s="201"/>
      <c r="I417" s="201"/>
      <c r="J417" s="201"/>
      <c r="K417" s="201"/>
      <c r="L417" s="201"/>
      <c r="M417" s="201"/>
      <c r="N417" s="201"/>
      <c r="O417" s="201"/>
      <c r="P417" s="201"/>
      <c r="Q417" s="201"/>
      <c r="R417" s="201"/>
      <c r="S417" s="201"/>
      <c r="T417" s="201"/>
      <c r="U417" s="201"/>
      <c r="V417" s="201"/>
      <c r="W417" s="201"/>
      <c r="X417" s="201"/>
      <c r="Y417" s="201"/>
      <c r="Z417" s="201"/>
      <c r="AA417" s="201"/>
      <c r="AB417" s="201"/>
      <c r="AC417" s="201"/>
      <c r="AD417" s="201"/>
      <c r="AE417" s="201"/>
      <c r="AF417" s="201"/>
      <c r="AG417" s="201"/>
      <c r="AH417" s="201"/>
      <c r="AI417" s="201"/>
      <c r="AJ417" s="201"/>
      <c r="AK417" s="201"/>
      <c r="AL417" s="201"/>
      <c r="AM417" s="201"/>
    </row>
    <row r="418" spans="2:39" x14ac:dyDescent="0.3">
      <c r="B418" s="201" t="s">
        <v>46</v>
      </c>
      <c r="C418" s="205" t="s">
        <v>44</v>
      </c>
      <c r="D418" s="202" t="s">
        <v>45</v>
      </c>
      <c r="E418" s="201" t="s">
        <v>322</v>
      </c>
      <c r="F418" s="201" t="s">
        <v>329</v>
      </c>
      <c r="G418" s="201"/>
      <c r="H418" s="201"/>
      <c r="I418" s="201"/>
      <c r="J418" s="201"/>
      <c r="K418" s="201"/>
      <c r="L418" s="201"/>
      <c r="M418" s="201"/>
      <c r="N418" s="201"/>
      <c r="O418" s="201"/>
      <c r="P418" s="201"/>
      <c r="Q418" s="201"/>
      <c r="R418" s="201"/>
      <c r="S418" s="201"/>
      <c r="T418" s="201"/>
      <c r="U418" s="201"/>
      <c r="V418" s="201"/>
      <c r="W418" s="201"/>
      <c r="X418" s="201"/>
      <c r="Y418" s="201"/>
      <c r="Z418" s="201"/>
      <c r="AA418" s="201"/>
      <c r="AB418" s="201"/>
      <c r="AC418" s="201"/>
      <c r="AD418" s="201"/>
      <c r="AE418" s="201"/>
      <c r="AF418" s="201"/>
      <c r="AG418" s="201"/>
      <c r="AH418" s="201"/>
      <c r="AI418" s="201"/>
      <c r="AJ418" s="201"/>
      <c r="AK418" s="201"/>
      <c r="AL418" s="201"/>
      <c r="AM418" s="201"/>
    </row>
    <row r="419" spans="2:39" x14ac:dyDescent="0.3">
      <c r="B419" s="201" t="s">
        <v>46</v>
      </c>
      <c r="C419" s="205" t="s">
        <v>44</v>
      </c>
      <c r="D419" s="202" t="s">
        <v>45</v>
      </c>
      <c r="E419" s="201" t="s">
        <v>322</v>
      </c>
      <c r="F419" s="201" t="s">
        <v>328</v>
      </c>
      <c r="G419" s="201"/>
      <c r="H419" s="201"/>
      <c r="I419" s="201"/>
      <c r="J419" s="201"/>
      <c r="K419" s="201"/>
      <c r="L419" s="201"/>
      <c r="M419" s="201"/>
      <c r="N419" s="201"/>
      <c r="O419" s="201"/>
      <c r="P419" s="201"/>
      <c r="Q419" s="201"/>
      <c r="R419" s="201"/>
      <c r="S419" s="201"/>
      <c r="T419" s="201"/>
      <c r="U419" s="201"/>
      <c r="V419" s="201"/>
      <c r="W419" s="201"/>
      <c r="X419" s="201"/>
      <c r="Y419" s="201"/>
      <c r="Z419" s="201"/>
      <c r="AA419" s="201"/>
      <c r="AB419" s="201"/>
      <c r="AC419" s="201"/>
      <c r="AD419" s="201"/>
      <c r="AE419" s="201"/>
      <c r="AF419" s="201"/>
      <c r="AG419" s="201"/>
      <c r="AH419" s="201"/>
      <c r="AI419" s="201"/>
      <c r="AJ419" s="201"/>
      <c r="AK419" s="201"/>
      <c r="AL419" s="201"/>
      <c r="AM419" s="201"/>
    </row>
    <row r="420" spans="2:39" x14ac:dyDescent="0.3">
      <c r="B420" s="201" t="s">
        <v>46</v>
      </c>
      <c r="C420" s="205" t="s">
        <v>44</v>
      </c>
      <c r="D420" s="202" t="s">
        <v>45</v>
      </c>
      <c r="E420" s="201" t="s">
        <v>321</v>
      </c>
      <c r="F420" s="201" t="s">
        <v>329</v>
      </c>
      <c r="G420" s="201"/>
      <c r="H420" s="201"/>
      <c r="I420" s="201"/>
      <c r="J420" s="201"/>
      <c r="K420" s="201"/>
      <c r="L420" s="201"/>
      <c r="M420" s="201"/>
      <c r="N420" s="201"/>
      <c r="O420" s="201"/>
      <c r="P420" s="201"/>
      <c r="Q420" s="201"/>
      <c r="R420" s="201"/>
      <c r="S420" s="201"/>
      <c r="T420" s="201"/>
      <c r="U420" s="201"/>
      <c r="V420" s="201"/>
      <c r="W420" s="201"/>
      <c r="X420" s="201"/>
      <c r="Y420" s="201"/>
      <c r="Z420" s="201"/>
      <c r="AA420" s="201"/>
      <c r="AB420" s="201"/>
      <c r="AC420" s="201"/>
      <c r="AD420" s="201"/>
      <c r="AE420" s="201"/>
      <c r="AF420" s="201"/>
      <c r="AG420" s="201"/>
      <c r="AH420" s="201"/>
      <c r="AI420" s="201"/>
      <c r="AJ420" s="201"/>
      <c r="AK420" s="201"/>
      <c r="AL420" s="201"/>
      <c r="AM420" s="201"/>
    </row>
    <row r="421" spans="2:39" x14ac:dyDescent="0.3">
      <c r="B421" s="201" t="s">
        <v>46</v>
      </c>
      <c r="C421" s="205" t="s">
        <v>44</v>
      </c>
      <c r="D421" s="202" t="s">
        <v>45</v>
      </c>
      <c r="E421" s="201" t="s">
        <v>321</v>
      </c>
      <c r="F421" s="201" t="s">
        <v>328</v>
      </c>
      <c r="G421" s="201"/>
      <c r="H421" s="201"/>
      <c r="I421" s="201"/>
      <c r="J421" s="201"/>
      <c r="K421" s="201"/>
      <c r="L421" s="201"/>
      <c r="M421" s="201"/>
      <c r="N421" s="201"/>
      <c r="O421" s="201"/>
      <c r="P421" s="201"/>
      <c r="Q421" s="201"/>
      <c r="R421" s="201"/>
      <c r="S421" s="201"/>
      <c r="T421" s="201"/>
      <c r="U421" s="201"/>
      <c r="V421" s="201"/>
      <c r="W421" s="201"/>
      <c r="X421" s="201"/>
      <c r="Y421" s="201"/>
      <c r="Z421" s="201"/>
      <c r="AA421" s="201"/>
      <c r="AB421" s="201"/>
      <c r="AC421" s="201"/>
      <c r="AD421" s="201"/>
      <c r="AE421" s="201"/>
      <c r="AF421" s="201"/>
      <c r="AG421" s="201"/>
      <c r="AH421" s="201"/>
      <c r="AI421" s="201"/>
      <c r="AJ421" s="201"/>
      <c r="AK421" s="201"/>
      <c r="AL421" s="201"/>
      <c r="AM421" s="201"/>
    </row>
    <row r="422" spans="2:39" x14ac:dyDescent="0.3">
      <c r="B422" s="201" t="s">
        <v>46</v>
      </c>
      <c r="C422" s="205" t="s">
        <v>44</v>
      </c>
      <c r="D422" s="202" t="s">
        <v>52</v>
      </c>
      <c r="E422" s="201" t="s">
        <v>326</v>
      </c>
      <c r="F422" s="201" t="s">
        <v>329</v>
      </c>
      <c r="G422" s="201"/>
      <c r="H422" s="201"/>
      <c r="I422" s="201"/>
      <c r="J422" s="201"/>
      <c r="K422" s="201"/>
      <c r="L422" s="201"/>
      <c r="M422" s="201"/>
      <c r="N422" s="201"/>
      <c r="O422" s="201"/>
      <c r="P422" s="201"/>
      <c r="Q422" s="201"/>
      <c r="R422" s="201"/>
      <c r="S422" s="201"/>
      <c r="T422" s="201"/>
      <c r="U422" s="201"/>
      <c r="V422" s="201"/>
      <c r="W422" s="201"/>
      <c r="X422" s="201"/>
      <c r="Y422" s="201"/>
      <c r="Z422" s="201"/>
      <c r="AA422" s="201"/>
      <c r="AB422" s="201"/>
      <c r="AC422" s="201"/>
      <c r="AD422" s="201"/>
      <c r="AE422" s="201"/>
      <c r="AF422" s="201"/>
      <c r="AG422" s="201"/>
      <c r="AH422" s="201"/>
      <c r="AI422" s="201"/>
      <c r="AJ422" s="201"/>
      <c r="AK422" s="201"/>
      <c r="AL422" s="201"/>
      <c r="AM422" s="201"/>
    </row>
    <row r="423" spans="2:39" x14ac:dyDescent="0.3">
      <c r="B423" s="201" t="s">
        <v>46</v>
      </c>
      <c r="C423" s="205" t="s">
        <v>44</v>
      </c>
      <c r="D423" s="202" t="s">
        <v>52</v>
      </c>
      <c r="E423" s="201" t="s">
        <v>326</v>
      </c>
      <c r="F423" s="201" t="s">
        <v>328</v>
      </c>
      <c r="G423" s="201"/>
      <c r="H423" s="201"/>
      <c r="I423" s="201"/>
      <c r="J423" s="201"/>
      <c r="K423" s="201"/>
      <c r="L423" s="201"/>
      <c r="M423" s="201"/>
      <c r="N423" s="201"/>
      <c r="O423" s="201"/>
      <c r="P423" s="201"/>
      <c r="Q423" s="201"/>
      <c r="R423" s="201"/>
      <c r="S423" s="201"/>
      <c r="T423" s="201"/>
      <c r="U423" s="201"/>
      <c r="V423" s="201"/>
      <c r="W423" s="201"/>
      <c r="X423" s="201"/>
      <c r="Y423" s="201"/>
      <c r="Z423" s="201"/>
      <c r="AA423" s="201"/>
      <c r="AB423" s="201"/>
      <c r="AC423" s="201"/>
      <c r="AD423" s="201"/>
      <c r="AE423" s="201"/>
      <c r="AF423" s="201"/>
      <c r="AG423" s="201"/>
      <c r="AH423" s="201"/>
      <c r="AI423" s="201"/>
      <c r="AJ423" s="201"/>
      <c r="AK423" s="201"/>
      <c r="AL423" s="201"/>
      <c r="AM423" s="201"/>
    </row>
    <row r="424" spans="2:39" x14ac:dyDescent="0.3">
      <c r="B424" s="201" t="s">
        <v>46</v>
      </c>
      <c r="C424" s="205" t="s">
        <v>44</v>
      </c>
      <c r="D424" s="202" t="s">
        <v>52</v>
      </c>
      <c r="E424" s="201" t="s">
        <v>324</v>
      </c>
      <c r="F424" s="201" t="s">
        <v>329</v>
      </c>
      <c r="G424" s="201"/>
      <c r="H424" s="201"/>
      <c r="I424" s="201"/>
      <c r="J424" s="201"/>
      <c r="K424" s="201"/>
      <c r="L424" s="201"/>
      <c r="M424" s="201"/>
      <c r="N424" s="201"/>
      <c r="O424" s="201"/>
      <c r="P424" s="201"/>
      <c r="Q424" s="201"/>
      <c r="R424" s="201"/>
      <c r="S424" s="201"/>
      <c r="T424" s="201"/>
      <c r="U424" s="201"/>
      <c r="V424" s="201"/>
      <c r="W424" s="201"/>
      <c r="X424" s="201"/>
      <c r="Y424" s="201"/>
      <c r="Z424" s="201"/>
      <c r="AA424" s="201"/>
      <c r="AB424" s="201"/>
      <c r="AC424" s="201"/>
      <c r="AD424" s="201"/>
      <c r="AE424" s="201"/>
      <c r="AF424" s="201"/>
      <c r="AG424" s="201"/>
      <c r="AH424" s="201"/>
      <c r="AI424" s="201"/>
      <c r="AJ424" s="201"/>
      <c r="AK424" s="201"/>
      <c r="AL424" s="201"/>
      <c r="AM424" s="201"/>
    </row>
    <row r="425" spans="2:39" x14ac:dyDescent="0.3">
      <c r="B425" s="201" t="s">
        <v>46</v>
      </c>
      <c r="C425" s="205" t="s">
        <v>44</v>
      </c>
      <c r="D425" s="202" t="s">
        <v>52</v>
      </c>
      <c r="E425" s="201" t="s">
        <v>324</v>
      </c>
      <c r="F425" s="201" t="s">
        <v>328</v>
      </c>
      <c r="G425" s="201"/>
      <c r="H425" s="201"/>
      <c r="I425" s="201"/>
      <c r="J425" s="201"/>
      <c r="K425" s="201"/>
      <c r="L425" s="201"/>
      <c r="M425" s="201"/>
      <c r="N425" s="201"/>
      <c r="O425" s="201"/>
      <c r="P425" s="201"/>
      <c r="Q425" s="201"/>
      <c r="R425" s="201"/>
      <c r="S425" s="201"/>
      <c r="T425" s="201"/>
      <c r="U425" s="201"/>
      <c r="V425" s="201"/>
      <c r="W425" s="201"/>
      <c r="X425" s="201"/>
      <c r="Y425" s="201"/>
      <c r="Z425" s="201"/>
      <c r="AA425" s="201"/>
      <c r="AB425" s="201"/>
      <c r="AC425" s="201"/>
      <c r="AD425" s="201"/>
      <c r="AE425" s="201"/>
      <c r="AF425" s="201"/>
      <c r="AG425" s="201"/>
      <c r="AH425" s="201"/>
      <c r="AI425" s="201"/>
      <c r="AJ425" s="201"/>
      <c r="AK425" s="201"/>
      <c r="AL425" s="201"/>
      <c r="AM425" s="201"/>
    </row>
    <row r="426" spans="2:39" x14ac:dyDescent="0.3">
      <c r="B426" s="201" t="s">
        <v>46</v>
      </c>
      <c r="C426" s="205" t="s">
        <v>44</v>
      </c>
      <c r="D426" s="202" t="s">
        <v>52</v>
      </c>
      <c r="E426" s="201" t="s">
        <v>323</v>
      </c>
      <c r="F426" s="201" t="s">
        <v>329</v>
      </c>
      <c r="G426" s="201"/>
      <c r="H426" s="201"/>
      <c r="I426" s="201"/>
      <c r="J426" s="201"/>
      <c r="K426" s="201"/>
      <c r="L426" s="201"/>
      <c r="M426" s="201"/>
      <c r="N426" s="201"/>
      <c r="O426" s="201"/>
      <c r="P426" s="201"/>
      <c r="Q426" s="201"/>
      <c r="R426" s="201"/>
      <c r="S426" s="201"/>
      <c r="T426" s="201"/>
      <c r="U426" s="201"/>
      <c r="V426" s="201"/>
      <c r="W426" s="201"/>
      <c r="X426" s="201"/>
      <c r="Y426" s="201"/>
      <c r="Z426" s="201"/>
      <c r="AA426" s="201"/>
      <c r="AB426" s="201"/>
      <c r="AC426" s="201"/>
      <c r="AD426" s="201"/>
      <c r="AE426" s="201"/>
      <c r="AF426" s="201"/>
      <c r="AG426" s="201"/>
      <c r="AH426" s="201"/>
      <c r="AI426" s="201"/>
      <c r="AJ426" s="201"/>
      <c r="AK426" s="201"/>
      <c r="AL426" s="201"/>
      <c r="AM426" s="201"/>
    </row>
    <row r="427" spans="2:39" x14ac:dyDescent="0.3">
      <c r="B427" s="201" t="s">
        <v>46</v>
      </c>
      <c r="C427" s="205" t="s">
        <v>44</v>
      </c>
      <c r="D427" s="202" t="s">
        <v>52</v>
      </c>
      <c r="E427" s="201" t="s">
        <v>323</v>
      </c>
      <c r="F427" s="201" t="s">
        <v>328</v>
      </c>
      <c r="G427" s="201"/>
      <c r="H427" s="201"/>
      <c r="I427" s="201"/>
      <c r="J427" s="201"/>
      <c r="K427" s="201"/>
      <c r="L427" s="201"/>
      <c r="M427" s="201"/>
      <c r="N427" s="201"/>
      <c r="O427" s="201"/>
      <c r="P427" s="201"/>
      <c r="Q427" s="201"/>
      <c r="R427" s="201"/>
      <c r="S427" s="201"/>
      <c r="T427" s="201"/>
      <c r="U427" s="201"/>
      <c r="V427" s="201"/>
      <c r="W427" s="201"/>
      <c r="X427" s="201"/>
      <c r="Y427" s="201"/>
      <c r="Z427" s="201"/>
      <c r="AA427" s="201"/>
      <c r="AB427" s="201"/>
      <c r="AC427" s="201"/>
      <c r="AD427" s="201"/>
      <c r="AE427" s="201"/>
      <c r="AF427" s="201"/>
      <c r="AG427" s="201"/>
      <c r="AH427" s="201"/>
      <c r="AI427" s="201"/>
      <c r="AJ427" s="201"/>
      <c r="AK427" s="201"/>
      <c r="AL427" s="201"/>
      <c r="AM427" s="201"/>
    </row>
    <row r="428" spans="2:39" x14ac:dyDescent="0.3">
      <c r="B428" s="201" t="s">
        <v>46</v>
      </c>
      <c r="C428" s="205" t="s">
        <v>44</v>
      </c>
      <c r="D428" s="202" t="s">
        <v>52</v>
      </c>
      <c r="E428" s="201" t="s">
        <v>322</v>
      </c>
      <c r="F428" s="201" t="s">
        <v>329</v>
      </c>
      <c r="G428" s="201"/>
      <c r="H428" s="201"/>
      <c r="I428" s="201"/>
      <c r="J428" s="201"/>
      <c r="K428" s="201"/>
      <c r="L428" s="201"/>
      <c r="M428" s="201"/>
      <c r="N428" s="201"/>
      <c r="O428" s="201"/>
      <c r="P428" s="201"/>
      <c r="Q428" s="201"/>
      <c r="R428" s="201"/>
      <c r="S428" s="201"/>
      <c r="T428" s="201"/>
      <c r="U428" s="201"/>
      <c r="V428" s="201"/>
      <c r="W428" s="201"/>
      <c r="X428" s="201"/>
      <c r="Y428" s="201"/>
      <c r="Z428" s="201"/>
      <c r="AA428" s="201"/>
      <c r="AB428" s="201"/>
      <c r="AC428" s="201"/>
      <c r="AD428" s="201"/>
      <c r="AE428" s="201"/>
      <c r="AF428" s="201"/>
      <c r="AG428" s="201"/>
      <c r="AH428" s="201"/>
      <c r="AI428" s="201"/>
      <c r="AJ428" s="201"/>
      <c r="AK428" s="201"/>
      <c r="AL428" s="201"/>
      <c r="AM428" s="201"/>
    </row>
    <row r="429" spans="2:39" x14ac:dyDescent="0.3">
      <c r="B429" s="201" t="s">
        <v>46</v>
      </c>
      <c r="C429" s="205" t="s">
        <v>44</v>
      </c>
      <c r="D429" s="202" t="s">
        <v>52</v>
      </c>
      <c r="E429" s="201" t="s">
        <v>322</v>
      </c>
      <c r="F429" s="201" t="s">
        <v>328</v>
      </c>
      <c r="G429" s="201"/>
      <c r="H429" s="201"/>
      <c r="I429" s="201"/>
      <c r="J429" s="201"/>
      <c r="K429" s="201"/>
      <c r="L429" s="201"/>
      <c r="M429" s="201"/>
      <c r="N429" s="201"/>
      <c r="O429" s="201"/>
      <c r="P429" s="201"/>
      <c r="Q429" s="201"/>
      <c r="R429" s="201"/>
      <c r="S429" s="201"/>
      <c r="T429" s="201"/>
      <c r="U429" s="201"/>
      <c r="V429" s="201"/>
      <c r="W429" s="201"/>
      <c r="X429" s="201"/>
      <c r="Y429" s="201"/>
      <c r="Z429" s="201"/>
      <c r="AA429" s="201"/>
      <c r="AB429" s="201"/>
      <c r="AC429" s="201"/>
      <c r="AD429" s="201"/>
      <c r="AE429" s="201"/>
      <c r="AF429" s="201"/>
      <c r="AG429" s="201"/>
      <c r="AH429" s="201"/>
      <c r="AI429" s="201"/>
      <c r="AJ429" s="201"/>
      <c r="AK429" s="201"/>
      <c r="AL429" s="201"/>
      <c r="AM429" s="201"/>
    </row>
    <row r="430" spans="2:39" x14ac:dyDescent="0.3">
      <c r="B430" s="201" t="s">
        <v>46</v>
      </c>
      <c r="C430" s="205" t="s">
        <v>44</v>
      </c>
      <c r="D430" s="202" t="s">
        <v>52</v>
      </c>
      <c r="E430" s="201" t="s">
        <v>321</v>
      </c>
      <c r="F430" s="201" t="s">
        <v>329</v>
      </c>
      <c r="G430" s="201"/>
      <c r="H430" s="201"/>
      <c r="I430" s="201"/>
      <c r="J430" s="201"/>
      <c r="K430" s="201"/>
      <c r="L430" s="201"/>
      <c r="M430" s="201"/>
      <c r="N430" s="201"/>
      <c r="O430" s="201"/>
      <c r="P430" s="201"/>
      <c r="Q430" s="201"/>
      <c r="R430" s="201"/>
      <c r="S430" s="201"/>
      <c r="T430" s="201"/>
      <c r="U430" s="201"/>
      <c r="V430" s="201"/>
      <c r="W430" s="201"/>
      <c r="X430" s="201"/>
      <c r="Y430" s="201"/>
      <c r="Z430" s="201"/>
      <c r="AA430" s="201"/>
      <c r="AB430" s="201"/>
      <c r="AC430" s="201"/>
      <c r="AD430" s="201"/>
      <c r="AE430" s="201"/>
      <c r="AF430" s="201"/>
      <c r="AG430" s="201"/>
      <c r="AH430" s="201"/>
      <c r="AI430" s="201"/>
      <c r="AJ430" s="201"/>
      <c r="AK430" s="201"/>
      <c r="AL430" s="201"/>
      <c r="AM430" s="201"/>
    </row>
    <row r="431" spans="2:39" x14ac:dyDescent="0.3">
      <c r="B431" s="201" t="s">
        <v>46</v>
      </c>
      <c r="C431" s="205" t="s">
        <v>44</v>
      </c>
      <c r="D431" s="202" t="s">
        <v>52</v>
      </c>
      <c r="E431" s="201" t="s">
        <v>321</v>
      </c>
      <c r="F431" s="201" t="s">
        <v>328</v>
      </c>
      <c r="G431" s="201"/>
      <c r="H431" s="201"/>
      <c r="I431" s="201"/>
      <c r="J431" s="201"/>
      <c r="K431" s="201"/>
      <c r="L431" s="201"/>
      <c r="M431" s="201"/>
      <c r="N431" s="201"/>
      <c r="O431" s="201"/>
      <c r="P431" s="201"/>
      <c r="Q431" s="201"/>
      <c r="R431" s="201"/>
      <c r="S431" s="201"/>
      <c r="T431" s="201"/>
      <c r="U431" s="201"/>
      <c r="V431" s="201"/>
      <c r="W431" s="201"/>
      <c r="X431" s="201"/>
      <c r="Y431" s="201"/>
      <c r="Z431" s="201"/>
      <c r="AA431" s="201"/>
      <c r="AB431" s="201"/>
      <c r="AC431" s="201"/>
      <c r="AD431" s="201"/>
      <c r="AE431" s="201"/>
      <c r="AF431" s="201"/>
      <c r="AG431" s="201"/>
      <c r="AH431" s="201"/>
      <c r="AI431" s="201"/>
      <c r="AJ431" s="201"/>
      <c r="AK431" s="201"/>
      <c r="AL431" s="201"/>
      <c r="AM431" s="201"/>
    </row>
    <row r="432" spans="2:39" x14ac:dyDescent="0.3">
      <c r="B432" s="201" t="s">
        <v>47</v>
      </c>
      <c r="C432" s="205" t="s">
        <v>44</v>
      </c>
      <c r="D432" s="202" t="s">
        <v>45</v>
      </c>
      <c r="E432" s="201" t="s">
        <v>326</v>
      </c>
      <c r="F432" s="201" t="s">
        <v>329</v>
      </c>
      <c r="G432" s="201"/>
      <c r="H432" s="201"/>
      <c r="I432" s="201"/>
      <c r="J432" s="201"/>
      <c r="K432" s="201"/>
      <c r="L432" s="201"/>
      <c r="M432" s="201"/>
      <c r="N432" s="201"/>
      <c r="O432" s="201"/>
      <c r="P432" s="201"/>
      <c r="Q432" s="201"/>
      <c r="R432" s="201"/>
      <c r="S432" s="201"/>
      <c r="T432" s="201"/>
      <c r="U432" s="201"/>
      <c r="V432" s="201"/>
      <c r="W432" s="201"/>
      <c r="X432" s="201"/>
      <c r="Y432" s="201"/>
      <c r="Z432" s="201"/>
      <c r="AA432" s="201"/>
      <c r="AB432" s="201"/>
      <c r="AC432" s="201"/>
      <c r="AD432" s="201"/>
      <c r="AE432" s="201"/>
      <c r="AF432" s="201"/>
      <c r="AG432" s="201"/>
      <c r="AH432" s="201"/>
      <c r="AI432" s="201"/>
      <c r="AJ432" s="201"/>
      <c r="AK432" s="201"/>
      <c r="AL432" s="201"/>
      <c r="AM432" s="201"/>
    </row>
    <row r="433" spans="2:39" x14ac:dyDescent="0.3">
      <c r="B433" s="201" t="s">
        <v>47</v>
      </c>
      <c r="C433" s="205" t="s">
        <v>44</v>
      </c>
      <c r="D433" s="202" t="s">
        <v>45</v>
      </c>
      <c r="E433" s="201" t="s">
        <v>326</v>
      </c>
      <c r="F433" s="201" t="s">
        <v>328</v>
      </c>
      <c r="G433" s="201"/>
      <c r="H433" s="201"/>
      <c r="I433" s="201"/>
      <c r="J433" s="201"/>
      <c r="K433" s="201"/>
      <c r="L433" s="201"/>
      <c r="M433" s="201"/>
      <c r="N433" s="201"/>
      <c r="O433" s="201"/>
      <c r="P433" s="201"/>
      <c r="Q433" s="201"/>
      <c r="R433" s="201"/>
      <c r="S433" s="201"/>
      <c r="T433" s="201"/>
      <c r="U433" s="201"/>
      <c r="V433" s="201"/>
      <c r="W433" s="201"/>
      <c r="X433" s="201"/>
      <c r="Y433" s="201"/>
      <c r="Z433" s="201"/>
      <c r="AA433" s="201"/>
      <c r="AB433" s="201"/>
      <c r="AC433" s="201"/>
      <c r="AD433" s="201"/>
      <c r="AE433" s="201"/>
      <c r="AF433" s="201"/>
      <c r="AG433" s="201"/>
      <c r="AH433" s="201"/>
      <c r="AI433" s="201"/>
      <c r="AJ433" s="201"/>
      <c r="AK433" s="201"/>
      <c r="AL433" s="201"/>
      <c r="AM433" s="201"/>
    </row>
    <row r="434" spans="2:39" x14ac:dyDescent="0.3">
      <c r="B434" s="201" t="s">
        <v>47</v>
      </c>
      <c r="C434" s="205" t="s">
        <v>44</v>
      </c>
      <c r="D434" s="202" t="s">
        <v>45</v>
      </c>
      <c r="E434" s="201" t="s">
        <v>324</v>
      </c>
      <c r="F434" s="201" t="s">
        <v>329</v>
      </c>
      <c r="G434" s="201"/>
      <c r="H434" s="201"/>
      <c r="I434" s="201"/>
      <c r="J434" s="201"/>
      <c r="K434" s="201"/>
      <c r="L434" s="201"/>
      <c r="M434" s="201"/>
      <c r="N434" s="201"/>
      <c r="O434" s="201"/>
      <c r="P434" s="201"/>
      <c r="Q434" s="201"/>
      <c r="R434" s="201"/>
      <c r="S434" s="201"/>
      <c r="T434" s="201"/>
      <c r="U434" s="201"/>
      <c r="V434" s="201"/>
      <c r="W434" s="201"/>
      <c r="X434" s="201"/>
      <c r="Y434" s="201"/>
      <c r="Z434" s="201"/>
      <c r="AA434" s="201"/>
      <c r="AB434" s="201"/>
      <c r="AC434" s="201"/>
      <c r="AD434" s="201"/>
      <c r="AE434" s="201"/>
      <c r="AF434" s="201"/>
      <c r="AG434" s="201"/>
      <c r="AH434" s="201"/>
      <c r="AI434" s="201"/>
      <c r="AJ434" s="201"/>
      <c r="AK434" s="201"/>
      <c r="AL434" s="201"/>
      <c r="AM434" s="201"/>
    </row>
    <row r="435" spans="2:39" x14ac:dyDescent="0.3">
      <c r="B435" s="201" t="s">
        <v>47</v>
      </c>
      <c r="C435" s="205" t="s">
        <v>44</v>
      </c>
      <c r="D435" s="202" t="s">
        <v>45</v>
      </c>
      <c r="E435" s="201" t="s">
        <v>324</v>
      </c>
      <c r="F435" s="201" t="s">
        <v>328</v>
      </c>
      <c r="G435" s="201"/>
      <c r="H435" s="201"/>
      <c r="I435" s="201"/>
      <c r="J435" s="201"/>
      <c r="K435" s="201"/>
      <c r="L435" s="201"/>
      <c r="M435" s="201"/>
      <c r="N435" s="201"/>
      <c r="O435" s="201"/>
      <c r="P435" s="201"/>
      <c r="Q435" s="201"/>
      <c r="R435" s="201"/>
      <c r="S435" s="201"/>
      <c r="T435" s="201"/>
      <c r="U435" s="201"/>
      <c r="V435" s="201"/>
      <c r="W435" s="201"/>
      <c r="X435" s="201"/>
      <c r="Y435" s="201"/>
      <c r="Z435" s="201"/>
      <c r="AA435" s="201"/>
      <c r="AB435" s="201"/>
      <c r="AC435" s="201"/>
      <c r="AD435" s="201"/>
      <c r="AE435" s="201"/>
      <c r="AF435" s="201"/>
      <c r="AG435" s="201"/>
      <c r="AH435" s="201"/>
      <c r="AI435" s="201"/>
      <c r="AJ435" s="201"/>
      <c r="AK435" s="201"/>
      <c r="AL435" s="201"/>
      <c r="AM435" s="201"/>
    </row>
    <row r="436" spans="2:39" x14ac:dyDescent="0.3">
      <c r="B436" s="201" t="s">
        <v>47</v>
      </c>
      <c r="C436" s="205" t="s">
        <v>44</v>
      </c>
      <c r="D436" s="202" t="s">
        <v>45</v>
      </c>
      <c r="E436" s="201" t="s">
        <v>323</v>
      </c>
      <c r="F436" s="201" t="s">
        <v>329</v>
      </c>
      <c r="G436" s="201"/>
      <c r="H436" s="201"/>
      <c r="I436" s="201"/>
      <c r="J436" s="201"/>
      <c r="K436" s="201"/>
      <c r="L436" s="201"/>
      <c r="M436" s="201"/>
      <c r="N436" s="201"/>
      <c r="O436" s="201"/>
      <c r="P436" s="201"/>
      <c r="Q436" s="201"/>
      <c r="R436" s="201"/>
      <c r="S436" s="201"/>
      <c r="T436" s="201"/>
      <c r="U436" s="201"/>
      <c r="V436" s="201"/>
      <c r="W436" s="201"/>
      <c r="X436" s="201"/>
      <c r="Y436" s="201"/>
      <c r="Z436" s="201"/>
      <c r="AA436" s="201"/>
      <c r="AB436" s="201"/>
      <c r="AC436" s="201"/>
      <c r="AD436" s="201"/>
      <c r="AE436" s="201"/>
      <c r="AF436" s="201"/>
      <c r="AG436" s="201"/>
      <c r="AH436" s="201"/>
      <c r="AI436" s="201"/>
      <c r="AJ436" s="201"/>
      <c r="AK436" s="201"/>
      <c r="AL436" s="201"/>
      <c r="AM436" s="201"/>
    </row>
    <row r="437" spans="2:39" x14ac:dyDescent="0.3">
      <c r="B437" s="201" t="s">
        <v>47</v>
      </c>
      <c r="C437" s="205" t="s">
        <v>44</v>
      </c>
      <c r="D437" s="202" t="s">
        <v>45</v>
      </c>
      <c r="E437" s="201" t="s">
        <v>323</v>
      </c>
      <c r="F437" s="201" t="s">
        <v>328</v>
      </c>
      <c r="G437" s="201"/>
      <c r="H437" s="201"/>
      <c r="I437" s="201"/>
      <c r="J437" s="201"/>
      <c r="K437" s="201"/>
      <c r="L437" s="201"/>
      <c r="M437" s="201"/>
      <c r="N437" s="201"/>
      <c r="O437" s="201"/>
      <c r="P437" s="201"/>
      <c r="Q437" s="201"/>
      <c r="R437" s="201"/>
      <c r="S437" s="201"/>
      <c r="T437" s="201"/>
      <c r="U437" s="201"/>
      <c r="V437" s="201"/>
      <c r="W437" s="201"/>
      <c r="X437" s="201"/>
      <c r="Y437" s="201"/>
      <c r="Z437" s="201"/>
      <c r="AA437" s="201"/>
      <c r="AB437" s="201"/>
      <c r="AC437" s="201"/>
      <c r="AD437" s="201"/>
      <c r="AE437" s="201"/>
      <c r="AF437" s="201"/>
      <c r="AG437" s="201"/>
      <c r="AH437" s="201"/>
      <c r="AI437" s="201"/>
      <c r="AJ437" s="201"/>
      <c r="AK437" s="201"/>
      <c r="AL437" s="201"/>
      <c r="AM437" s="201"/>
    </row>
    <row r="438" spans="2:39" x14ac:dyDescent="0.3">
      <c r="B438" s="201" t="s">
        <v>47</v>
      </c>
      <c r="C438" s="205" t="s">
        <v>44</v>
      </c>
      <c r="D438" s="202" t="s">
        <v>45</v>
      </c>
      <c r="E438" s="201" t="s">
        <v>322</v>
      </c>
      <c r="F438" s="201" t="s">
        <v>329</v>
      </c>
      <c r="G438" s="201"/>
      <c r="H438" s="201"/>
      <c r="I438" s="201"/>
      <c r="J438" s="201"/>
      <c r="K438" s="201"/>
      <c r="L438" s="201"/>
      <c r="M438" s="201"/>
      <c r="N438" s="201"/>
      <c r="O438" s="201"/>
      <c r="P438" s="201"/>
      <c r="Q438" s="201"/>
      <c r="R438" s="201"/>
      <c r="S438" s="201"/>
      <c r="T438" s="201"/>
      <c r="U438" s="201"/>
      <c r="V438" s="201"/>
      <c r="W438" s="201"/>
      <c r="X438" s="201"/>
      <c r="Y438" s="201"/>
      <c r="Z438" s="201"/>
      <c r="AA438" s="201"/>
      <c r="AB438" s="201"/>
      <c r="AC438" s="201"/>
      <c r="AD438" s="201"/>
      <c r="AE438" s="201"/>
      <c r="AF438" s="201"/>
      <c r="AG438" s="201"/>
      <c r="AH438" s="201"/>
      <c r="AI438" s="201"/>
      <c r="AJ438" s="201"/>
      <c r="AK438" s="201"/>
      <c r="AL438" s="201"/>
      <c r="AM438" s="201"/>
    </row>
    <row r="439" spans="2:39" x14ac:dyDescent="0.3">
      <c r="B439" s="201" t="s">
        <v>47</v>
      </c>
      <c r="C439" s="205" t="s">
        <v>44</v>
      </c>
      <c r="D439" s="202" t="s">
        <v>45</v>
      </c>
      <c r="E439" s="201" t="s">
        <v>322</v>
      </c>
      <c r="F439" s="201" t="s">
        <v>328</v>
      </c>
      <c r="G439" s="201"/>
      <c r="H439" s="201"/>
      <c r="I439" s="201"/>
      <c r="J439" s="201"/>
      <c r="K439" s="201"/>
      <c r="L439" s="201"/>
      <c r="M439" s="201"/>
      <c r="N439" s="201"/>
      <c r="O439" s="201"/>
      <c r="P439" s="201"/>
      <c r="Q439" s="201"/>
      <c r="R439" s="201"/>
      <c r="S439" s="201"/>
      <c r="T439" s="201"/>
      <c r="U439" s="201"/>
      <c r="V439" s="201"/>
      <c r="W439" s="201"/>
      <c r="X439" s="201"/>
      <c r="Y439" s="201"/>
      <c r="Z439" s="201"/>
      <c r="AA439" s="201"/>
      <c r="AB439" s="201"/>
      <c r="AC439" s="201"/>
      <c r="AD439" s="201"/>
      <c r="AE439" s="201"/>
      <c r="AF439" s="201"/>
      <c r="AG439" s="201"/>
      <c r="AH439" s="201"/>
      <c r="AI439" s="201"/>
      <c r="AJ439" s="201"/>
      <c r="AK439" s="201"/>
      <c r="AL439" s="201"/>
      <c r="AM439" s="201"/>
    </row>
    <row r="440" spans="2:39" x14ac:dyDescent="0.3">
      <c r="B440" s="201" t="s">
        <v>47</v>
      </c>
      <c r="C440" s="205" t="s">
        <v>44</v>
      </c>
      <c r="D440" s="202" t="s">
        <v>45</v>
      </c>
      <c r="E440" s="201" t="s">
        <v>321</v>
      </c>
      <c r="F440" s="201" t="s">
        <v>329</v>
      </c>
      <c r="G440" s="201"/>
      <c r="H440" s="201"/>
      <c r="I440" s="201"/>
      <c r="J440" s="201"/>
      <c r="K440" s="201"/>
      <c r="L440" s="201"/>
      <c r="M440" s="201"/>
      <c r="N440" s="201"/>
      <c r="O440" s="201"/>
      <c r="P440" s="201"/>
      <c r="Q440" s="201"/>
      <c r="R440" s="201"/>
      <c r="S440" s="201"/>
      <c r="T440" s="201"/>
      <c r="U440" s="201"/>
      <c r="V440" s="201"/>
      <c r="W440" s="201"/>
      <c r="X440" s="201"/>
      <c r="Y440" s="201"/>
      <c r="Z440" s="201"/>
      <c r="AA440" s="201"/>
      <c r="AB440" s="201"/>
      <c r="AC440" s="201"/>
      <c r="AD440" s="201"/>
      <c r="AE440" s="201"/>
      <c r="AF440" s="201"/>
      <c r="AG440" s="201"/>
      <c r="AH440" s="201"/>
      <c r="AI440" s="201"/>
      <c r="AJ440" s="201"/>
      <c r="AK440" s="201"/>
      <c r="AL440" s="201"/>
      <c r="AM440" s="201"/>
    </row>
    <row r="441" spans="2:39" x14ac:dyDescent="0.3">
      <c r="B441" s="201" t="s">
        <v>47</v>
      </c>
      <c r="C441" s="205" t="s">
        <v>44</v>
      </c>
      <c r="D441" s="202" t="s">
        <v>45</v>
      </c>
      <c r="E441" s="201" t="s">
        <v>321</v>
      </c>
      <c r="F441" s="201" t="s">
        <v>328</v>
      </c>
      <c r="G441" s="201"/>
      <c r="H441" s="201"/>
      <c r="I441" s="201"/>
      <c r="J441" s="201"/>
      <c r="K441" s="201"/>
      <c r="L441" s="201"/>
      <c r="M441" s="201"/>
      <c r="N441" s="201"/>
      <c r="O441" s="201"/>
      <c r="P441" s="201"/>
      <c r="Q441" s="201"/>
      <c r="R441" s="201"/>
      <c r="S441" s="201"/>
      <c r="T441" s="201"/>
      <c r="U441" s="201"/>
      <c r="V441" s="201"/>
      <c r="W441" s="201"/>
      <c r="X441" s="201"/>
      <c r="Y441" s="201"/>
      <c r="Z441" s="201"/>
      <c r="AA441" s="201"/>
      <c r="AB441" s="201"/>
      <c r="AC441" s="201"/>
      <c r="AD441" s="201"/>
      <c r="AE441" s="201"/>
      <c r="AF441" s="201"/>
      <c r="AG441" s="201"/>
      <c r="AH441" s="201"/>
      <c r="AI441" s="201"/>
      <c r="AJ441" s="201"/>
      <c r="AK441" s="201"/>
      <c r="AL441" s="201"/>
      <c r="AM441" s="201"/>
    </row>
    <row r="442" spans="2:39" x14ac:dyDescent="0.3">
      <c r="B442" s="201" t="s">
        <v>47</v>
      </c>
      <c r="C442" s="205" t="s">
        <v>44</v>
      </c>
      <c r="D442" s="202" t="s">
        <v>52</v>
      </c>
      <c r="E442" s="201" t="s">
        <v>326</v>
      </c>
      <c r="F442" s="201" t="s">
        <v>329</v>
      </c>
      <c r="G442" s="201"/>
      <c r="H442" s="201"/>
      <c r="I442" s="201"/>
      <c r="J442" s="201"/>
      <c r="K442" s="201"/>
      <c r="L442" s="201"/>
      <c r="M442" s="201"/>
      <c r="N442" s="201"/>
      <c r="O442" s="201"/>
      <c r="P442" s="201"/>
      <c r="Q442" s="201"/>
      <c r="R442" s="201"/>
      <c r="S442" s="201"/>
      <c r="T442" s="201"/>
      <c r="U442" s="201"/>
      <c r="V442" s="201"/>
      <c r="W442" s="201"/>
      <c r="X442" s="201"/>
      <c r="Y442" s="201"/>
      <c r="Z442" s="201"/>
      <c r="AA442" s="201"/>
      <c r="AB442" s="201"/>
      <c r="AC442" s="201"/>
      <c r="AD442" s="201"/>
      <c r="AE442" s="201"/>
      <c r="AF442" s="201"/>
      <c r="AG442" s="201"/>
      <c r="AH442" s="201"/>
      <c r="AI442" s="201"/>
      <c r="AJ442" s="201"/>
      <c r="AK442" s="201"/>
      <c r="AL442" s="201"/>
      <c r="AM442" s="201"/>
    </row>
    <row r="443" spans="2:39" x14ac:dyDescent="0.3">
      <c r="B443" s="201" t="s">
        <v>47</v>
      </c>
      <c r="C443" s="205" t="s">
        <v>44</v>
      </c>
      <c r="D443" s="202" t="s">
        <v>52</v>
      </c>
      <c r="E443" s="201" t="s">
        <v>326</v>
      </c>
      <c r="F443" s="201" t="s">
        <v>328</v>
      </c>
      <c r="G443" s="201"/>
      <c r="H443" s="201"/>
      <c r="I443" s="201"/>
      <c r="J443" s="201"/>
      <c r="K443" s="201"/>
      <c r="L443" s="201"/>
      <c r="M443" s="201"/>
      <c r="N443" s="201"/>
      <c r="O443" s="201"/>
      <c r="P443" s="201"/>
      <c r="Q443" s="201"/>
      <c r="R443" s="201"/>
      <c r="S443" s="201"/>
      <c r="T443" s="201"/>
      <c r="U443" s="201"/>
      <c r="V443" s="201"/>
      <c r="W443" s="201"/>
      <c r="X443" s="201"/>
      <c r="Y443" s="201"/>
      <c r="Z443" s="201"/>
      <c r="AA443" s="201"/>
      <c r="AB443" s="201"/>
      <c r="AC443" s="201"/>
      <c r="AD443" s="201"/>
      <c r="AE443" s="201"/>
      <c r="AF443" s="201"/>
      <c r="AG443" s="201"/>
      <c r="AH443" s="201"/>
      <c r="AI443" s="201"/>
      <c r="AJ443" s="201"/>
      <c r="AK443" s="201"/>
      <c r="AL443" s="201"/>
      <c r="AM443" s="201"/>
    </row>
    <row r="444" spans="2:39" x14ac:dyDescent="0.3">
      <c r="B444" s="201" t="s">
        <v>47</v>
      </c>
      <c r="C444" s="205" t="s">
        <v>44</v>
      </c>
      <c r="D444" s="202" t="s">
        <v>52</v>
      </c>
      <c r="E444" s="201" t="s">
        <v>324</v>
      </c>
      <c r="F444" s="201" t="s">
        <v>329</v>
      </c>
      <c r="G444" s="201"/>
      <c r="H444" s="201"/>
      <c r="I444" s="201"/>
      <c r="J444" s="201"/>
      <c r="K444" s="201"/>
      <c r="L444" s="201"/>
      <c r="M444" s="201"/>
      <c r="N444" s="201"/>
      <c r="O444" s="201"/>
      <c r="P444" s="201"/>
      <c r="Q444" s="201"/>
      <c r="R444" s="201"/>
      <c r="S444" s="201"/>
      <c r="T444" s="201"/>
      <c r="U444" s="201"/>
      <c r="V444" s="201"/>
      <c r="W444" s="201"/>
      <c r="X444" s="201"/>
      <c r="Y444" s="201"/>
      <c r="Z444" s="201"/>
      <c r="AA444" s="201"/>
      <c r="AB444" s="201"/>
      <c r="AC444" s="201"/>
      <c r="AD444" s="201"/>
      <c r="AE444" s="201"/>
      <c r="AF444" s="201"/>
      <c r="AG444" s="201"/>
      <c r="AH444" s="201"/>
      <c r="AI444" s="201"/>
      <c r="AJ444" s="201"/>
      <c r="AK444" s="201"/>
      <c r="AL444" s="201"/>
      <c r="AM444" s="201"/>
    </row>
    <row r="445" spans="2:39" x14ac:dyDescent="0.3">
      <c r="B445" s="201" t="s">
        <v>47</v>
      </c>
      <c r="C445" s="205" t="s">
        <v>44</v>
      </c>
      <c r="D445" s="202" t="s">
        <v>52</v>
      </c>
      <c r="E445" s="201" t="s">
        <v>324</v>
      </c>
      <c r="F445" s="201" t="s">
        <v>328</v>
      </c>
      <c r="G445" s="201"/>
      <c r="H445" s="201"/>
      <c r="I445" s="201"/>
      <c r="J445" s="201"/>
      <c r="K445" s="201"/>
      <c r="L445" s="201"/>
      <c r="M445" s="201"/>
      <c r="N445" s="201"/>
      <c r="O445" s="201"/>
      <c r="P445" s="201"/>
      <c r="Q445" s="201"/>
      <c r="R445" s="201"/>
      <c r="S445" s="201"/>
      <c r="T445" s="201"/>
      <c r="U445" s="201"/>
      <c r="V445" s="201"/>
      <c r="W445" s="201"/>
      <c r="X445" s="201"/>
      <c r="Y445" s="201"/>
      <c r="Z445" s="201"/>
      <c r="AA445" s="201"/>
      <c r="AB445" s="201"/>
      <c r="AC445" s="201"/>
      <c r="AD445" s="201"/>
      <c r="AE445" s="201"/>
      <c r="AF445" s="201"/>
      <c r="AG445" s="201"/>
      <c r="AH445" s="201"/>
      <c r="AI445" s="201"/>
      <c r="AJ445" s="201"/>
      <c r="AK445" s="201"/>
      <c r="AL445" s="201"/>
      <c r="AM445" s="201"/>
    </row>
    <row r="446" spans="2:39" x14ac:dyDescent="0.3">
      <c r="B446" s="201" t="s">
        <v>47</v>
      </c>
      <c r="C446" s="205" t="s">
        <v>44</v>
      </c>
      <c r="D446" s="202" t="s">
        <v>52</v>
      </c>
      <c r="E446" s="201" t="s">
        <v>323</v>
      </c>
      <c r="F446" s="201" t="s">
        <v>329</v>
      </c>
      <c r="G446" s="201"/>
      <c r="H446" s="201"/>
      <c r="I446" s="201"/>
      <c r="J446" s="201"/>
      <c r="K446" s="201"/>
      <c r="L446" s="201"/>
      <c r="M446" s="201"/>
      <c r="N446" s="201"/>
      <c r="O446" s="201"/>
      <c r="P446" s="201"/>
      <c r="Q446" s="201"/>
      <c r="R446" s="201"/>
      <c r="S446" s="201"/>
      <c r="T446" s="201"/>
      <c r="U446" s="201"/>
      <c r="V446" s="201"/>
      <c r="W446" s="201"/>
      <c r="X446" s="201"/>
      <c r="Y446" s="201"/>
      <c r="Z446" s="201"/>
      <c r="AA446" s="201"/>
      <c r="AB446" s="201"/>
      <c r="AC446" s="201"/>
      <c r="AD446" s="201"/>
      <c r="AE446" s="201"/>
      <c r="AF446" s="201"/>
      <c r="AG446" s="201"/>
      <c r="AH446" s="201"/>
      <c r="AI446" s="201"/>
      <c r="AJ446" s="201"/>
      <c r="AK446" s="201"/>
      <c r="AL446" s="201"/>
      <c r="AM446" s="201"/>
    </row>
    <row r="447" spans="2:39" x14ac:dyDescent="0.3">
      <c r="B447" s="201" t="s">
        <v>47</v>
      </c>
      <c r="C447" s="205" t="s">
        <v>44</v>
      </c>
      <c r="D447" s="202" t="s">
        <v>52</v>
      </c>
      <c r="E447" s="201" t="s">
        <v>323</v>
      </c>
      <c r="F447" s="201" t="s">
        <v>328</v>
      </c>
      <c r="G447" s="201"/>
      <c r="H447" s="201"/>
      <c r="I447" s="201"/>
      <c r="J447" s="201"/>
      <c r="K447" s="201"/>
      <c r="L447" s="201"/>
      <c r="M447" s="201"/>
      <c r="N447" s="201"/>
      <c r="O447" s="201"/>
      <c r="P447" s="201"/>
      <c r="Q447" s="201"/>
      <c r="R447" s="201"/>
      <c r="S447" s="201"/>
      <c r="T447" s="201"/>
      <c r="U447" s="201"/>
      <c r="V447" s="201"/>
      <c r="W447" s="201"/>
      <c r="X447" s="201"/>
      <c r="Y447" s="201"/>
      <c r="Z447" s="201"/>
      <c r="AA447" s="201"/>
      <c r="AB447" s="201"/>
      <c r="AC447" s="201"/>
      <c r="AD447" s="201"/>
      <c r="AE447" s="201"/>
      <c r="AF447" s="201"/>
      <c r="AG447" s="201"/>
      <c r="AH447" s="201"/>
      <c r="AI447" s="201"/>
      <c r="AJ447" s="201"/>
      <c r="AK447" s="201"/>
      <c r="AL447" s="201"/>
      <c r="AM447" s="201"/>
    </row>
    <row r="448" spans="2:39" x14ac:dyDescent="0.3">
      <c r="B448" s="201" t="s">
        <v>47</v>
      </c>
      <c r="C448" s="205" t="s">
        <v>44</v>
      </c>
      <c r="D448" s="202" t="s">
        <v>52</v>
      </c>
      <c r="E448" s="201" t="s">
        <v>322</v>
      </c>
      <c r="F448" s="201" t="s">
        <v>329</v>
      </c>
      <c r="G448" s="201"/>
      <c r="H448" s="201"/>
      <c r="I448" s="201"/>
      <c r="J448" s="201"/>
      <c r="K448" s="201"/>
      <c r="L448" s="201"/>
      <c r="M448" s="201"/>
      <c r="N448" s="201"/>
      <c r="O448" s="201"/>
      <c r="P448" s="201"/>
      <c r="Q448" s="201"/>
      <c r="R448" s="201"/>
      <c r="S448" s="201"/>
      <c r="T448" s="201"/>
      <c r="U448" s="201"/>
      <c r="V448" s="201"/>
      <c r="W448" s="201"/>
      <c r="X448" s="201"/>
      <c r="Y448" s="201"/>
      <c r="Z448" s="201"/>
      <c r="AA448" s="201"/>
      <c r="AB448" s="201"/>
      <c r="AC448" s="201"/>
      <c r="AD448" s="201"/>
      <c r="AE448" s="201"/>
      <c r="AF448" s="201"/>
      <c r="AG448" s="201"/>
      <c r="AH448" s="201"/>
      <c r="AI448" s="201"/>
      <c r="AJ448" s="201"/>
      <c r="AK448" s="201"/>
      <c r="AL448" s="201"/>
      <c r="AM448" s="201"/>
    </row>
    <row r="449" spans="2:39" x14ac:dyDescent="0.3">
      <c r="B449" s="201" t="s">
        <v>47</v>
      </c>
      <c r="C449" s="205" t="s">
        <v>44</v>
      </c>
      <c r="D449" s="202" t="s">
        <v>52</v>
      </c>
      <c r="E449" s="201" t="s">
        <v>322</v>
      </c>
      <c r="F449" s="201" t="s">
        <v>328</v>
      </c>
      <c r="G449" s="201"/>
      <c r="H449" s="201"/>
      <c r="I449" s="201"/>
      <c r="J449" s="201"/>
      <c r="K449" s="201"/>
      <c r="L449" s="201"/>
      <c r="M449" s="201"/>
      <c r="N449" s="201"/>
      <c r="O449" s="201"/>
      <c r="P449" s="201"/>
      <c r="Q449" s="201"/>
      <c r="R449" s="201"/>
      <c r="S449" s="201"/>
      <c r="T449" s="201"/>
      <c r="U449" s="201"/>
      <c r="V449" s="201"/>
      <c r="W449" s="201"/>
      <c r="X449" s="201"/>
      <c r="Y449" s="201"/>
      <c r="Z449" s="201"/>
      <c r="AA449" s="201"/>
      <c r="AB449" s="201"/>
      <c r="AC449" s="201"/>
      <c r="AD449" s="201"/>
      <c r="AE449" s="201"/>
      <c r="AF449" s="201"/>
      <c r="AG449" s="201"/>
      <c r="AH449" s="201"/>
      <c r="AI449" s="201"/>
      <c r="AJ449" s="201"/>
      <c r="AK449" s="201"/>
      <c r="AL449" s="201"/>
      <c r="AM449" s="201"/>
    </row>
    <row r="450" spans="2:39" x14ac:dyDescent="0.3">
      <c r="B450" s="201" t="s">
        <v>47</v>
      </c>
      <c r="C450" s="205" t="s">
        <v>44</v>
      </c>
      <c r="D450" s="202" t="s">
        <v>52</v>
      </c>
      <c r="E450" s="201" t="s">
        <v>321</v>
      </c>
      <c r="F450" s="201" t="s">
        <v>329</v>
      </c>
      <c r="G450" s="201"/>
      <c r="H450" s="201"/>
      <c r="I450" s="201"/>
      <c r="J450" s="201"/>
      <c r="K450" s="201"/>
      <c r="L450" s="201"/>
      <c r="M450" s="201"/>
      <c r="N450" s="201"/>
      <c r="O450" s="201"/>
      <c r="P450" s="201"/>
      <c r="Q450" s="201"/>
      <c r="R450" s="201"/>
      <c r="S450" s="201"/>
      <c r="T450" s="201"/>
      <c r="U450" s="201"/>
      <c r="V450" s="201"/>
      <c r="W450" s="201"/>
      <c r="X450" s="201"/>
      <c r="Y450" s="201"/>
      <c r="Z450" s="201"/>
      <c r="AA450" s="201"/>
      <c r="AB450" s="201"/>
      <c r="AC450" s="201"/>
      <c r="AD450" s="201"/>
      <c r="AE450" s="201"/>
      <c r="AF450" s="201"/>
      <c r="AG450" s="201"/>
      <c r="AH450" s="201"/>
      <c r="AI450" s="201"/>
      <c r="AJ450" s="201"/>
      <c r="AK450" s="201"/>
      <c r="AL450" s="201"/>
      <c r="AM450" s="201"/>
    </row>
    <row r="451" spans="2:39" x14ac:dyDescent="0.3">
      <c r="B451" s="201" t="s">
        <v>47</v>
      </c>
      <c r="C451" s="205" t="s">
        <v>44</v>
      </c>
      <c r="D451" s="202" t="s">
        <v>52</v>
      </c>
      <c r="E451" s="201" t="s">
        <v>321</v>
      </c>
      <c r="F451" s="201" t="s">
        <v>328</v>
      </c>
      <c r="G451" s="201"/>
      <c r="H451" s="201"/>
      <c r="I451" s="201"/>
      <c r="J451" s="201"/>
      <c r="K451" s="201"/>
      <c r="L451" s="201"/>
      <c r="M451" s="201"/>
      <c r="N451" s="201"/>
      <c r="O451" s="201"/>
      <c r="P451" s="201"/>
      <c r="Q451" s="201"/>
      <c r="R451" s="201"/>
      <c r="S451" s="201"/>
      <c r="T451" s="201"/>
      <c r="U451" s="201"/>
      <c r="V451" s="201"/>
      <c r="W451" s="201"/>
      <c r="X451" s="201"/>
      <c r="Y451" s="201"/>
      <c r="Z451" s="201"/>
      <c r="AA451" s="201"/>
      <c r="AB451" s="201"/>
      <c r="AC451" s="201"/>
      <c r="AD451" s="201"/>
      <c r="AE451" s="201"/>
      <c r="AF451" s="201"/>
      <c r="AG451" s="201"/>
      <c r="AH451" s="201"/>
      <c r="AI451" s="201"/>
      <c r="AJ451" s="201"/>
      <c r="AK451" s="201"/>
      <c r="AL451" s="201"/>
      <c r="AM451" s="201"/>
    </row>
    <row r="452" spans="2:39" x14ac:dyDescent="0.3">
      <c r="B452" s="204" t="s">
        <v>48</v>
      </c>
      <c r="C452" s="203" t="s">
        <v>49</v>
      </c>
      <c r="D452" s="202" t="s">
        <v>45</v>
      </c>
      <c r="E452" s="201" t="s">
        <v>326</v>
      </c>
      <c r="F452" s="201" t="s">
        <v>329</v>
      </c>
      <c r="G452" s="201"/>
      <c r="H452" s="201"/>
      <c r="I452" s="201"/>
      <c r="J452" s="201"/>
      <c r="K452" s="201"/>
      <c r="L452" s="201"/>
      <c r="M452" s="201"/>
      <c r="N452" s="201"/>
      <c r="O452" s="201"/>
      <c r="P452" s="201"/>
      <c r="Q452" s="201"/>
      <c r="R452" s="201"/>
      <c r="S452" s="201"/>
      <c r="T452" s="201"/>
      <c r="U452" s="201"/>
      <c r="V452" s="201"/>
      <c r="W452" s="201"/>
      <c r="X452" s="201"/>
      <c r="Y452" s="201"/>
      <c r="Z452" s="201"/>
      <c r="AA452" s="201"/>
      <c r="AB452" s="201"/>
      <c r="AC452" s="201"/>
      <c r="AD452" s="201"/>
      <c r="AE452" s="201"/>
      <c r="AF452" s="201"/>
      <c r="AG452" s="201"/>
      <c r="AH452" s="201"/>
      <c r="AI452" s="201"/>
      <c r="AJ452" s="201"/>
      <c r="AK452" s="201"/>
      <c r="AL452" s="201"/>
      <c r="AM452" s="201"/>
    </row>
    <row r="453" spans="2:39" x14ac:dyDescent="0.3">
      <c r="B453" s="204" t="s">
        <v>48</v>
      </c>
      <c r="C453" s="203" t="s">
        <v>49</v>
      </c>
      <c r="D453" s="202" t="s">
        <v>45</v>
      </c>
      <c r="E453" s="201" t="s">
        <v>326</v>
      </c>
      <c r="F453" s="201" t="s">
        <v>328</v>
      </c>
      <c r="G453" s="201"/>
      <c r="H453" s="201"/>
      <c r="I453" s="201"/>
      <c r="J453" s="201"/>
      <c r="K453" s="201"/>
      <c r="L453" s="201"/>
      <c r="M453" s="201"/>
      <c r="N453" s="201"/>
      <c r="O453" s="201"/>
      <c r="P453" s="201"/>
      <c r="Q453" s="201"/>
      <c r="R453" s="201"/>
      <c r="S453" s="201"/>
      <c r="T453" s="201"/>
      <c r="U453" s="201"/>
      <c r="V453" s="201"/>
      <c r="W453" s="201"/>
      <c r="X453" s="201"/>
      <c r="Y453" s="201"/>
      <c r="Z453" s="201"/>
      <c r="AA453" s="201"/>
      <c r="AB453" s="201"/>
      <c r="AC453" s="201"/>
      <c r="AD453" s="201"/>
      <c r="AE453" s="201"/>
      <c r="AF453" s="201"/>
      <c r="AG453" s="201"/>
      <c r="AH453" s="201"/>
      <c r="AI453" s="201"/>
      <c r="AJ453" s="201"/>
      <c r="AK453" s="201"/>
      <c r="AL453" s="201"/>
      <c r="AM453" s="201"/>
    </row>
    <row r="454" spans="2:39" x14ac:dyDescent="0.3">
      <c r="B454" s="204" t="s">
        <v>48</v>
      </c>
      <c r="C454" s="203" t="s">
        <v>49</v>
      </c>
      <c r="D454" s="202" t="s">
        <v>45</v>
      </c>
      <c r="E454" s="201" t="s">
        <v>324</v>
      </c>
      <c r="F454" s="201" t="s">
        <v>329</v>
      </c>
      <c r="G454" s="201"/>
      <c r="H454" s="201"/>
      <c r="I454" s="201"/>
      <c r="J454" s="201"/>
      <c r="K454" s="201"/>
      <c r="L454" s="201"/>
      <c r="M454" s="201"/>
      <c r="N454" s="201"/>
      <c r="O454" s="201"/>
      <c r="P454" s="201"/>
      <c r="Q454" s="201"/>
      <c r="R454" s="201"/>
      <c r="S454" s="201"/>
      <c r="T454" s="201"/>
      <c r="U454" s="201"/>
      <c r="V454" s="201"/>
      <c r="W454" s="201"/>
      <c r="X454" s="201"/>
      <c r="Y454" s="201"/>
      <c r="Z454" s="201"/>
      <c r="AA454" s="201"/>
      <c r="AB454" s="201"/>
      <c r="AC454" s="201"/>
      <c r="AD454" s="201"/>
      <c r="AE454" s="201"/>
      <c r="AF454" s="201"/>
      <c r="AG454" s="201"/>
      <c r="AH454" s="201"/>
      <c r="AI454" s="201"/>
      <c r="AJ454" s="201"/>
      <c r="AK454" s="201"/>
      <c r="AL454" s="201"/>
      <c r="AM454" s="201"/>
    </row>
    <row r="455" spans="2:39" x14ac:dyDescent="0.3">
      <c r="B455" s="204" t="s">
        <v>48</v>
      </c>
      <c r="C455" s="203" t="s">
        <v>49</v>
      </c>
      <c r="D455" s="202" t="s">
        <v>45</v>
      </c>
      <c r="E455" s="201" t="s">
        <v>324</v>
      </c>
      <c r="F455" s="201" t="s">
        <v>328</v>
      </c>
      <c r="G455" s="201"/>
      <c r="H455" s="201"/>
      <c r="I455" s="201"/>
      <c r="J455" s="201"/>
      <c r="K455" s="201"/>
      <c r="L455" s="201"/>
      <c r="M455" s="201"/>
      <c r="N455" s="201"/>
      <c r="O455" s="201"/>
      <c r="P455" s="201"/>
      <c r="Q455" s="201"/>
      <c r="R455" s="201"/>
      <c r="S455" s="201"/>
      <c r="T455" s="201"/>
      <c r="U455" s="201"/>
      <c r="V455" s="201"/>
      <c r="W455" s="201"/>
      <c r="X455" s="201"/>
      <c r="Y455" s="201"/>
      <c r="Z455" s="201"/>
      <c r="AA455" s="201"/>
      <c r="AB455" s="201"/>
      <c r="AC455" s="201"/>
      <c r="AD455" s="201"/>
      <c r="AE455" s="201"/>
      <c r="AF455" s="201"/>
      <c r="AG455" s="201"/>
      <c r="AH455" s="201"/>
      <c r="AI455" s="201"/>
      <c r="AJ455" s="201"/>
      <c r="AK455" s="201"/>
      <c r="AL455" s="201"/>
      <c r="AM455" s="201"/>
    </row>
    <row r="456" spans="2:39" x14ac:dyDescent="0.3">
      <c r="B456" s="204" t="s">
        <v>48</v>
      </c>
      <c r="C456" s="203" t="s">
        <v>49</v>
      </c>
      <c r="D456" s="202" t="s">
        <v>45</v>
      </c>
      <c r="E456" s="201" t="s">
        <v>323</v>
      </c>
      <c r="F456" s="201" t="s">
        <v>329</v>
      </c>
      <c r="G456" s="201"/>
      <c r="H456" s="201"/>
      <c r="I456" s="201"/>
      <c r="J456" s="201"/>
      <c r="K456" s="201"/>
      <c r="L456" s="201"/>
      <c r="M456" s="201"/>
      <c r="N456" s="201"/>
      <c r="O456" s="201"/>
      <c r="P456" s="201"/>
      <c r="Q456" s="201"/>
      <c r="R456" s="201"/>
      <c r="S456" s="201"/>
      <c r="T456" s="201"/>
      <c r="U456" s="201"/>
      <c r="V456" s="201"/>
      <c r="W456" s="201"/>
      <c r="X456" s="201"/>
      <c r="Y456" s="201"/>
      <c r="Z456" s="201"/>
      <c r="AA456" s="201"/>
      <c r="AB456" s="201"/>
      <c r="AC456" s="201"/>
      <c r="AD456" s="201"/>
      <c r="AE456" s="201"/>
      <c r="AF456" s="201"/>
      <c r="AG456" s="201"/>
      <c r="AH456" s="201"/>
      <c r="AI456" s="201"/>
      <c r="AJ456" s="201"/>
      <c r="AK456" s="201"/>
      <c r="AL456" s="201"/>
      <c r="AM456" s="201"/>
    </row>
    <row r="457" spans="2:39" x14ac:dyDescent="0.3">
      <c r="B457" s="204" t="s">
        <v>48</v>
      </c>
      <c r="C457" s="203" t="s">
        <v>49</v>
      </c>
      <c r="D457" s="202" t="s">
        <v>45</v>
      </c>
      <c r="E457" s="201" t="s">
        <v>323</v>
      </c>
      <c r="F457" s="201" t="s">
        <v>328</v>
      </c>
      <c r="G457" s="201"/>
      <c r="H457" s="201"/>
      <c r="I457" s="201"/>
      <c r="J457" s="201"/>
      <c r="K457" s="201"/>
      <c r="L457" s="201"/>
      <c r="M457" s="201"/>
      <c r="N457" s="201"/>
      <c r="O457" s="201"/>
      <c r="P457" s="201"/>
      <c r="Q457" s="201"/>
      <c r="R457" s="201"/>
      <c r="S457" s="201"/>
      <c r="T457" s="201"/>
      <c r="U457" s="201"/>
      <c r="V457" s="201"/>
      <c r="W457" s="201"/>
      <c r="X457" s="201"/>
      <c r="Y457" s="201"/>
      <c r="Z457" s="201"/>
      <c r="AA457" s="201"/>
      <c r="AB457" s="201"/>
      <c r="AC457" s="201"/>
      <c r="AD457" s="201"/>
      <c r="AE457" s="201"/>
      <c r="AF457" s="201"/>
      <c r="AG457" s="201"/>
      <c r="AH457" s="201"/>
      <c r="AI457" s="201"/>
      <c r="AJ457" s="201"/>
      <c r="AK457" s="201"/>
      <c r="AL457" s="201"/>
      <c r="AM457" s="201"/>
    </row>
    <row r="458" spans="2:39" x14ac:dyDescent="0.3">
      <c r="B458" s="204" t="s">
        <v>48</v>
      </c>
      <c r="C458" s="203" t="s">
        <v>49</v>
      </c>
      <c r="D458" s="202" t="s">
        <v>45</v>
      </c>
      <c r="E458" s="201" t="s">
        <v>322</v>
      </c>
      <c r="F458" s="201" t="s">
        <v>329</v>
      </c>
      <c r="G458" s="201"/>
      <c r="H458" s="201"/>
      <c r="I458" s="201"/>
      <c r="J458" s="201"/>
      <c r="K458" s="201"/>
      <c r="L458" s="201"/>
      <c r="M458" s="201"/>
      <c r="N458" s="201"/>
      <c r="O458" s="201"/>
      <c r="P458" s="201"/>
      <c r="Q458" s="201"/>
      <c r="R458" s="201"/>
      <c r="S458" s="201"/>
      <c r="T458" s="201"/>
      <c r="U458" s="201"/>
      <c r="V458" s="201"/>
      <c r="W458" s="201"/>
      <c r="X458" s="201"/>
      <c r="Y458" s="201"/>
      <c r="Z458" s="201"/>
      <c r="AA458" s="201"/>
      <c r="AB458" s="201"/>
      <c r="AC458" s="201"/>
      <c r="AD458" s="201"/>
      <c r="AE458" s="201"/>
      <c r="AF458" s="201"/>
      <c r="AG458" s="201"/>
      <c r="AH458" s="201"/>
      <c r="AI458" s="201"/>
      <c r="AJ458" s="201"/>
      <c r="AK458" s="201"/>
      <c r="AL458" s="201"/>
      <c r="AM458" s="201"/>
    </row>
    <row r="459" spans="2:39" x14ac:dyDescent="0.3">
      <c r="B459" s="204" t="s">
        <v>48</v>
      </c>
      <c r="C459" s="203" t="s">
        <v>49</v>
      </c>
      <c r="D459" s="202" t="s">
        <v>45</v>
      </c>
      <c r="E459" s="201" t="s">
        <v>322</v>
      </c>
      <c r="F459" s="201" t="s">
        <v>328</v>
      </c>
      <c r="G459" s="201"/>
      <c r="H459" s="201"/>
      <c r="I459" s="201"/>
      <c r="J459" s="201"/>
      <c r="K459" s="201"/>
      <c r="L459" s="201"/>
      <c r="M459" s="201"/>
      <c r="N459" s="201"/>
      <c r="O459" s="201"/>
      <c r="P459" s="201"/>
      <c r="Q459" s="201"/>
      <c r="R459" s="201"/>
      <c r="S459" s="201"/>
      <c r="T459" s="201"/>
      <c r="U459" s="201"/>
      <c r="V459" s="201"/>
      <c r="W459" s="201"/>
      <c r="X459" s="201"/>
      <c r="Y459" s="201"/>
      <c r="Z459" s="201"/>
      <c r="AA459" s="201"/>
      <c r="AB459" s="201"/>
      <c r="AC459" s="201"/>
      <c r="AD459" s="201"/>
      <c r="AE459" s="201"/>
      <c r="AF459" s="201"/>
      <c r="AG459" s="201"/>
      <c r="AH459" s="201"/>
      <c r="AI459" s="201"/>
      <c r="AJ459" s="201"/>
      <c r="AK459" s="201"/>
      <c r="AL459" s="201"/>
      <c r="AM459" s="201"/>
    </row>
    <row r="460" spans="2:39" x14ac:dyDescent="0.3">
      <c r="B460" s="204" t="s">
        <v>48</v>
      </c>
      <c r="C460" s="203" t="s">
        <v>49</v>
      </c>
      <c r="D460" s="202" t="s">
        <v>45</v>
      </c>
      <c r="E460" s="201" t="s">
        <v>321</v>
      </c>
      <c r="F460" s="201" t="s">
        <v>329</v>
      </c>
      <c r="G460" s="201"/>
      <c r="H460" s="201"/>
      <c r="I460" s="201"/>
      <c r="J460" s="201"/>
      <c r="K460" s="201"/>
      <c r="L460" s="201"/>
      <c r="M460" s="201"/>
      <c r="N460" s="201"/>
      <c r="O460" s="201"/>
      <c r="P460" s="201"/>
      <c r="Q460" s="201"/>
      <c r="R460" s="201"/>
      <c r="S460" s="201"/>
      <c r="T460" s="201"/>
      <c r="U460" s="201"/>
      <c r="V460" s="201"/>
      <c r="W460" s="201"/>
      <c r="X460" s="201"/>
      <c r="Y460" s="201"/>
      <c r="Z460" s="201"/>
      <c r="AA460" s="201"/>
      <c r="AB460" s="201"/>
      <c r="AC460" s="201"/>
      <c r="AD460" s="201"/>
      <c r="AE460" s="201"/>
      <c r="AF460" s="201"/>
      <c r="AG460" s="201"/>
      <c r="AH460" s="201"/>
      <c r="AI460" s="201"/>
      <c r="AJ460" s="201"/>
      <c r="AK460" s="201"/>
      <c r="AL460" s="201"/>
      <c r="AM460" s="201"/>
    </row>
    <row r="461" spans="2:39" x14ac:dyDescent="0.3">
      <c r="B461" s="204" t="s">
        <v>48</v>
      </c>
      <c r="C461" s="203" t="s">
        <v>49</v>
      </c>
      <c r="D461" s="202" t="s">
        <v>45</v>
      </c>
      <c r="E461" s="201" t="s">
        <v>321</v>
      </c>
      <c r="F461" s="201" t="s">
        <v>328</v>
      </c>
      <c r="G461" s="201"/>
      <c r="H461" s="201"/>
      <c r="I461" s="201"/>
      <c r="J461" s="201"/>
      <c r="K461" s="201"/>
      <c r="L461" s="201"/>
      <c r="M461" s="201"/>
      <c r="N461" s="201"/>
      <c r="O461" s="201"/>
      <c r="P461" s="201"/>
      <c r="Q461" s="201"/>
      <c r="R461" s="201"/>
      <c r="S461" s="201"/>
      <c r="T461" s="201"/>
      <c r="U461" s="201"/>
      <c r="V461" s="201"/>
      <c r="W461" s="201"/>
      <c r="X461" s="201"/>
      <c r="Y461" s="201"/>
      <c r="Z461" s="201"/>
      <c r="AA461" s="201"/>
      <c r="AB461" s="201"/>
      <c r="AC461" s="201"/>
      <c r="AD461" s="201"/>
      <c r="AE461" s="201"/>
      <c r="AF461" s="201"/>
      <c r="AG461" s="201"/>
      <c r="AH461" s="201"/>
      <c r="AI461" s="201"/>
      <c r="AJ461" s="201"/>
      <c r="AK461" s="201"/>
      <c r="AL461" s="201"/>
      <c r="AM461" s="201"/>
    </row>
    <row r="462" spans="2:39" x14ac:dyDescent="0.3">
      <c r="B462" s="204" t="s">
        <v>48</v>
      </c>
      <c r="C462" s="203" t="s">
        <v>49</v>
      </c>
      <c r="D462" s="202" t="s">
        <v>52</v>
      </c>
      <c r="E462" s="201" t="s">
        <v>326</v>
      </c>
      <c r="F462" s="201" t="s">
        <v>329</v>
      </c>
      <c r="G462" s="201"/>
      <c r="H462" s="201"/>
      <c r="I462" s="201"/>
      <c r="J462" s="201"/>
      <c r="K462" s="201"/>
      <c r="L462" s="201"/>
      <c r="M462" s="201"/>
      <c r="N462" s="201"/>
      <c r="O462" s="201"/>
      <c r="P462" s="201"/>
      <c r="Q462" s="201"/>
      <c r="R462" s="201"/>
      <c r="S462" s="201"/>
      <c r="T462" s="201"/>
      <c r="U462" s="201"/>
      <c r="V462" s="201"/>
      <c r="W462" s="201"/>
      <c r="X462" s="201"/>
      <c r="Y462" s="201"/>
      <c r="Z462" s="201"/>
      <c r="AA462" s="201"/>
      <c r="AB462" s="201"/>
      <c r="AC462" s="201"/>
      <c r="AD462" s="201"/>
      <c r="AE462" s="201"/>
      <c r="AF462" s="201"/>
      <c r="AG462" s="201"/>
      <c r="AH462" s="201"/>
      <c r="AI462" s="201"/>
      <c r="AJ462" s="201"/>
      <c r="AK462" s="201"/>
      <c r="AL462" s="201"/>
      <c r="AM462" s="201"/>
    </row>
    <row r="463" spans="2:39" x14ac:dyDescent="0.3">
      <c r="B463" s="204" t="s">
        <v>48</v>
      </c>
      <c r="C463" s="203" t="s">
        <v>49</v>
      </c>
      <c r="D463" s="202" t="s">
        <v>52</v>
      </c>
      <c r="E463" s="201" t="s">
        <v>326</v>
      </c>
      <c r="F463" s="201" t="s">
        <v>328</v>
      </c>
      <c r="G463" s="201"/>
      <c r="H463" s="201"/>
      <c r="I463" s="201"/>
      <c r="J463" s="201"/>
      <c r="K463" s="201"/>
      <c r="L463" s="201"/>
      <c r="M463" s="201"/>
      <c r="N463" s="201"/>
      <c r="O463" s="201"/>
      <c r="P463" s="201"/>
      <c r="Q463" s="201"/>
      <c r="R463" s="201"/>
      <c r="S463" s="201"/>
      <c r="T463" s="201"/>
      <c r="U463" s="201"/>
      <c r="V463" s="201"/>
      <c r="W463" s="201"/>
      <c r="X463" s="201"/>
      <c r="Y463" s="201"/>
      <c r="Z463" s="201"/>
      <c r="AA463" s="201"/>
      <c r="AB463" s="201"/>
      <c r="AC463" s="201"/>
      <c r="AD463" s="201"/>
      <c r="AE463" s="201"/>
      <c r="AF463" s="201"/>
      <c r="AG463" s="201"/>
      <c r="AH463" s="201"/>
      <c r="AI463" s="201"/>
      <c r="AJ463" s="201"/>
      <c r="AK463" s="201"/>
      <c r="AL463" s="201"/>
      <c r="AM463" s="201"/>
    </row>
    <row r="464" spans="2:39" x14ac:dyDescent="0.3">
      <c r="B464" s="204" t="s">
        <v>48</v>
      </c>
      <c r="C464" s="203" t="s">
        <v>49</v>
      </c>
      <c r="D464" s="202" t="s">
        <v>52</v>
      </c>
      <c r="E464" s="201" t="s">
        <v>324</v>
      </c>
      <c r="F464" s="201" t="s">
        <v>329</v>
      </c>
      <c r="G464" s="201"/>
      <c r="H464" s="201"/>
      <c r="I464" s="201"/>
      <c r="J464" s="201"/>
      <c r="K464" s="201"/>
      <c r="L464" s="201"/>
      <c r="M464" s="201"/>
      <c r="N464" s="201"/>
      <c r="O464" s="201"/>
      <c r="P464" s="201"/>
      <c r="Q464" s="201"/>
      <c r="R464" s="201"/>
      <c r="S464" s="201"/>
      <c r="T464" s="201"/>
      <c r="U464" s="201"/>
      <c r="V464" s="201"/>
      <c r="W464" s="201"/>
      <c r="X464" s="201"/>
      <c r="Y464" s="201"/>
      <c r="Z464" s="201"/>
      <c r="AA464" s="201"/>
      <c r="AB464" s="201"/>
      <c r="AC464" s="201"/>
      <c r="AD464" s="201"/>
      <c r="AE464" s="201"/>
      <c r="AF464" s="201"/>
      <c r="AG464" s="201"/>
      <c r="AH464" s="201"/>
      <c r="AI464" s="201"/>
      <c r="AJ464" s="201"/>
      <c r="AK464" s="201"/>
      <c r="AL464" s="201"/>
      <c r="AM464" s="201"/>
    </row>
    <row r="465" spans="2:39" x14ac:dyDescent="0.3">
      <c r="B465" s="204" t="s">
        <v>48</v>
      </c>
      <c r="C465" s="203" t="s">
        <v>49</v>
      </c>
      <c r="D465" s="202" t="s">
        <v>52</v>
      </c>
      <c r="E465" s="201" t="s">
        <v>324</v>
      </c>
      <c r="F465" s="201" t="s">
        <v>328</v>
      </c>
      <c r="G465" s="201"/>
      <c r="H465" s="201"/>
      <c r="I465" s="201"/>
      <c r="J465" s="201"/>
      <c r="K465" s="201"/>
      <c r="L465" s="201"/>
      <c r="M465" s="201"/>
      <c r="N465" s="201"/>
      <c r="O465" s="201"/>
      <c r="P465" s="201"/>
      <c r="Q465" s="201"/>
      <c r="R465" s="201"/>
      <c r="S465" s="201"/>
      <c r="T465" s="201"/>
      <c r="U465" s="201"/>
      <c r="V465" s="201"/>
      <c r="W465" s="201"/>
      <c r="X465" s="201"/>
      <c r="Y465" s="201"/>
      <c r="Z465" s="201"/>
      <c r="AA465" s="201"/>
      <c r="AB465" s="201"/>
      <c r="AC465" s="201"/>
      <c r="AD465" s="201"/>
      <c r="AE465" s="201"/>
      <c r="AF465" s="201"/>
      <c r="AG465" s="201"/>
      <c r="AH465" s="201"/>
      <c r="AI465" s="201"/>
      <c r="AJ465" s="201"/>
      <c r="AK465" s="201"/>
      <c r="AL465" s="201"/>
      <c r="AM465" s="201"/>
    </row>
    <row r="466" spans="2:39" x14ac:dyDescent="0.3">
      <c r="B466" s="204" t="s">
        <v>48</v>
      </c>
      <c r="C466" s="203" t="s">
        <v>49</v>
      </c>
      <c r="D466" s="202" t="s">
        <v>52</v>
      </c>
      <c r="E466" s="201" t="s">
        <v>323</v>
      </c>
      <c r="F466" s="201" t="s">
        <v>329</v>
      </c>
      <c r="G466" s="201"/>
      <c r="H466" s="201"/>
      <c r="I466" s="201"/>
      <c r="J466" s="201"/>
      <c r="K466" s="201"/>
      <c r="L466" s="201"/>
      <c r="M466" s="201"/>
      <c r="N466" s="201"/>
      <c r="O466" s="201"/>
      <c r="P466" s="201"/>
      <c r="Q466" s="201"/>
      <c r="R466" s="201"/>
      <c r="S466" s="201"/>
      <c r="T466" s="201"/>
      <c r="U466" s="201"/>
      <c r="V466" s="201"/>
      <c r="W466" s="201"/>
      <c r="X466" s="201"/>
      <c r="Y466" s="201"/>
      <c r="Z466" s="201"/>
      <c r="AA466" s="201"/>
      <c r="AB466" s="201"/>
      <c r="AC466" s="201"/>
      <c r="AD466" s="201"/>
      <c r="AE466" s="201"/>
      <c r="AF466" s="201"/>
      <c r="AG466" s="201"/>
      <c r="AH466" s="201"/>
      <c r="AI466" s="201"/>
      <c r="AJ466" s="201"/>
      <c r="AK466" s="201"/>
      <c r="AL466" s="201"/>
      <c r="AM466" s="201"/>
    </row>
    <row r="467" spans="2:39" x14ac:dyDescent="0.3">
      <c r="B467" s="204" t="s">
        <v>48</v>
      </c>
      <c r="C467" s="203" t="s">
        <v>49</v>
      </c>
      <c r="D467" s="202" t="s">
        <v>52</v>
      </c>
      <c r="E467" s="201" t="s">
        <v>323</v>
      </c>
      <c r="F467" s="201" t="s">
        <v>328</v>
      </c>
      <c r="G467" s="201"/>
      <c r="H467" s="201"/>
      <c r="I467" s="201"/>
      <c r="J467" s="201"/>
      <c r="K467" s="201"/>
      <c r="L467" s="201"/>
      <c r="M467" s="201"/>
      <c r="N467" s="201"/>
      <c r="O467" s="201"/>
      <c r="P467" s="201"/>
      <c r="Q467" s="201"/>
      <c r="R467" s="201"/>
      <c r="S467" s="201"/>
      <c r="T467" s="201"/>
      <c r="U467" s="201"/>
      <c r="V467" s="201"/>
      <c r="W467" s="201"/>
      <c r="X467" s="201"/>
      <c r="Y467" s="201"/>
      <c r="Z467" s="201"/>
      <c r="AA467" s="201"/>
      <c r="AB467" s="201"/>
      <c r="AC467" s="201"/>
      <c r="AD467" s="201"/>
      <c r="AE467" s="201"/>
      <c r="AF467" s="201"/>
      <c r="AG467" s="201"/>
      <c r="AH467" s="201"/>
      <c r="AI467" s="201"/>
      <c r="AJ467" s="201"/>
      <c r="AK467" s="201"/>
      <c r="AL467" s="201"/>
      <c r="AM467" s="201"/>
    </row>
    <row r="468" spans="2:39" x14ac:dyDescent="0.3">
      <c r="B468" s="204" t="s">
        <v>48</v>
      </c>
      <c r="C468" s="203" t="s">
        <v>49</v>
      </c>
      <c r="D468" s="202" t="s">
        <v>52</v>
      </c>
      <c r="E468" s="201" t="s">
        <v>322</v>
      </c>
      <c r="F468" s="201" t="s">
        <v>329</v>
      </c>
      <c r="G468" s="201"/>
      <c r="H468" s="201"/>
      <c r="I468" s="201"/>
      <c r="J468" s="201"/>
      <c r="K468" s="201"/>
      <c r="L468" s="201"/>
      <c r="M468" s="201"/>
      <c r="N468" s="201"/>
      <c r="O468" s="201"/>
      <c r="P468" s="201"/>
      <c r="Q468" s="201"/>
      <c r="R468" s="201"/>
      <c r="S468" s="201"/>
      <c r="T468" s="201"/>
      <c r="U468" s="201"/>
      <c r="V468" s="201"/>
      <c r="W468" s="201"/>
      <c r="X468" s="201"/>
      <c r="Y468" s="201"/>
      <c r="Z468" s="201"/>
      <c r="AA468" s="201"/>
      <c r="AB468" s="201"/>
      <c r="AC468" s="201"/>
      <c r="AD468" s="201"/>
      <c r="AE468" s="201"/>
      <c r="AF468" s="201"/>
      <c r="AG468" s="201"/>
      <c r="AH468" s="201"/>
      <c r="AI468" s="201"/>
      <c r="AJ468" s="201"/>
      <c r="AK468" s="201"/>
      <c r="AL468" s="201"/>
      <c r="AM468" s="201"/>
    </row>
    <row r="469" spans="2:39" x14ac:dyDescent="0.3">
      <c r="B469" s="204" t="s">
        <v>48</v>
      </c>
      <c r="C469" s="203" t="s">
        <v>49</v>
      </c>
      <c r="D469" s="202" t="s">
        <v>52</v>
      </c>
      <c r="E469" s="201" t="s">
        <v>322</v>
      </c>
      <c r="F469" s="201" t="s">
        <v>328</v>
      </c>
      <c r="G469" s="201"/>
      <c r="H469" s="201"/>
      <c r="I469" s="201"/>
      <c r="J469" s="201"/>
      <c r="K469" s="201"/>
      <c r="L469" s="201"/>
      <c r="M469" s="201"/>
      <c r="N469" s="201"/>
      <c r="O469" s="201"/>
      <c r="P469" s="201"/>
      <c r="Q469" s="201"/>
      <c r="R469" s="201"/>
      <c r="S469" s="201"/>
      <c r="T469" s="201"/>
      <c r="U469" s="201"/>
      <c r="V469" s="201"/>
      <c r="W469" s="201"/>
      <c r="X469" s="201"/>
      <c r="Y469" s="201"/>
      <c r="Z469" s="201"/>
      <c r="AA469" s="201"/>
      <c r="AB469" s="201"/>
      <c r="AC469" s="201"/>
      <c r="AD469" s="201"/>
      <c r="AE469" s="201"/>
      <c r="AF469" s="201"/>
      <c r="AG469" s="201"/>
      <c r="AH469" s="201"/>
      <c r="AI469" s="201"/>
      <c r="AJ469" s="201"/>
      <c r="AK469" s="201"/>
      <c r="AL469" s="201"/>
      <c r="AM469" s="201"/>
    </row>
    <row r="470" spans="2:39" x14ac:dyDescent="0.3">
      <c r="B470" s="204" t="s">
        <v>48</v>
      </c>
      <c r="C470" s="203" t="s">
        <v>49</v>
      </c>
      <c r="D470" s="202" t="s">
        <v>52</v>
      </c>
      <c r="E470" s="201" t="s">
        <v>321</v>
      </c>
      <c r="F470" s="201" t="s">
        <v>329</v>
      </c>
      <c r="G470" s="201"/>
      <c r="H470" s="201"/>
      <c r="I470" s="201"/>
      <c r="J470" s="201"/>
      <c r="K470" s="201"/>
      <c r="L470" s="201"/>
      <c r="M470" s="201"/>
      <c r="N470" s="201"/>
      <c r="O470" s="201"/>
      <c r="P470" s="201"/>
      <c r="Q470" s="201"/>
      <c r="R470" s="201"/>
      <c r="S470" s="201"/>
      <c r="T470" s="201"/>
      <c r="U470" s="201"/>
      <c r="V470" s="201"/>
      <c r="W470" s="201"/>
      <c r="X470" s="201"/>
      <c r="Y470" s="201"/>
      <c r="Z470" s="201"/>
      <c r="AA470" s="201"/>
      <c r="AB470" s="201"/>
      <c r="AC470" s="201"/>
      <c r="AD470" s="201"/>
      <c r="AE470" s="201"/>
      <c r="AF470" s="201"/>
      <c r="AG470" s="201"/>
      <c r="AH470" s="201"/>
      <c r="AI470" s="201"/>
      <c r="AJ470" s="201"/>
      <c r="AK470" s="201"/>
      <c r="AL470" s="201"/>
      <c r="AM470" s="201"/>
    </row>
    <row r="471" spans="2:39" x14ac:dyDescent="0.3">
      <c r="B471" s="204" t="s">
        <v>48</v>
      </c>
      <c r="C471" s="203" t="s">
        <v>49</v>
      </c>
      <c r="D471" s="202" t="s">
        <v>52</v>
      </c>
      <c r="E471" s="201" t="s">
        <v>321</v>
      </c>
      <c r="F471" s="201" t="s">
        <v>328</v>
      </c>
      <c r="G471" s="201"/>
      <c r="H471" s="201"/>
      <c r="I471" s="201"/>
      <c r="J471" s="201"/>
      <c r="K471" s="201"/>
      <c r="L471" s="201"/>
      <c r="M471" s="201"/>
      <c r="N471" s="201"/>
      <c r="O471" s="201"/>
      <c r="P471" s="201"/>
      <c r="Q471" s="201"/>
      <c r="R471" s="201"/>
      <c r="S471" s="201"/>
      <c r="T471" s="201"/>
      <c r="U471" s="201"/>
      <c r="V471" s="201"/>
      <c r="W471" s="201"/>
      <c r="X471" s="201"/>
      <c r="Y471" s="201"/>
      <c r="Z471" s="201"/>
      <c r="AA471" s="201"/>
      <c r="AB471" s="201"/>
      <c r="AC471" s="201"/>
      <c r="AD471" s="201"/>
      <c r="AE471" s="201"/>
      <c r="AF471" s="201"/>
      <c r="AG471" s="201"/>
      <c r="AH471" s="201"/>
      <c r="AI471" s="201"/>
      <c r="AJ471" s="201"/>
      <c r="AK471" s="201"/>
      <c r="AL471" s="201"/>
      <c r="AM471" s="201"/>
    </row>
    <row r="472" spans="2:39" x14ac:dyDescent="0.3">
      <c r="B472" s="204" t="s">
        <v>48</v>
      </c>
      <c r="C472" s="203" t="s">
        <v>50</v>
      </c>
      <c r="D472" s="202" t="s">
        <v>45</v>
      </c>
      <c r="E472" s="201" t="s">
        <v>326</v>
      </c>
      <c r="F472" s="201" t="s">
        <v>329</v>
      </c>
      <c r="G472" s="201"/>
      <c r="H472" s="201"/>
      <c r="I472" s="201"/>
      <c r="J472" s="201"/>
      <c r="K472" s="201"/>
      <c r="L472" s="201"/>
      <c r="M472" s="201"/>
      <c r="N472" s="201"/>
      <c r="O472" s="201"/>
      <c r="P472" s="201"/>
      <c r="Q472" s="201"/>
      <c r="R472" s="201"/>
      <c r="S472" s="201"/>
      <c r="T472" s="201"/>
      <c r="U472" s="201"/>
      <c r="V472" s="201"/>
      <c r="W472" s="201"/>
      <c r="X472" s="201"/>
      <c r="Y472" s="201"/>
      <c r="Z472" s="201"/>
      <c r="AA472" s="201"/>
      <c r="AB472" s="201"/>
      <c r="AC472" s="201"/>
      <c r="AD472" s="201"/>
      <c r="AE472" s="201"/>
      <c r="AF472" s="201"/>
      <c r="AG472" s="201"/>
      <c r="AH472" s="201"/>
      <c r="AI472" s="201"/>
      <c r="AJ472" s="201"/>
      <c r="AK472" s="201"/>
      <c r="AL472" s="201"/>
      <c r="AM472" s="201"/>
    </row>
    <row r="473" spans="2:39" x14ac:dyDescent="0.3">
      <c r="B473" s="204" t="s">
        <v>48</v>
      </c>
      <c r="C473" s="203" t="s">
        <v>50</v>
      </c>
      <c r="D473" s="202" t="s">
        <v>45</v>
      </c>
      <c r="E473" s="201" t="s">
        <v>326</v>
      </c>
      <c r="F473" s="201" t="s">
        <v>328</v>
      </c>
      <c r="G473" s="201"/>
      <c r="H473" s="201"/>
      <c r="I473" s="201"/>
      <c r="J473" s="201"/>
      <c r="K473" s="201"/>
      <c r="L473" s="201"/>
      <c r="M473" s="201"/>
      <c r="N473" s="201"/>
      <c r="O473" s="201"/>
      <c r="P473" s="201"/>
      <c r="Q473" s="201"/>
      <c r="R473" s="201"/>
      <c r="S473" s="201"/>
      <c r="T473" s="201"/>
      <c r="U473" s="201"/>
      <c r="V473" s="201"/>
      <c r="W473" s="201"/>
      <c r="X473" s="201"/>
      <c r="Y473" s="201"/>
      <c r="Z473" s="201"/>
      <c r="AA473" s="201"/>
      <c r="AB473" s="201"/>
      <c r="AC473" s="201"/>
      <c r="AD473" s="201"/>
      <c r="AE473" s="201"/>
      <c r="AF473" s="201"/>
      <c r="AG473" s="201"/>
      <c r="AH473" s="201"/>
      <c r="AI473" s="201"/>
      <c r="AJ473" s="201"/>
      <c r="AK473" s="201"/>
      <c r="AL473" s="201"/>
      <c r="AM473" s="201"/>
    </row>
    <row r="474" spans="2:39" x14ac:dyDescent="0.3">
      <c r="B474" s="204" t="s">
        <v>48</v>
      </c>
      <c r="C474" s="203" t="s">
        <v>50</v>
      </c>
      <c r="D474" s="202" t="s">
        <v>45</v>
      </c>
      <c r="E474" s="201" t="s">
        <v>324</v>
      </c>
      <c r="F474" s="201" t="s">
        <v>329</v>
      </c>
      <c r="G474" s="201"/>
      <c r="H474" s="201"/>
      <c r="I474" s="201"/>
      <c r="J474" s="201"/>
      <c r="K474" s="201"/>
      <c r="L474" s="201"/>
      <c r="M474" s="201"/>
      <c r="N474" s="201"/>
      <c r="O474" s="201"/>
      <c r="P474" s="201"/>
      <c r="Q474" s="201"/>
      <c r="R474" s="201"/>
      <c r="S474" s="201"/>
      <c r="T474" s="201"/>
      <c r="U474" s="201"/>
      <c r="V474" s="201"/>
      <c r="W474" s="201"/>
      <c r="X474" s="201"/>
      <c r="Y474" s="201"/>
      <c r="Z474" s="201"/>
      <c r="AA474" s="201"/>
      <c r="AB474" s="201"/>
      <c r="AC474" s="201"/>
      <c r="AD474" s="201"/>
      <c r="AE474" s="201"/>
      <c r="AF474" s="201"/>
      <c r="AG474" s="201"/>
      <c r="AH474" s="201"/>
      <c r="AI474" s="201"/>
      <c r="AJ474" s="201"/>
      <c r="AK474" s="201"/>
      <c r="AL474" s="201"/>
      <c r="AM474" s="201"/>
    </row>
    <row r="475" spans="2:39" x14ac:dyDescent="0.3">
      <c r="B475" s="204" t="s">
        <v>48</v>
      </c>
      <c r="C475" s="203" t="s">
        <v>50</v>
      </c>
      <c r="D475" s="202" t="s">
        <v>45</v>
      </c>
      <c r="E475" s="201" t="s">
        <v>324</v>
      </c>
      <c r="F475" s="201" t="s">
        <v>328</v>
      </c>
      <c r="G475" s="201"/>
      <c r="H475" s="201"/>
      <c r="I475" s="201"/>
      <c r="J475" s="201"/>
      <c r="K475" s="201"/>
      <c r="L475" s="201"/>
      <c r="M475" s="201"/>
      <c r="N475" s="201"/>
      <c r="O475" s="201"/>
      <c r="P475" s="201"/>
      <c r="Q475" s="201"/>
      <c r="R475" s="201"/>
      <c r="S475" s="201"/>
      <c r="T475" s="201"/>
      <c r="U475" s="201"/>
      <c r="V475" s="201"/>
      <c r="W475" s="201"/>
      <c r="X475" s="201"/>
      <c r="Y475" s="201"/>
      <c r="Z475" s="201"/>
      <c r="AA475" s="201"/>
      <c r="AB475" s="201"/>
      <c r="AC475" s="201"/>
      <c r="AD475" s="201"/>
      <c r="AE475" s="201"/>
      <c r="AF475" s="201"/>
      <c r="AG475" s="201"/>
      <c r="AH475" s="201"/>
      <c r="AI475" s="201"/>
      <c r="AJ475" s="201"/>
      <c r="AK475" s="201"/>
      <c r="AL475" s="201"/>
      <c r="AM475" s="201"/>
    </row>
    <row r="476" spans="2:39" x14ac:dyDescent="0.3">
      <c r="B476" s="204" t="s">
        <v>48</v>
      </c>
      <c r="C476" s="203" t="s">
        <v>50</v>
      </c>
      <c r="D476" s="202" t="s">
        <v>45</v>
      </c>
      <c r="E476" s="201" t="s">
        <v>323</v>
      </c>
      <c r="F476" s="201" t="s">
        <v>329</v>
      </c>
      <c r="G476" s="201"/>
      <c r="H476" s="201"/>
      <c r="I476" s="201"/>
      <c r="J476" s="201"/>
      <c r="K476" s="201"/>
      <c r="L476" s="201"/>
      <c r="M476" s="201"/>
      <c r="N476" s="201"/>
      <c r="O476" s="201"/>
      <c r="P476" s="201"/>
      <c r="Q476" s="201"/>
      <c r="R476" s="201"/>
      <c r="S476" s="201"/>
      <c r="T476" s="201"/>
      <c r="U476" s="201"/>
      <c r="V476" s="201"/>
      <c r="W476" s="201"/>
      <c r="X476" s="201"/>
      <c r="Y476" s="201"/>
      <c r="Z476" s="201"/>
      <c r="AA476" s="201"/>
      <c r="AB476" s="201"/>
      <c r="AC476" s="201"/>
      <c r="AD476" s="201"/>
      <c r="AE476" s="201"/>
      <c r="AF476" s="201"/>
      <c r="AG476" s="201"/>
      <c r="AH476" s="201"/>
      <c r="AI476" s="201"/>
      <c r="AJ476" s="201"/>
      <c r="AK476" s="201"/>
      <c r="AL476" s="201"/>
      <c r="AM476" s="201"/>
    </row>
    <row r="477" spans="2:39" x14ac:dyDescent="0.3">
      <c r="B477" s="204" t="s">
        <v>48</v>
      </c>
      <c r="C477" s="203" t="s">
        <v>50</v>
      </c>
      <c r="D477" s="202" t="s">
        <v>45</v>
      </c>
      <c r="E477" s="201" t="s">
        <v>323</v>
      </c>
      <c r="F477" s="201" t="s">
        <v>328</v>
      </c>
      <c r="G477" s="201"/>
      <c r="H477" s="201"/>
      <c r="I477" s="201"/>
      <c r="J477" s="201"/>
      <c r="K477" s="201"/>
      <c r="L477" s="201"/>
      <c r="M477" s="201"/>
      <c r="N477" s="201"/>
      <c r="O477" s="201"/>
      <c r="P477" s="201"/>
      <c r="Q477" s="201"/>
      <c r="R477" s="201"/>
      <c r="S477" s="201"/>
      <c r="T477" s="201"/>
      <c r="U477" s="201"/>
      <c r="V477" s="201"/>
      <c r="W477" s="201"/>
      <c r="X477" s="201"/>
      <c r="Y477" s="201"/>
      <c r="Z477" s="201"/>
      <c r="AA477" s="201"/>
      <c r="AB477" s="201"/>
      <c r="AC477" s="201"/>
      <c r="AD477" s="201"/>
      <c r="AE477" s="201"/>
      <c r="AF477" s="201"/>
      <c r="AG477" s="201"/>
      <c r="AH477" s="201"/>
      <c r="AI477" s="201"/>
      <c r="AJ477" s="201"/>
      <c r="AK477" s="201"/>
      <c r="AL477" s="201"/>
      <c r="AM477" s="201"/>
    </row>
    <row r="478" spans="2:39" x14ac:dyDescent="0.3">
      <c r="B478" s="204" t="s">
        <v>48</v>
      </c>
      <c r="C478" s="203" t="s">
        <v>50</v>
      </c>
      <c r="D478" s="202" t="s">
        <v>45</v>
      </c>
      <c r="E478" s="201" t="s">
        <v>322</v>
      </c>
      <c r="F478" s="201" t="s">
        <v>329</v>
      </c>
      <c r="G478" s="201"/>
      <c r="H478" s="201"/>
      <c r="I478" s="201"/>
      <c r="J478" s="201"/>
      <c r="K478" s="201"/>
      <c r="L478" s="201"/>
      <c r="M478" s="201"/>
      <c r="N478" s="201"/>
      <c r="O478" s="201"/>
      <c r="P478" s="201"/>
      <c r="Q478" s="201"/>
      <c r="R478" s="201"/>
      <c r="S478" s="201"/>
      <c r="T478" s="201"/>
      <c r="U478" s="201"/>
      <c r="V478" s="201"/>
      <c r="W478" s="201"/>
      <c r="X478" s="201"/>
      <c r="Y478" s="201"/>
      <c r="Z478" s="201"/>
      <c r="AA478" s="201"/>
      <c r="AB478" s="201"/>
      <c r="AC478" s="201"/>
      <c r="AD478" s="201"/>
      <c r="AE478" s="201"/>
      <c r="AF478" s="201"/>
      <c r="AG478" s="201"/>
      <c r="AH478" s="201"/>
      <c r="AI478" s="201"/>
      <c r="AJ478" s="201"/>
      <c r="AK478" s="201"/>
      <c r="AL478" s="201"/>
      <c r="AM478" s="201"/>
    </row>
    <row r="479" spans="2:39" x14ac:dyDescent="0.3">
      <c r="B479" s="204" t="s">
        <v>48</v>
      </c>
      <c r="C479" s="203" t="s">
        <v>50</v>
      </c>
      <c r="D479" s="202" t="s">
        <v>45</v>
      </c>
      <c r="E479" s="201" t="s">
        <v>322</v>
      </c>
      <c r="F479" s="201" t="s">
        <v>328</v>
      </c>
      <c r="G479" s="201"/>
      <c r="H479" s="201"/>
      <c r="I479" s="201"/>
      <c r="J479" s="201"/>
      <c r="K479" s="201"/>
      <c r="L479" s="201"/>
      <c r="M479" s="201"/>
      <c r="N479" s="201"/>
      <c r="O479" s="201"/>
      <c r="P479" s="201"/>
      <c r="Q479" s="201"/>
      <c r="R479" s="201"/>
      <c r="S479" s="201"/>
      <c r="T479" s="201"/>
      <c r="U479" s="201"/>
      <c r="V479" s="201"/>
      <c r="W479" s="201"/>
      <c r="X479" s="201"/>
      <c r="Y479" s="201"/>
      <c r="Z479" s="201"/>
      <c r="AA479" s="201"/>
      <c r="AB479" s="201"/>
      <c r="AC479" s="201"/>
      <c r="AD479" s="201"/>
      <c r="AE479" s="201"/>
      <c r="AF479" s="201"/>
      <c r="AG479" s="201"/>
      <c r="AH479" s="201"/>
      <c r="AI479" s="201"/>
      <c r="AJ479" s="201"/>
      <c r="AK479" s="201"/>
      <c r="AL479" s="201"/>
      <c r="AM479" s="201"/>
    </row>
    <row r="480" spans="2:39" x14ac:dyDescent="0.3">
      <c r="B480" s="204" t="s">
        <v>48</v>
      </c>
      <c r="C480" s="203" t="s">
        <v>50</v>
      </c>
      <c r="D480" s="202" t="s">
        <v>45</v>
      </c>
      <c r="E480" s="201" t="s">
        <v>321</v>
      </c>
      <c r="F480" s="201" t="s">
        <v>329</v>
      </c>
      <c r="G480" s="201"/>
      <c r="H480" s="201"/>
      <c r="I480" s="201"/>
      <c r="J480" s="201"/>
      <c r="K480" s="201"/>
      <c r="L480" s="201"/>
      <c r="M480" s="201"/>
      <c r="N480" s="201"/>
      <c r="O480" s="201"/>
      <c r="P480" s="201"/>
      <c r="Q480" s="201"/>
      <c r="R480" s="201"/>
      <c r="S480" s="201"/>
      <c r="T480" s="201"/>
      <c r="U480" s="201"/>
      <c r="V480" s="201"/>
      <c r="W480" s="201"/>
      <c r="X480" s="201"/>
      <c r="Y480" s="201"/>
      <c r="Z480" s="201"/>
      <c r="AA480" s="201"/>
      <c r="AB480" s="201"/>
      <c r="AC480" s="201"/>
      <c r="AD480" s="201"/>
      <c r="AE480" s="201"/>
      <c r="AF480" s="201"/>
      <c r="AG480" s="201"/>
      <c r="AH480" s="201"/>
      <c r="AI480" s="201"/>
      <c r="AJ480" s="201"/>
      <c r="AK480" s="201"/>
      <c r="AL480" s="201"/>
      <c r="AM480" s="201"/>
    </row>
    <row r="481" spans="2:39" x14ac:dyDescent="0.3">
      <c r="B481" s="204" t="s">
        <v>48</v>
      </c>
      <c r="C481" s="203" t="s">
        <v>50</v>
      </c>
      <c r="D481" s="202" t="s">
        <v>45</v>
      </c>
      <c r="E481" s="201" t="s">
        <v>321</v>
      </c>
      <c r="F481" s="201" t="s">
        <v>328</v>
      </c>
      <c r="G481" s="201"/>
      <c r="H481" s="201"/>
      <c r="I481" s="201"/>
      <c r="J481" s="201"/>
      <c r="K481" s="201"/>
      <c r="L481" s="201"/>
      <c r="M481" s="201"/>
      <c r="N481" s="201"/>
      <c r="O481" s="201"/>
      <c r="P481" s="201"/>
      <c r="Q481" s="201"/>
      <c r="R481" s="201"/>
      <c r="S481" s="201"/>
      <c r="T481" s="201"/>
      <c r="U481" s="201"/>
      <c r="V481" s="201"/>
      <c r="W481" s="201"/>
      <c r="X481" s="201"/>
      <c r="Y481" s="201"/>
      <c r="Z481" s="201"/>
      <c r="AA481" s="201"/>
      <c r="AB481" s="201"/>
      <c r="AC481" s="201"/>
      <c r="AD481" s="201"/>
      <c r="AE481" s="201"/>
      <c r="AF481" s="201"/>
      <c r="AG481" s="201"/>
      <c r="AH481" s="201"/>
      <c r="AI481" s="201"/>
      <c r="AJ481" s="201"/>
      <c r="AK481" s="201"/>
      <c r="AL481" s="201"/>
      <c r="AM481" s="201"/>
    </row>
    <row r="482" spans="2:39" x14ac:dyDescent="0.3">
      <c r="B482" s="204" t="s">
        <v>48</v>
      </c>
      <c r="C482" s="203" t="s">
        <v>50</v>
      </c>
      <c r="D482" s="202" t="s">
        <v>52</v>
      </c>
      <c r="E482" s="201" t="s">
        <v>326</v>
      </c>
      <c r="F482" s="201" t="s">
        <v>329</v>
      </c>
      <c r="G482" s="201"/>
      <c r="H482" s="201"/>
      <c r="I482" s="201"/>
      <c r="J482" s="201"/>
      <c r="K482" s="201"/>
      <c r="L482" s="201"/>
      <c r="M482" s="201"/>
      <c r="N482" s="201"/>
      <c r="O482" s="201"/>
      <c r="P482" s="201"/>
      <c r="Q482" s="201"/>
      <c r="R482" s="201"/>
      <c r="S482" s="201"/>
      <c r="T482" s="201"/>
      <c r="U482" s="201"/>
      <c r="V482" s="201"/>
      <c r="W482" s="201"/>
      <c r="X482" s="201"/>
      <c r="Y482" s="201"/>
      <c r="Z482" s="201"/>
      <c r="AA482" s="201"/>
      <c r="AB482" s="201"/>
      <c r="AC482" s="201"/>
      <c r="AD482" s="201"/>
      <c r="AE482" s="201"/>
      <c r="AF482" s="201"/>
      <c r="AG482" s="201"/>
      <c r="AH482" s="201"/>
      <c r="AI482" s="201"/>
      <c r="AJ482" s="201"/>
      <c r="AK482" s="201"/>
      <c r="AL482" s="201"/>
      <c r="AM482" s="201"/>
    </row>
    <row r="483" spans="2:39" x14ac:dyDescent="0.3">
      <c r="B483" s="204" t="s">
        <v>48</v>
      </c>
      <c r="C483" s="203" t="s">
        <v>50</v>
      </c>
      <c r="D483" s="202" t="s">
        <v>52</v>
      </c>
      <c r="E483" s="201" t="s">
        <v>326</v>
      </c>
      <c r="F483" s="201" t="s">
        <v>328</v>
      </c>
      <c r="G483" s="201"/>
      <c r="H483" s="201"/>
      <c r="I483" s="201"/>
      <c r="J483" s="201"/>
      <c r="K483" s="201"/>
      <c r="L483" s="201"/>
      <c r="M483" s="201"/>
      <c r="N483" s="201"/>
      <c r="O483" s="201"/>
      <c r="P483" s="201"/>
      <c r="Q483" s="201"/>
      <c r="R483" s="201"/>
      <c r="S483" s="201"/>
      <c r="T483" s="201"/>
      <c r="U483" s="201"/>
      <c r="V483" s="201"/>
      <c r="W483" s="201"/>
      <c r="X483" s="201"/>
      <c r="Y483" s="201"/>
      <c r="Z483" s="201"/>
      <c r="AA483" s="201"/>
      <c r="AB483" s="201"/>
      <c r="AC483" s="201"/>
      <c r="AD483" s="201"/>
      <c r="AE483" s="201"/>
      <c r="AF483" s="201"/>
      <c r="AG483" s="201"/>
      <c r="AH483" s="201"/>
      <c r="AI483" s="201"/>
      <c r="AJ483" s="201"/>
      <c r="AK483" s="201"/>
      <c r="AL483" s="201"/>
      <c r="AM483" s="201"/>
    </row>
    <row r="484" spans="2:39" x14ac:dyDescent="0.3">
      <c r="B484" s="204" t="s">
        <v>48</v>
      </c>
      <c r="C484" s="203" t="s">
        <v>50</v>
      </c>
      <c r="D484" s="202" t="s">
        <v>52</v>
      </c>
      <c r="E484" s="201" t="s">
        <v>324</v>
      </c>
      <c r="F484" s="201" t="s">
        <v>329</v>
      </c>
      <c r="G484" s="201"/>
      <c r="H484" s="201"/>
      <c r="I484" s="201"/>
      <c r="J484" s="201"/>
      <c r="K484" s="201"/>
      <c r="L484" s="201"/>
      <c r="M484" s="201"/>
      <c r="N484" s="201"/>
      <c r="O484" s="201"/>
      <c r="P484" s="201"/>
      <c r="Q484" s="201"/>
      <c r="R484" s="201"/>
      <c r="S484" s="201"/>
      <c r="T484" s="201"/>
      <c r="U484" s="201"/>
      <c r="V484" s="201"/>
      <c r="W484" s="201"/>
      <c r="X484" s="201"/>
      <c r="Y484" s="201"/>
      <c r="Z484" s="201"/>
      <c r="AA484" s="201"/>
      <c r="AB484" s="201"/>
      <c r="AC484" s="201"/>
      <c r="AD484" s="201"/>
      <c r="AE484" s="201"/>
      <c r="AF484" s="201"/>
      <c r="AG484" s="201"/>
      <c r="AH484" s="201"/>
      <c r="AI484" s="201"/>
      <c r="AJ484" s="201"/>
      <c r="AK484" s="201"/>
      <c r="AL484" s="201"/>
      <c r="AM484" s="201"/>
    </row>
    <row r="485" spans="2:39" x14ac:dyDescent="0.3">
      <c r="B485" s="204" t="s">
        <v>48</v>
      </c>
      <c r="C485" s="203" t="s">
        <v>50</v>
      </c>
      <c r="D485" s="202" t="s">
        <v>52</v>
      </c>
      <c r="E485" s="201" t="s">
        <v>324</v>
      </c>
      <c r="F485" s="201" t="s">
        <v>328</v>
      </c>
      <c r="G485" s="201"/>
      <c r="H485" s="201"/>
      <c r="I485" s="201"/>
      <c r="J485" s="201"/>
      <c r="K485" s="201"/>
      <c r="L485" s="201"/>
      <c r="M485" s="201"/>
      <c r="N485" s="201"/>
      <c r="O485" s="201"/>
      <c r="P485" s="201"/>
      <c r="Q485" s="201"/>
      <c r="R485" s="201"/>
      <c r="S485" s="201"/>
      <c r="T485" s="201"/>
      <c r="U485" s="201"/>
      <c r="V485" s="201"/>
      <c r="W485" s="201"/>
      <c r="X485" s="201"/>
      <c r="Y485" s="201"/>
      <c r="Z485" s="201"/>
      <c r="AA485" s="201"/>
      <c r="AB485" s="201"/>
      <c r="AC485" s="201"/>
      <c r="AD485" s="201"/>
      <c r="AE485" s="201"/>
      <c r="AF485" s="201"/>
      <c r="AG485" s="201"/>
      <c r="AH485" s="201"/>
      <c r="AI485" s="201"/>
      <c r="AJ485" s="201"/>
      <c r="AK485" s="201"/>
      <c r="AL485" s="201"/>
      <c r="AM485" s="201"/>
    </row>
    <row r="486" spans="2:39" x14ac:dyDescent="0.3">
      <c r="B486" s="204" t="s">
        <v>48</v>
      </c>
      <c r="C486" s="203" t="s">
        <v>50</v>
      </c>
      <c r="D486" s="202" t="s">
        <v>52</v>
      </c>
      <c r="E486" s="201" t="s">
        <v>323</v>
      </c>
      <c r="F486" s="201" t="s">
        <v>329</v>
      </c>
      <c r="G486" s="201"/>
      <c r="H486" s="201"/>
      <c r="I486" s="201"/>
      <c r="J486" s="201"/>
      <c r="K486" s="201"/>
      <c r="L486" s="201"/>
      <c r="M486" s="201"/>
      <c r="N486" s="201"/>
      <c r="O486" s="201"/>
      <c r="P486" s="201"/>
      <c r="Q486" s="201"/>
      <c r="R486" s="201"/>
      <c r="S486" s="201"/>
      <c r="T486" s="201"/>
      <c r="U486" s="201"/>
      <c r="V486" s="201"/>
      <c r="W486" s="201"/>
      <c r="X486" s="201"/>
      <c r="Y486" s="201"/>
      <c r="Z486" s="201"/>
      <c r="AA486" s="201"/>
      <c r="AB486" s="201"/>
      <c r="AC486" s="201"/>
      <c r="AD486" s="201"/>
      <c r="AE486" s="201"/>
      <c r="AF486" s="201"/>
      <c r="AG486" s="201"/>
      <c r="AH486" s="201"/>
      <c r="AI486" s="201"/>
      <c r="AJ486" s="201"/>
      <c r="AK486" s="201"/>
      <c r="AL486" s="201"/>
      <c r="AM486" s="201"/>
    </row>
    <row r="487" spans="2:39" x14ac:dyDescent="0.3">
      <c r="B487" s="204" t="s">
        <v>48</v>
      </c>
      <c r="C487" s="203" t="s">
        <v>50</v>
      </c>
      <c r="D487" s="202" t="s">
        <v>52</v>
      </c>
      <c r="E487" s="201" t="s">
        <v>323</v>
      </c>
      <c r="F487" s="201" t="s">
        <v>328</v>
      </c>
      <c r="G487" s="201"/>
      <c r="H487" s="201"/>
      <c r="I487" s="201"/>
      <c r="J487" s="201"/>
      <c r="K487" s="201"/>
      <c r="L487" s="201"/>
      <c r="M487" s="201"/>
      <c r="N487" s="201"/>
      <c r="O487" s="201"/>
      <c r="P487" s="201"/>
      <c r="Q487" s="201"/>
      <c r="R487" s="201"/>
      <c r="S487" s="201"/>
      <c r="T487" s="201"/>
      <c r="U487" s="201"/>
      <c r="V487" s="201"/>
      <c r="W487" s="201"/>
      <c r="X487" s="201"/>
      <c r="Y487" s="201"/>
      <c r="Z487" s="201"/>
      <c r="AA487" s="201"/>
      <c r="AB487" s="201"/>
      <c r="AC487" s="201"/>
      <c r="AD487" s="201"/>
      <c r="AE487" s="201"/>
      <c r="AF487" s="201"/>
      <c r="AG487" s="201"/>
      <c r="AH487" s="201"/>
      <c r="AI487" s="201"/>
      <c r="AJ487" s="201"/>
      <c r="AK487" s="201"/>
      <c r="AL487" s="201"/>
      <c r="AM487" s="201"/>
    </row>
    <row r="488" spans="2:39" x14ac:dyDescent="0.3">
      <c r="B488" s="204" t="s">
        <v>48</v>
      </c>
      <c r="C488" s="203" t="s">
        <v>50</v>
      </c>
      <c r="D488" s="202" t="s">
        <v>52</v>
      </c>
      <c r="E488" s="201" t="s">
        <v>322</v>
      </c>
      <c r="F488" s="201" t="s">
        <v>329</v>
      </c>
      <c r="G488" s="201"/>
      <c r="H488" s="201"/>
      <c r="I488" s="201"/>
      <c r="J488" s="201"/>
      <c r="K488" s="201"/>
      <c r="L488" s="201"/>
      <c r="M488" s="201"/>
      <c r="N488" s="201"/>
      <c r="O488" s="201"/>
      <c r="P488" s="201"/>
      <c r="Q488" s="201"/>
      <c r="R488" s="201"/>
      <c r="S488" s="201"/>
      <c r="T488" s="201"/>
      <c r="U488" s="201"/>
      <c r="V488" s="201"/>
      <c r="W488" s="201"/>
      <c r="X488" s="201"/>
      <c r="Y488" s="201"/>
      <c r="Z488" s="201"/>
      <c r="AA488" s="201"/>
      <c r="AB488" s="201"/>
      <c r="AC488" s="201"/>
      <c r="AD488" s="201"/>
      <c r="AE488" s="201"/>
      <c r="AF488" s="201"/>
      <c r="AG488" s="201"/>
      <c r="AH488" s="201"/>
      <c r="AI488" s="201"/>
      <c r="AJ488" s="201"/>
      <c r="AK488" s="201"/>
      <c r="AL488" s="201"/>
      <c r="AM488" s="201"/>
    </row>
    <row r="489" spans="2:39" x14ac:dyDescent="0.3">
      <c r="B489" s="204" t="s">
        <v>48</v>
      </c>
      <c r="C489" s="203" t="s">
        <v>50</v>
      </c>
      <c r="D489" s="202" t="s">
        <v>52</v>
      </c>
      <c r="E489" s="201" t="s">
        <v>322</v>
      </c>
      <c r="F489" s="201" t="s">
        <v>328</v>
      </c>
      <c r="G489" s="201"/>
      <c r="H489" s="201"/>
      <c r="I489" s="201"/>
      <c r="J489" s="201"/>
      <c r="K489" s="201"/>
      <c r="L489" s="201"/>
      <c r="M489" s="201"/>
      <c r="N489" s="201"/>
      <c r="O489" s="201"/>
      <c r="P489" s="201"/>
      <c r="Q489" s="201"/>
      <c r="R489" s="201"/>
      <c r="S489" s="201"/>
      <c r="T489" s="201"/>
      <c r="U489" s="201"/>
      <c r="V489" s="201"/>
      <c r="W489" s="201"/>
      <c r="X489" s="201"/>
      <c r="Y489" s="201"/>
      <c r="Z489" s="201"/>
      <c r="AA489" s="201"/>
      <c r="AB489" s="201"/>
      <c r="AC489" s="201"/>
      <c r="AD489" s="201"/>
      <c r="AE489" s="201"/>
      <c r="AF489" s="201"/>
      <c r="AG489" s="201"/>
      <c r="AH489" s="201"/>
      <c r="AI489" s="201"/>
      <c r="AJ489" s="201"/>
      <c r="AK489" s="201"/>
      <c r="AL489" s="201"/>
      <c r="AM489" s="201"/>
    </row>
    <row r="490" spans="2:39" x14ac:dyDescent="0.3">
      <c r="B490" s="204" t="s">
        <v>48</v>
      </c>
      <c r="C490" s="203" t="s">
        <v>50</v>
      </c>
      <c r="D490" s="202" t="s">
        <v>52</v>
      </c>
      <c r="E490" s="201" t="s">
        <v>321</v>
      </c>
      <c r="F490" s="201" t="s">
        <v>329</v>
      </c>
      <c r="G490" s="201"/>
      <c r="H490" s="201"/>
      <c r="I490" s="201"/>
      <c r="J490" s="201"/>
      <c r="K490" s="201"/>
      <c r="L490" s="201"/>
      <c r="M490" s="201"/>
      <c r="N490" s="201"/>
      <c r="O490" s="201"/>
      <c r="P490" s="201"/>
      <c r="Q490" s="201"/>
      <c r="R490" s="201"/>
      <c r="S490" s="201"/>
      <c r="T490" s="201"/>
      <c r="U490" s="201"/>
      <c r="V490" s="201"/>
      <c r="W490" s="201"/>
      <c r="X490" s="201"/>
      <c r="Y490" s="201"/>
      <c r="Z490" s="201"/>
      <c r="AA490" s="201"/>
      <c r="AB490" s="201"/>
      <c r="AC490" s="201"/>
      <c r="AD490" s="201"/>
      <c r="AE490" s="201"/>
      <c r="AF490" s="201"/>
      <c r="AG490" s="201"/>
      <c r="AH490" s="201"/>
      <c r="AI490" s="201"/>
      <c r="AJ490" s="201"/>
      <c r="AK490" s="201"/>
      <c r="AL490" s="201"/>
      <c r="AM490" s="201"/>
    </row>
    <row r="491" spans="2:39" x14ac:dyDescent="0.3">
      <c r="B491" s="204" t="s">
        <v>48</v>
      </c>
      <c r="C491" s="203" t="s">
        <v>50</v>
      </c>
      <c r="D491" s="202" t="s">
        <v>52</v>
      </c>
      <c r="E491" s="201" t="s">
        <v>321</v>
      </c>
      <c r="F491" s="201" t="s">
        <v>328</v>
      </c>
      <c r="G491" s="201"/>
      <c r="H491" s="201"/>
      <c r="I491" s="201"/>
      <c r="J491" s="201"/>
      <c r="K491" s="201"/>
      <c r="L491" s="201"/>
      <c r="M491" s="201"/>
      <c r="N491" s="201"/>
      <c r="O491" s="201"/>
      <c r="P491" s="201"/>
      <c r="Q491" s="201"/>
      <c r="R491" s="201"/>
      <c r="S491" s="201"/>
      <c r="T491" s="201"/>
      <c r="U491" s="201"/>
      <c r="V491" s="201"/>
      <c r="W491" s="201"/>
      <c r="X491" s="201"/>
      <c r="Y491" s="201"/>
      <c r="Z491" s="201"/>
      <c r="AA491" s="201"/>
      <c r="AB491" s="201"/>
      <c r="AC491" s="201"/>
      <c r="AD491" s="201"/>
      <c r="AE491" s="201"/>
      <c r="AF491" s="201"/>
      <c r="AG491" s="201"/>
      <c r="AH491" s="201"/>
      <c r="AI491" s="201"/>
      <c r="AJ491" s="201"/>
      <c r="AK491" s="201"/>
      <c r="AL491" s="201"/>
      <c r="AM491" s="201"/>
    </row>
    <row r="492" spans="2:39" x14ac:dyDescent="0.3">
      <c r="B492" s="199" t="s">
        <v>48</v>
      </c>
      <c r="C492" s="200" t="s">
        <v>44</v>
      </c>
      <c r="D492" s="37" t="s">
        <v>45</v>
      </c>
      <c r="E492" s="36" t="s">
        <v>326</v>
      </c>
      <c r="F492" s="36" t="s">
        <v>329</v>
      </c>
      <c r="G492" s="36"/>
      <c r="H492" s="36"/>
      <c r="I492" s="36"/>
      <c r="J492" s="36"/>
      <c r="K492" s="36"/>
      <c r="L492" s="36"/>
      <c r="M492" s="36"/>
      <c r="N492" s="36"/>
      <c r="O492" s="36"/>
      <c r="P492" s="36"/>
      <c r="Q492" s="36"/>
      <c r="R492" s="36"/>
      <c r="S492" s="36"/>
      <c r="T492" s="36"/>
      <c r="U492" s="36"/>
      <c r="V492" s="36"/>
      <c r="W492" s="36"/>
      <c r="X492" s="36"/>
      <c r="Y492" s="36"/>
      <c r="Z492" s="36"/>
      <c r="AA492" s="36"/>
      <c r="AB492" s="36"/>
      <c r="AC492" s="36"/>
      <c r="AD492" s="36"/>
      <c r="AE492" s="36"/>
      <c r="AF492" s="36"/>
      <c r="AG492" s="36"/>
      <c r="AH492" s="36"/>
      <c r="AI492" s="36"/>
      <c r="AJ492" s="36"/>
      <c r="AK492" s="36"/>
      <c r="AL492" s="36"/>
      <c r="AM492" s="36"/>
    </row>
    <row r="493" spans="2:39" x14ac:dyDescent="0.3">
      <c r="B493" s="199" t="s">
        <v>48</v>
      </c>
      <c r="C493" s="200" t="s">
        <v>44</v>
      </c>
      <c r="D493" s="37" t="s">
        <v>45</v>
      </c>
      <c r="E493" s="36" t="s">
        <v>326</v>
      </c>
      <c r="F493" s="36" t="s">
        <v>328</v>
      </c>
      <c r="G493" s="36"/>
      <c r="H493" s="36"/>
      <c r="I493" s="36"/>
      <c r="J493" s="36"/>
      <c r="K493" s="36"/>
      <c r="L493" s="36"/>
      <c r="M493" s="36"/>
      <c r="N493" s="36"/>
      <c r="O493" s="36"/>
      <c r="P493" s="36"/>
      <c r="Q493" s="36"/>
      <c r="R493" s="36"/>
      <c r="S493" s="36"/>
      <c r="T493" s="36"/>
      <c r="U493" s="36"/>
      <c r="V493" s="36"/>
      <c r="W493" s="36"/>
      <c r="X493" s="36"/>
      <c r="Y493" s="36"/>
      <c r="Z493" s="36"/>
      <c r="AA493" s="36"/>
      <c r="AB493" s="36"/>
      <c r="AC493" s="36"/>
      <c r="AD493" s="36"/>
      <c r="AE493" s="36"/>
      <c r="AF493" s="36"/>
      <c r="AG493" s="36"/>
      <c r="AH493" s="36"/>
      <c r="AI493" s="36"/>
      <c r="AJ493" s="36"/>
      <c r="AK493" s="36"/>
      <c r="AL493" s="36"/>
      <c r="AM493" s="36"/>
    </row>
    <row r="494" spans="2:39" x14ac:dyDescent="0.3">
      <c r="B494" s="199" t="s">
        <v>48</v>
      </c>
      <c r="C494" s="200" t="s">
        <v>44</v>
      </c>
      <c r="D494" s="37" t="s">
        <v>45</v>
      </c>
      <c r="E494" s="36" t="s">
        <v>324</v>
      </c>
      <c r="F494" s="36" t="s">
        <v>329</v>
      </c>
      <c r="G494" s="36"/>
      <c r="H494" s="36"/>
      <c r="I494" s="36"/>
      <c r="J494" s="36"/>
      <c r="K494" s="36"/>
      <c r="L494" s="36"/>
      <c r="M494" s="36"/>
      <c r="N494" s="36"/>
      <c r="O494" s="36"/>
      <c r="P494" s="36"/>
      <c r="Q494" s="36"/>
      <c r="R494" s="36"/>
      <c r="S494" s="36"/>
      <c r="T494" s="36"/>
      <c r="U494" s="36"/>
      <c r="V494" s="36"/>
      <c r="W494" s="36"/>
      <c r="X494" s="36"/>
      <c r="Y494" s="36"/>
      <c r="Z494" s="36"/>
      <c r="AA494" s="36"/>
      <c r="AB494" s="36"/>
      <c r="AC494" s="36"/>
      <c r="AD494" s="36"/>
      <c r="AE494" s="36"/>
      <c r="AF494" s="36"/>
      <c r="AG494" s="36"/>
      <c r="AH494" s="36"/>
      <c r="AI494" s="36"/>
      <c r="AJ494" s="36"/>
      <c r="AK494" s="36"/>
      <c r="AL494" s="36"/>
      <c r="AM494" s="36"/>
    </row>
    <row r="495" spans="2:39" x14ac:dyDescent="0.3">
      <c r="B495" s="199" t="s">
        <v>48</v>
      </c>
      <c r="C495" s="200" t="s">
        <v>44</v>
      </c>
      <c r="D495" s="37" t="s">
        <v>45</v>
      </c>
      <c r="E495" s="36" t="s">
        <v>324</v>
      </c>
      <c r="F495" s="36" t="s">
        <v>328</v>
      </c>
      <c r="G495" s="36"/>
      <c r="H495" s="36"/>
      <c r="I495" s="36"/>
      <c r="J495" s="36"/>
      <c r="K495" s="36"/>
      <c r="L495" s="36"/>
      <c r="M495" s="36"/>
      <c r="N495" s="36"/>
      <c r="O495" s="36"/>
      <c r="P495" s="36"/>
      <c r="Q495" s="36"/>
      <c r="R495" s="36"/>
      <c r="S495" s="36"/>
      <c r="T495" s="36"/>
      <c r="U495" s="36"/>
      <c r="V495" s="36"/>
      <c r="W495" s="36"/>
      <c r="X495" s="36"/>
      <c r="Y495" s="36"/>
      <c r="Z495" s="36"/>
      <c r="AA495" s="36"/>
      <c r="AB495" s="36"/>
      <c r="AC495" s="36"/>
      <c r="AD495" s="36"/>
      <c r="AE495" s="36"/>
      <c r="AF495" s="36"/>
      <c r="AG495" s="36"/>
      <c r="AH495" s="36"/>
      <c r="AI495" s="36"/>
      <c r="AJ495" s="36"/>
      <c r="AK495" s="36"/>
      <c r="AL495" s="36"/>
      <c r="AM495" s="36"/>
    </row>
    <row r="496" spans="2:39" x14ac:dyDescent="0.3">
      <c r="B496" s="199" t="s">
        <v>48</v>
      </c>
      <c r="C496" s="200" t="s">
        <v>44</v>
      </c>
      <c r="D496" s="37" t="s">
        <v>45</v>
      </c>
      <c r="E496" s="36" t="s">
        <v>323</v>
      </c>
      <c r="F496" s="36" t="s">
        <v>329</v>
      </c>
      <c r="G496" s="36"/>
      <c r="H496" s="36"/>
      <c r="I496" s="36"/>
      <c r="J496" s="36"/>
      <c r="K496" s="36"/>
      <c r="L496" s="36"/>
      <c r="M496" s="36"/>
      <c r="N496" s="36"/>
      <c r="O496" s="36"/>
      <c r="P496" s="36"/>
      <c r="Q496" s="36"/>
      <c r="R496" s="36"/>
      <c r="S496" s="36"/>
      <c r="T496" s="36"/>
      <c r="U496" s="36"/>
      <c r="V496" s="36"/>
      <c r="W496" s="36"/>
      <c r="X496" s="36"/>
      <c r="Y496" s="36"/>
      <c r="Z496" s="36"/>
      <c r="AA496" s="36"/>
      <c r="AB496" s="36"/>
      <c r="AC496" s="36"/>
      <c r="AD496" s="36"/>
      <c r="AE496" s="36"/>
      <c r="AF496" s="36"/>
      <c r="AG496" s="36"/>
      <c r="AH496" s="36"/>
      <c r="AI496" s="36"/>
      <c r="AJ496" s="36"/>
      <c r="AK496" s="36"/>
      <c r="AL496" s="36"/>
      <c r="AM496" s="36"/>
    </row>
    <row r="497" spans="2:39" x14ac:dyDescent="0.3">
      <c r="B497" s="199" t="s">
        <v>48</v>
      </c>
      <c r="C497" s="200" t="s">
        <v>44</v>
      </c>
      <c r="D497" s="37" t="s">
        <v>45</v>
      </c>
      <c r="E497" s="36" t="s">
        <v>323</v>
      </c>
      <c r="F497" s="36" t="s">
        <v>328</v>
      </c>
      <c r="G497" s="36"/>
      <c r="H497" s="36"/>
      <c r="I497" s="36"/>
      <c r="J497" s="36"/>
      <c r="K497" s="36"/>
      <c r="L497" s="36"/>
      <c r="M497" s="36"/>
      <c r="N497" s="36"/>
      <c r="O497" s="36"/>
      <c r="P497" s="36"/>
      <c r="Q497" s="36"/>
      <c r="R497" s="36"/>
      <c r="S497" s="36"/>
      <c r="T497" s="36"/>
      <c r="U497" s="36"/>
      <c r="V497" s="36"/>
      <c r="W497" s="36"/>
      <c r="X497" s="36"/>
      <c r="Y497" s="36"/>
      <c r="Z497" s="36"/>
      <c r="AA497" s="36"/>
      <c r="AB497" s="36"/>
      <c r="AC497" s="36"/>
      <c r="AD497" s="36"/>
      <c r="AE497" s="36"/>
      <c r="AF497" s="36"/>
      <c r="AG497" s="36"/>
      <c r="AH497" s="36"/>
      <c r="AI497" s="36"/>
      <c r="AJ497" s="36"/>
      <c r="AK497" s="36"/>
      <c r="AL497" s="36"/>
      <c r="AM497" s="36"/>
    </row>
    <row r="498" spans="2:39" x14ac:dyDescent="0.3">
      <c r="B498" s="199" t="s">
        <v>48</v>
      </c>
      <c r="C498" s="200" t="s">
        <v>44</v>
      </c>
      <c r="D498" s="37" t="s">
        <v>45</v>
      </c>
      <c r="E498" s="36" t="s">
        <v>322</v>
      </c>
      <c r="F498" s="36" t="s">
        <v>329</v>
      </c>
      <c r="G498" s="36"/>
      <c r="H498" s="36"/>
      <c r="I498" s="36"/>
      <c r="J498" s="36"/>
      <c r="K498" s="36"/>
      <c r="L498" s="36"/>
      <c r="M498" s="36"/>
      <c r="N498" s="36"/>
      <c r="O498" s="36"/>
      <c r="P498" s="36"/>
      <c r="Q498" s="36"/>
      <c r="R498" s="36"/>
      <c r="S498" s="36"/>
      <c r="T498" s="36"/>
      <c r="U498" s="36"/>
      <c r="V498" s="36"/>
      <c r="W498" s="36"/>
      <c r="X498" s="36"/>
      <c r="Y498" s="36"/>
      <c r="Z498" s="36"/>
      <c r="AA498" s="36"/>
      <c r="AB498" s="36"/>
      <c r="AC498" s="36"/>
      <c r="AD498" s="36"/>
      <c r="AE498" s="36"/>
      <c r="AF498" s="36"/>
      <c r="AG498" s="36"/>
      <c r="AH498" s="36"/>
      <c r="AI498" s="36"/>
      <c r="AJ498" s="36"/>
      <c r="AK498" s="36"/>
      <c r="AL498" s="36"/>
      <c r="AM498" s="36"/>
    </row>
    <row r="499" spans="2:39" x14ac:dyDescent="0.3">
      <c r="B499" s="199" t="s">
        <v>48</v>
      </c>
      <c r="C499" s="200" t="s">
        <v>44</v>
      </c>
      <c r="D499" s="37" t="s">
        <v>45</v>
      </c>
      <c r="E499" s="36" t="s">
        <v>322</v>
      </c>
      <c r="F499" s="36" t="s">
        <v>328</v>
      </c>
      <c r="G499" s="36"/>
      <c r="H499" s="36"/>
      <c r="I499" s="36"/>
      <c r="J499" s="36"/>
      <c r="K499" s="36"/>
      <c r="L499" s="36"/>
      <c r="M499" s="36"/>
      <c r="N499" s="36"/>
      <c r="O499" s="36"/>
      <c r="P499" s="36"/>
      <c r="Q499" s="36"/>
      <c r="R499" s="36"/>
      <c r="S499" s="36"/>
      <c r="T499" s="36"/>
      <c r="U499" s="36"/>
      <c r="V499" s="36"/>
      <c r="W499" s="36"/>
      <c r="X499" s="36"/>
      <c r="Y499" s="36"/>
      <c r="Z499" s="36"/>
      <c r="AA499" s="36"/>
      <c r="AB499" s="36"/>
      <c r="AC499" s="36"/>
      <c r="AD499" s="36"/>
      <c r="AE499" s="36"/>
      <c r="AF499" s="36"/>
      <c r="AG499" s="36"/>
      <c r="AH499" s="36"/>
      <c r="AI499" s="36"/>
      <c r="AJ499" s="36"/>
      <c r="AK499" s="36"/>
      <c r="AL499" s="36"/>
      <c r="AM499" s="36"/>
    </row>
    <row r="500" spans="2:39" x14ac:dyDescent="0.3">
      <c r="B500" s="199" t="s">
        <v>48</v>
      </c>
      <c r="C500" s="200" t="s">
        <v>44</v>
      </c>
      <c r="D500" s="37" t="s">
        <v>45</v>
      </c>
      <c r="E500" s="36" t="s">
        <v>321</v>
      </c>
      <c r="F500" s="36" t="s">
        <v>329</v>
      </c>
      <c r="G500" s="36"/>
      <c r="H500" s="36"/>
      <c r="I500" s="36"/>
      <c r="J500" s="36"/>
      <c r="K500" s="36"/>
      <c r="L500" s="36"/>
      <c r="M500" s="36"/>
      <c r="N500" s="36"/>
      <c r="O500" s="36"/>
      <c r="P500" s="36"/>
      <c r="Q500" s="36"/>
      <c r="R500" s="36"/>
      <c r="S500" s="36"/>
      <c r="T500" s="36"/>
      <c r="U500" s="36"/>
      <c r="V500" s="36"/>
      <c r="W500" s="36"/>
      <c r="X500" s="36"/>
      <c r="Y500" s="36"/>
      <c r="Z500" s="36"/>
      <c r="AA500" s="36"/>
      <c r="AB500" s="36"/>
      <c r="AC500" s="36"/>
      <c r="AD500" s="36"/>
      <c r="AE500" s="36"/>
      <c r="AF500" s="36"/>
      <c r="AG500" s="36"/>
      <c r="AH500" s="36"/>
      <c r="AI500" s="36"/>
      <c r="AJ500" s="36"/>
      <c r="AK500" s="36"/>
      <c r="AL500" s="36"/>
      <c r="AM500" s="36"/>
    </row>
    <row r="501" spans="2:39" x14ac:dyDescent="0.3">
      <c r="B501" s="199" t="s">
        <v>48</v>
      </c>
      <c r="C501" s="200" t="s">
        <v>44</v>
      </c>
      <c r="D501" s="37" t="s">
        <v>45</v>
      </c>
      <c r="E501" s="36" t="s">
        <v>321</v>
      </c>
      <c r="F501" s="36" t="s">
        <v>328</v>
      </c>
      <c r="G501" s="36"/>
      <c r="H501" s="36"/>
      <c r="I501" s="36"/>
      <c r="J501" s="36"/>
      <c r="K501" s="36"/>
      <c r="L501" s="36"/>
      <c r="M501" s="36"/>
      <c r="N501" s="36"/>
      <c r="O501" s="36"/>
      <c r="P501" s="36"/>
      <c r="Q501" s="36"/>
      <c r="R501" s="36"/>
      <c r="S501" s="36"/>
      <c r="T501" s="36"/>
      <c r="U501" s="36"/>
      <c r="V501" s="36"/>
      <c r="W501" s="36"/>
      <c r="X501" s="36"/>
      <c r="Y501" s="36"/>
      <c r="Z501" s="36"/>
      <c r="AA501" s="36"/>
      <c r="AB501" s="36"/>
      <c r="AC501" s="36"/>
      <c r="AD501" s="36"/>
      <c r="AE501" s="36"/>
      <c r="AF501" s="36"/>
      <c r="AG501" s="36"/>
      <c r="AH501" s="36"/>
      <c r="AI501" s="36"/>
      <c r="AJ501" s="36"/>
      <c r="AK501" s="36"/>
      <c r="AL501" s="36"/>
      <c r="AM501" s="36"/>
    </row>
    <row r="502" spans="2:39" x14ac:dyDescent="0.3">
      <c r="B502" s="199" t="s">
        <v>48</v>
      </c>
      <c r="C502" s="200" t="s">
        <v>44</v>
      </c>
      <c r="D502" s="37" t="s">
        <v>52</v>
      </c>
      <c r="E502" s="36" t="s">
        <v>326</v>
      </c>
      <c r="F502" s="36" t="s">
        <v>329</v>
      </c>
      <c r="G502" s="36"/>
      <c r="H502" s="36"/>
      <c r="I502" s="36"/>
      <c r="J502" s="36"/>
      <c r="K502" s="36"/>
      <c r="L502" s="36"/>
      <c r="M502" s="36"/>
      <c r="N502" s="36"/>
      <c r="O502" s="36"/>
      <c r="P502" s="36"/>
      <c r="Q502" s="36"/>
      <c r="R502" s="36"/>
      <c r="S502" s="36"/>
      <c r="T502" s="36"/>
      <c r="U502" s="36"/>
      <c r="V502" s="36"/>
      <c r="W502" s="36"/>
      <c r="X502" s="36"/>
      <c r="Y502" s="36"/>
      <c r="Z502" s="36"/>
      <c r="AA502" s="36"/>
      <c r="AB502" s="36"/>
      <c r="AC502" s="36"/>
      <c r="AD502" s="36"/>
      <c r="AE502" s="36"/>
      <c r="AF502" s="36"/>
      <c r="AG502" s="36"/>
      <c r="AH502" s="36"/>
      <c r="AI502" s="36"/>
      <c r="AJ502" s="36"/>
      <c r="AK502" s="36"/>
      <c r="AL502" s="36"/>
      <c r="AM502" s="36"/>
    </row>
    <row r="503" spans="2:39" x14ac:dyDescent="0.3">
      <c r="B503" s="199" t="s">
        <v>48</v>
      </c>
      <c r="C503" s="200" t="s">
        <v>44</v>
      </c>
      <c r="D503" s="37" t="s">
        <v>52</v>
      </c>
      <c r="E503" s="36" t="s">
        <v>326</v>
      </c>
      <c r="F503" s="36" t="s">
        <v>328</v>
      </c>
      <c r="G503" s="36"/>
      <c r="H503" s="36"/>
      <c r="I503" s="36"/>
      <c r="J503" s="36"/>
      <c r="K503" s="36"/>
      <c r="L503" s="36"/>
      <c r="M503" s="36"/>
      <c r="N503" s="36"/>
      <c r="O503" s="36"/>
      <c r="P503" s="36"/>
      <c r="Q503" s="36"/>
      <c r="R503" s="36"/>
      <c r="S503" s="36"/>
      <c r="T503" s="36"/>
      <c r="U503" s="36"/>
      <c r="V503" s="36"/>
      <c r="W503" s="36"/>
      <c r="X503" s="36"/>
      <c r="Y503" s="36"/>
      <c r="Z503" s="36"/>
      <c r="AA503" s="36"/>
      <c r="AB503" s="36"/>
      <c r="AC503" s="36"/>
      <c r="AD503" s="36"/>
      <c r="AE503" s="36"/>
      <c r="AF503" s="36"/>
      <c r="AG503" s="36"/>
      <c r="AH503" s="36"/>
      <c r="AI503" s="36"/>
      <c r="AJ503" s="36"/>
      <c r="AK503" s="36"/>
      <c r="AL503" s="36"/>
      <c r="AM503" s="36"/>
    </row>
    <row r="504" spans="2:39" x14ac:dyDescent="0.3">
      <c r="B504" s="199" t="s">
        <v>48</v>
      </c>
      <c r="C504" s="200" t="s">
        <v>44</v>
      </c>
      <c r="D504" s="37" t="s">
        <v>52</v>
      </c>
      <c r="E504" s="36" t="s">
        <v>324</v>
      </c>
      <c r="F504" s="36" t="s">
        <v>329</v>
      </c>
      <c r="G504" s="36"/>
      <c r="H504" s="36"/>
      <c r="I504" s="36"/>
      <c r="J504" s="36"/>
      <c r="K504" s="36"/>
      <c r="L504" s="36"/>
      <c r="M504" s="36"/>
      <c r="N504" s="36"/>
      <c r="O504" s="36"/>
      <c r="P504" s="36"/>
      <c r="Q504" s="36"/>
      <c r="R504" s="36"/>
      <c r="S504" s="36"/>
      <c r="T504" s="36"/>
      <c r="U504" s="36"/>
      <c r="V504" s="36"/>
      <c r="W504" s="36"/>
      <c r="X504" s="36"/>
      <c r="Y504" s="36"/>
      <c r="Z504" s="36"/>
      <c r="AA504" s="36"/>
      <c r="AB504" s="36"/>
      <c r="AC504" s="36"/>
      <c r="AD504" s="36"/>
      <c r="AE504" s="36"/>
      <c r="AF504" s="36"/>
      <c r="AG504" s="36"/>
      <c r="AH504" s="36"/>
      <c r="AI504" s="36"/>
      <c r="AJ504" s="36"/>
      <c r="AK504" s="36"/>
      <c r="AL504" s="36"/>
      <c r="AM504" s="36"/>
    </row>
    <row r="505" spans="2:39" x14ac:dyDescent="0.3">
      <c r="B505" s="199" t="s">
        <v>48</v>
      </c>
      <c r="C505" s="200" t="s">
        <v>44</v>
      </c>
      <c r="D505" s="37" t="s">
        <v>52</v>
      </c>
      <c r="E505" s="36" t="s">
        <v>324</v>
      </c>
      <c r="F505" s="36" t="s">
        <v>328</v>
      </c>
      <c r="G505" s="36"/>
      <c r="H505" s="36"/>
      <c r="I505" s="36"/>
      <c r="J505" s="36"/>
      <c r="K505" s="36"/>
      <c r="L505" s="36"/>
      <c r="M505" s="36"/>
      <c r="N505" s="36"/>
      <c r="O505" s="36"/>
      <c r="P505" s="36"/>
      <c r="Q505" s="36"/>
      <c r="R505" s="36"/>
      <c r="S505" s="36"/>
      <c r="T505" s="36"/>
      <c r="U505" s="36"/>
      <c r="V505" s="36"/>
      <c r="W505" s="36"/>
      <c r="X505" s="36"/>
      <c r="Y505" s="36"/>
      <c r="Z505" s="36"/>
      <c r="AA505" s="36"/>
      <c r="AB505" s="36"/>
      <c r="AC505" s="36"/>
      <c r="AD505" s="36"/>
      <c r="AE505" s="36"/>
      <c r="AF505" s="36"/>
      <c r="AG505" s="36"/>
      <c r="AH505" s="36"/>
      <c r="AI505" s="36"/>
      <c r="AJ505" s="36"/>
      <c r="AK505" s="36"/>
      <c r="AL505" s="36"/>
      <c r="AM505" s="36"/>
    </row>
    <row r="506" spans="2:39" x14ac:dyDescent="0.3">
      <c r="B506" s="199" t="s">
        <v>48</v>
      </c>
      <c r="C506" s="200" t="s">
        <v>44</v>
      </c>
      <c r="D506" s="37" t="s">
        <v>52</v>
      </c>
      <c r="E506" s="36" t="s">
        <v>323</v>
      </c>
      <c r="F506" s="36" t="s">
        <v>329</v>
      </c>
      <c r="G506" s="36"/>
      <c r="H506" s="36"/>
      <c r="I506" s="36"/>
      <c r="J506" s="36"/>
      <c r="K506" s="36"/>
      <c r="L506" s="36"/>
      <c r="M506" s="36"/>
      <c r="N506" s="36"/>
      <c r="O506" s="36"/>
      <c r="P506" s="36"/>
      <c r="Q506" s="36"/>
      <c r="R506" s="36"/>
      <c r="S506" s="36"/>
      <c r="T506" s="36"/>
      <c r="U506" s="36"/>
      <c r="V506" s="36"/>
      <c r="W506" s="36"/>
      <c r="X506" s="36"/>
      <c r="Y506" s="36"/>
      <c r="Z506" s="36"/>
      <c r="AA506" s="36"/>
      <c r="AB506" s="36"/>
      <c r="AC506" s="36"/>
      <c r="AD506" s="36"/>
      <c r="AE506" s="36"/>
      <c r="AF506" s="36"/>
      <c r="AG506" s="36"/>
      <c r="AH506" s="36"/>
      <c r="AI506" s="36"/>
      <c r="AJ506" s="36"/>
      <c r="AK506" s="36"/>
      <c r="AL506" s="36"/>
      <c r="AM506" s="36"/>
    </row>
    <row r="507" spans="2:39" x14ac:dyDescent="0.3">
      <c r="B507" s="199" t="s">
        <v>48</v>
      </c>
      <c r="C507" s="200" t="s">
        <v>44</v>
      </c>
      <c r="D507" s="37" t="s">
        <v>52</v>
      </c>
      <c r="E507" s="36" t="s">
        <v>323</v>
      </c>
      <c r="F507" s="36" t="s">
        <v>328</v>
      </c>
      <c r="G507" s="36"/>
      <c r="H507" s="36"/>
      <c r="I507" s="36"/>
      <c r="J507" s="36"/>
      <c r="K507" s="36"/>
      <c r="L507" s="36"/>
      <c r="M507" s="36"/>
      <c r="N507" s="36"/>
      <c r="O507" s="36"/>
      <c r="P507" s="36"/>
      <c r="Q507" s="36"/>
      <c r="R507" s="36"/>
      <c r="S507" s="36"/>
      <c r="T507" s="36"/>
      <c r="U507" s="36"/>
      <c r="V507" s="36"/>
      <c r="W507" s="36"/>
      <c r="X507" s="36"/>
      <c r="Y507" s="36"/>
      <c r="Z507" s="36"/>
      <c r="AA507" s="36"/>
      <c r="AB507" s="36"/>
      <c r="AC507" s="36"/>
      <c r="AD507" s="36"/>
      <c r="AE507" s="36"/>
      <c r="AF507" s="36"/>
      <c r="AG507" s="36"/>
      <c r="AH507" s="36"/>
      <c r="AI507" s="36"/>
      <c r="AJ507" s="36"/>
      <c r="AK507" s="36"/>
      <c r="AL507" s="36"/>
      <c r="AM507" s="36"/>
    </row>
    <row r="508" spans="2:39" x14ac:dyDescent="0.3">
      <c r="B508" s="199" t="s">
        <v>48</v>
      </c>
      <c r="C508" s="200" t="s">
        <v>44</v>
      </c>
      <c r="D508" s="37" t="s">
        <v>52</v>
      </c>
      <c r="E508" s="36" t="s">
        <v>322</v>
      </c>
      <c r="F508" s="36" t="s">
        <v>329</v>
      </c>
      <c r="G508" s="36"/>
      <c r="H508" s="36"/>
      <c r="I508" s="36"/>
      <c r="J508" s="36"/>
      <c r="K508" s="36"/>
      <c r="L508" s="36"/>
      <c r="M508" s="36"/>
      <c r="N508" s="36"/>
      <c r="O508" s="36"/>
      <c r="P508" s="36"/>
      <c r="Q508" s="36"/>
      <c r="R508" s="36"/>
      <c r="S508" s="36"/>
      <c r="T508" s="36"/>
      <c r="U508" s="36"/>
      <c r="V508" s="36"/>
      <c r="W508" s="36"/>
      <c r="X508" s="36"/>
      <c r="Y508" s="36"/>
      <c r="Z508" s="36"/>
      <c r="AA508" s="36"/>
      <c r="AB508" s="36"/>
      <c r="AC508" s="36"/>
      <c r="AD508" s="36"/>
      <c r="AE508" s="36"/>
      <c r="AF508" s="36"/>
      <c r="AG508" s="36"/>
      <c r="AH508" s="36"/>
      <c r="AI508" s="36"/>
      <c r="AJ508" s="36"/>
      <c r="AK508" s="36"/>
      <c r="AL508" s="36"/>
      <c r="AM508" s="36"/>
    </row>
    <row r="509" spans="2:39" x14ac:dyDescent="0.3">
      <c r="B509" s="199" t="s">
        <v>48</v>
      </c>
      <c r="C509" s="200" t="s">
        <v>44</v>
      </c>
      <c r="D509" s="37" t="s">
        <v>52</v>
      </c>
      <c r="E509" s="36" t="s">
        <v>322</v>
      </c>
      <c r="F509" s="36" t="s">
        <v>328</v>
      </c>
      <c r="G509" s="36"/>
      <c r="H509" s="36"/>
      <c r="I509" s="36"/>
      <c r="J509" s="36"/>
      <c r="K509" s="36"/>
      <c r="L509" s="36"/>
      <c r="M509" s="36"/>
      <c r="N509" s="36"/>
      <c r="O509" s="36"/>
      <c r="P509" s="36"/>
      <c r="Q509" s="36"/>
      <c r="R509" s="36"/>
      <c r="S509" s="36"/>
      <c r="T509" s="36"/>
      <c r="U509" s="36"/>
      <c r="V509" s="36"/>
      <c r="W509" s="36"/>
      <c r="X509" s="36"/>
      <c r="Y509" s="36"/>
      <c r="Z509" s="36"/>
      <c r="AA509" s="36"/>
      <c r="AB509" s="36"/>
      <c r="AC509" s="36"/>
      <c r="AD509" s="36"/>
      <c r="AE509" s="36"/>
      <c r="AF509" s="36"/>
      <c r="AG509" s="36"/>
      <c r="AH509" s="36"/>
      <c r="AI509" s="36"/>
      <c r="AJ509" s="36"/>
      <c r="AK509" s="36"/>
      <c r="AL509" s="36"/>
      <c r="AM509" s="36"/>
    </row>
    <row r="510" spans="2:39" x14ac:dyDescent="0.3">
      <c r="B510" s="199" t="s">
        <v>48</v>
      </c>
      <c r="C510" s="200" t="s">
        <v>44</v>
      </c>
      <c r="D510" s="37" t="s">
        <v>52</v>
      </c>
      <c r="E510" s="36" t="s">
        <v>321</v>
      </c>
      <c r="F510" s="36" t="s">
        <v>329</v>
      </c>
      <c r="G510" s="36"/>
      <c r="H510" s="36"/>
      <c r="I510" s="36"/>
      <c r="J510" s="36"/>
      <c r="K510" s="36"/>
      <c r="L510" s="36"/>
      <c r="M510" s="36"/>
      <c r="N510" s="36"/>
      <c r="O510" s="36"/>
      <c r="P510" s="36"/>
      <c r="Q510" s="36"/>
      <c r="R510" s="36"/>
      <c r="S510" s="36"/>
      <c r="T510" s="36"/>
      <c r="U510" s="36"/>
      <c r="V510" s="36"/>
      <c r="W510" s="36"/>
      <c r="X510" s="36"/>
      <c r="Y510" s="36"/>
      <c r="Z510" s="36"/>
      <c r="AA510" s="36"/>
      <c r="AB510" s="36"/>
      <c r="AC510" s="36"/>
      <c r="AD510" s="36"/>
      <c r="AE510" s="36"/>
      <c r="AF510" s="36"/>
      <c r="AG510" s="36"/>
      <c r="AH510" s="36"/>
      <c r="AI510" s="36"/>
      <c r="AJ510" s="36"/>
      <c r="AK510" s="36"/>
      <c r="AL510" s="36"/>
      <c r="AM510" s="36"/>
    </row>
    <row r="511" spans="2:39" x14ac:dyDescent="0.3">
      <c r="B511" s="199" t="s">
        <v>48</v>
      </c>
      <c r="C511" s="200" t="s">
        <v>44</v>
      </c>
      <c r="D511" s="37" t="s">
        <v>52</v>
      </c>
      <c r="E511" s="36" t="s">
        <v>321</v>
      </c>
      <c r="F511" s="36" t="s">
        <v>328</v>
      </c>
      <c r="G511" s="36"/>
      <c r="H511" s="36"/>
      <c r="I511" s="36"/>
      <c r="J511" s="36"/>
      <c r="K511" s="36"/>
      <c r="L511" s="36"/>
      <c r="M511" s="36"/>
      <c r="N511" s="36"/>
      <c r="O511" s="36"/>
      <c r="P511" s="36"/>
      <c r="Q511" s="36"/>
      <c r="R511" s="36"/>
      <c r="S511" s="36"/>
      <c r="T511" s="36"/>
      <c r="U511" s="36"/>
      <c r="V511" s="36"/>
      <c r="W511" s="36"/>
      <c r="X511" s="36"/>
      <c r="Y511" s="36"/>
      <c r="Z511" s="36"/>
      <c r="AA511" s="36"/>
      <c r="AB511" s="36"/>
      <c r="AC511" s="36"/>
      <c r="AD511" s="36"/>
      <c r="AE511" s="36"/>
      <c r="AF511" s="36"/>
      <c r="AG511" s="36"/>
      <c r="AH511" s="36"/>
      <c r="AI511" s="36"/>
      <c r="AJ511" s="36"/>
      <c r="AK511" s="36"/>
      <c r="AL511" s="36"/>
      <c r="AM511" s="36"/>
    </row>
    <row r="512" spans="2:39" x14ac:dyDescent="0.3">
      <c r="B512" s="199" t="s">
        <v>48</v>
      </c>
      <c r="C512" s="37" t="s">
        <v>53</v>
      </c>
      <c r="D512" s="199" t="s">
        <v>54</v>
      </c>
      <c r="E512" s="36" t="s">
        <v>326</v>
      </c>
      <c r="F512" s="36" t="s">
        <v>329</v>
      </c>
      <c r="G512" s="36"/>
      <c r="H512" s="36"/>
      <c r="I512" s="36"/>
      <c r="J512" s="36"/>
      <c r="K512" s="36"/>
      <c r="L512" s="36"/>
      <c r="M512" s="36"/>
      <c r="N512" s="36"/>
      <c r="O512" s="36"/>
      <c r="P512" s="36"/>
      <c r="Q512" s="36"/>
      <c r="R512" s="36"/>
      <c r="S512" s="36"/>
      <c r="T512" s="36"/>
      <c r="U512" s="36"/>
      <c r="V512" s="36"/>
      <c r="W512" s="36"/>
      <c r="X512" s="36"/>
      <c r="Y512" s="36"/>
      <c r="Z512" s="36"/>
      <c r="AA512" s="36"/>
      <c r="AB512" s="36"/>
      <c r="AC512" s="36"/>
      <c r="AD512" s="36"/>
      <c r="AE512" s="36"/>
      <c r="AF512" s="36"/>
      <c r="AG512" s="36"/>
      <c r="AH512" s="36"/>
      <c r="AI512" s="36"/>
      <c r="AJ512" s="36"/>
      <c r="AK512" s="36"/>
      <c r="AL512" s="36"/>
      <c r="AM512" s="36"/>
    </row>
    <row r="513" spans="2:39" x14ac:dyDescent="0.3">
      <c r="B513" s="199" t="s">
        <v>48</v>
      </c>
      <c r="C513" s="37" t="s">
        <v>53</v>
      </c>
      <c r="D513" s="199" t="s">
        <v>54</v>
      </c>
      <c r="E513" s="36" t="s">
        <v>326</v>
      </c>
      <c r="F513" s="36" t="s">
        <v>328</v>
      </c>
      <c r="G513" s="36"/>
      <c r="H513" s="36"/>
      <c r="I513" s="36"/>
      <c r="J513" s="36"/>
      <c r="K513" s="36"/>
      <c r="L513" s="36"/>
      <c r="M513" s="36"/>
      <c r="N513" s="36"/>
      <c r="O513" s="36"/>
      <c r="P513" s="36"/>
      <c r="Q513" s="36"/>
      <c r="R513" s="36"/>
      <c r="S513" s="36"/>
      <c r="T513" s="36"/>
      <c r="U513" s="36"/>
      <c r="V513" s="36"/>
      <c r="W513" s="36"/>
      <c r="X513" s="36"/>
      <c r="Y513" s="36"/>
      <c r="Z513" s="36"/>
      <c r="AA513" s="36"/>
      <c r="AB513" s="36"/>
      <c r="AC513" s="36"/>
      <c r="AD513" s="36"/>
      <c r="AE513" s="36"/>
      <c r="AF513" s="36"/>
      <c r="AG513" s="36"/>
      <c r="AH513" s="36"/>
      <c r="AI513" s="36"/>
      <c r="AJ513" s="36"/>
      <c r="AK513" s="36"/>
      <c r="AL513" s="36"/>
      <c r="AM513" s="36"/>
    </row>
    <row r="514" spans="2:39" x14ac:dyDescent="0.3">
      <c r="B514" s="199" t="s">
        <v>48</v>
      </c>
      <c r="C514" s="37" t="s">
        <v>53</v>
      </c>
      <c r="D514" s="199" t="s">
        <v>54</v>
      </c>
      <c r="E514" s="36" t="s">
        <v>324</v>
      </c>
      <c r="F514" s="36" t="s">
        <v>329</v>
      </c>
      <c r="G514" s="36"/>
      <c r="H514" s="36"/>
      <c r="I514" s="36"/>
      <c r="J514" s="36"/>
      <c r="K514" s="36"/>
      <c r="L514" s="36"/>
      <c r="M514" s="36"/>
      <c r="N514" s="36"/>
      <c r="O514" s="36"/>
      <c r="P514" s="36"/>
      <c r="Q514" s="36"/>
      <c r="R514" s="36"/>
      <c r="S514" s="36"/>
      <c r="T514" s="36"/>
      <c r="U514" s="36"/>
      <c r="V514" s="36"/>
      <c r="W514" s="36"/>
      <c r="X514" s="36"/>
      <c r="Y514" s="36"/>
      <c r="Z514" s="36"/>
      <c r="AA514" s="36"/>
      <c r="AB514" s="36"/>
      <c r="AC514" s="36"/>
      <c r="AD514" s="36"/>
      <c r="AE514" s="36"/>
      <c r="AF514" s="36"/>
      <c r="AG514" s="36"/>
      <c r="AH514" s="36"/>
      <c r="AI514" s="36"/>
      <c r="AJ514" s="36"/>
      <c r="AK514" s="36"/>
      <c r="AL514" s="36"/>
      <c r="AM514" s="36"/>
    </row>
    <row r="515" spans="2:39" x14ac:dyDescent="0.3">
      <c r="B515" s="199" t="s">
        <v>48</v>
      </c>
      <c r="C515" s="37" t="s">
        <v>53</v>
      </c>
      <c r="D515" s="199" t="s">
        <v>54</v>
      </c>
      <c r="E515" s="36" t="s">
        <v>324</v>
      </c>
      <c r="F515" s="36" t="s">
        <v>328</v>
      </c>
      <c r="G515" s="36"/>
      <c r="H515" s="36"/>
      <c r="I515" s="36"/>
      <c r="J515" s="36"/>
      <c r="K515" s="36"/>
      <c r="L515" s="36"/>
      <c r="M515" s="36"/>
      <c r="N515" s="36"/>
      <c r="O515" s="36"/>
      <c r="P515" s="36"/>
      <c r="Q515" s="36"/>
      <c r="R515" s="36"/>
      <c r="S515" s="36"/>
      <c r="T515" s="36"/>
      <c r="U515" s="36"/>
      <c r="V515" s="36"/>
      <c r="W515" s="36"/>
      <c r="X515" s="36"/>
      <c r="Y515" s="36"/>
      <c r="Z515" s="36"/>
      <c r="AA515" s="36"/>
      <c r="AB515" s="36"/>
      <c r="AC515" s="36"/>
      <c r="AD515" s="36"/>
      <c r="AE515" s="36"/>
      <c r="AF515" s="36"/>
      <c r="AG515" s="36"/>
      <c r="AH515" s="36"/>
      <c r="AI515" s="36"/>
      <c r="AJ515" s="36"/>
      <c r="AK515" s="36"/>
      <c r="AL515" s="36"/>
      <c r="AM515" s="36"/>
    </row>
    <row r="516" spans="2:39" x14ac:dyDescent="0.3">
      <c r="B516" s="199" t="s">
        <v>48</v>
      </c>
      <c r="C516" s="37" t="s">
        <v>53</v>
      </c>
      <c r="D516" s="199" t="s">
        <v>54</v>
      </c>
      <c r="E516" s="36" t="s">
        <v>323</v>
      </c>
      <c r="F516" s="36" t="s">
        <v>329</v>
      </c>
      <c r="G516" s="36"/>
      <c r="H516" s="36"/>
      <c r="I516" s="36"/>
      <c r="J516" s="36"/>
      <c r="K516" s="36"/>
      <c r="L516" s="36"/>
      <c r="M516" s="36"/>
      <c r="N516" s="36"/>
      <c r="O516" s="36"/>
      <c r="P516" s="36"/>
      <c r="Q516" s="36"/>
      <c r="R516" s="36"/>
      <c r="S516" s="36"/>
      <c r="T516" s="36"/>
      <c r="U516" s="36"/>
      <c r="V516" s="36"/>
      <c r="W516" s="36"/>
      <c r="X516" s="36"/>
      <c r="Y516" s="36"/>
      <c r="Z516" s="36"/>
      <c r="AA516" s="36"/>
      <c r="AB516" s="36"/>
      <c r="AC516" s="36"/>
      <c r="AD516" s="36"/>
      <c r="AE516" s="36"/>
      <c r="AF516" s="36"/>
      <c r="AG516" s="36"/>
      <c r="AH516" s="36"/>
      <c r="AI516" s="36"/>
      <c r="AJ516" s="36"/>
      <c r="AK516" s="36"/>
      <c r="AL516" s="36"/>
      <c r="AM516" s="36"/>
    </row>
    <row r="517" spans="2:39" x14ac:dyDescent="0.3">
      <c r="B517" s="199" t="s">
        <v>48</v>
      </c>
      <c r="C517" s="37" t="s">
        <v>53</v>
      </c>
      <c r="D517" s="199" t="s">
        <v>54</v>
      </c>
      <c r="E517" s="36" t="s">
        <v>323</v>
      </c>
      <c r="F517" s="36" t="s">
        <v>328</v>
      </c>
      <c r="G517" s="36"/>
      <c r="H517" s="36"/>
      <c r="I517" s="36"/>
      <c r="J517" s="36"/>
      <c r="K517" s="36"/>
      <c r="L517" s="36"/>
      <c r="M517" s="36"/>
      <c r="N517" s="36"/>
      <c r="O517" s="36"/>
      <c r="P517" s="36"/>
      <c r="Q517" s="36"/>
      <c r="R517" s="36"/>
      <c r="S517" s="36"/>
      <c r="T517" s="36"/>
      <c r="U517" s="36"/>
      <c r="V517" s="36"/>
      <c r="W517" s="36"/>
      <c r="X517" s="36"/>
      <c r="Y517" s="36"/>
      <c r="Z517" s="36"/>
      <c r="AA517" s="36"/>
      <c r="AB517" s="36"/>
      <c r="AC517" s="36"/>
      <c r="AD517" s="36"/>
      <c r="AE517" s="36"/>
      <c r="AF517" s="36"/>
      <c r="AG517" s="36"/>
      <c r="AH517" s="36"/>
      <c r="AI517" s="36"/>
      <c r="AJ517" s="36"/>
      <c r="AK517" s="36"/>
      <c r="AL517" s="36"/>
      <c r="AM517" s="36"/>
    </row>
    <row r="518" spans="2:39" x14ac:dyDescent="0.3">
      <c r="B518" s="199" t="s">
        <v>48</v>
      </c>
      <c r="C518" s="37" t="s">
        <v>53</v>
      </c>
      <c r="D518" s="199" t="s">
        <v>54</v>
      </c>
      <c r="E518" s="36" t="s">
        <v>322</v>
      </c>
      <c r="F518" s="36" t="s">
        <v>329</v>
      </c>
      <c r="G518" s="36"/>
      <c r="H518" s="36"/>
      <c r="I518" s="36"/>
      <c r="J518" s="36"/>
      <c r="K518" s="36"/>
      <c r="L518" s="36"/>
      <c r="M518" s="36"/>
      <c r="N518" s="36"/>
      <c r="O518" s="36"/>
      <c r="P518" s="36"/>
      <c r="Q518" s="36"/>
      <c r="R518" s="36"/>
      <c r="S518" s="36"/>
      <c r="T518" s="36"/>
      <c r="U518" s="36"/>
      <c r="V518" s="36"/>
      <c r="W518" s="36"/>
      <c r="X518" s="36"/>
      <c r="Y518" s="36"/>
      <c r="Z518" s="36"/>
      <c r="AA518" s="36"/>
      <c r="AB518" s="36"/>
      <c r="AC518" s="36"/>
      <c r="AD518" s="36"/>
      <c r="AE518" s="36"/>
      <c r="AF518" s="36"/>
      <c r="AG518" s="36"/>
      <c r="AH518" s="36"/>
      <c r="AI518" s="36"/>
      <c r="AJ518" s="36"/>
      <c r="AK518" s="36"/>
      <c r="AL518" s="36"/>
      <c r="AM518" s="36"/>
    </row>
    <row r="519" spans="2:39" x14ac:dyDescent="0.3">
      <c r="B519" s="199" t="s">
        <v>48</v>
      </c>
      <c r="C519" s="37" t="s">
        <v>53</v>
      </c>
      <c r="D519" s="199" t="s">
        <v>54</v>
      </c>
      <c r="E519" s="36" t="s">
        <v>322</v>
      </c>
      <c r="F519" s="36" t="s">
        <v>328</v>
      </c>
      <c r="G519" s="36"/>
      <c r="H519" s="36"/>
      <c r="I519" s="36"/>
      <c r="J519" s="36"/>
      <c r="K519" s="36"/>
      <c r="L519" s="36"/>
      <c r="M519" s="36"/>
      <c r="N519" s="36"/>
      <c r="O519" s="36"/>
      <c r="P519" s="36"/>
      <c r="Q519" s="36"/>
      <c r="R519" s="36"/>
      <c r="S519" s="36"/>
      <c r="T519" s="36"/>
      <c r="U519" s="36"/>
      <c r="V519" s="36"/>
      <c r="W519" s="36"/>
      <c r="X519" s="36"/>
      <c r="Y519" s="36"/>
      <c r="Z519" s="36"/>
      <c r="AA519" s="36"/>
      <c r="AB519" s="36"/>
      <c r="AC519" s="36"/>
      <c r="AD519" s="36"/>
      <c r="AE519" s="36"/>
      <c r="AF519" s="36"/>
      <c r="AG519" s="36"/>
      <c r="AH519" s="36"/>
      <c r="AI519" s="36"/>
      <c r="AJ519" s="36"/>
      <c r="AK519" s="36"/>
      <c r="AL519" s="36"/>
      <c r="AM519" s="36"/>
    </row>
    <row r="520" spans="2:39" x14ac:dyDescent="0.3">
      <c r="B520" s="199" t="s">
        <v>48</v>
      </c>
      <c r="C520" s="37" t="s">
        <v>53</v>
      </c>
      <c r="D520" s="199" t="s">
        <v>54</v>
      </c>
      <c r="E520" s="36" t="s">
        <v>321</v>
      </c>
      <c r="F520" s="36" t="s">
        <v>329</v>
      </c>
      <c r="G520" s="36"/>
      <c r="H520" s="36"/>
      <c r="I520" s="36"/>
      <c r="J520" s="36"/>
      <c r="K520" s="36"/>
      <c r="L520" s="36"/>
      <c r="M520" s="36"/>
      <c r="N520" s="36"/>
      <c r="O520" s="36"/>
      <c r="P520" s="36"/>
      <c r="Q520" s="36"/>
      <c r="R520" s="36"/>
      <c r="S520" s="36"/>
      <c r="T520" s="36"/>
      <c r="U520" s="36"/>
      <c r="V520" s="36"/>
      <c r="W520" s="36"/>
      <c r="X520" s="36"/>
      <c r="Y520" s="36"/>
      <c r="Z520" s="36"/>
      <c r="AA520" s="36"/>
      <c r="AB520" s="36"/>
      <c r="AC520" s="36"/>
      <c r="AD520" s="36"/>
      <c r="AE520" s="36"/>
      <c r="AF520" s="36"/>
      <c r="AG520" s="36"/>
      <c r="AH520" s="36"/>
      <c r="AI520" s="36"/>
      <c r="AJ520" s="36"/>
      <c r="AK520" s="36"/>
      <c r="AL520" s="36"/>
      <c r="AM520" s="36"/>
    </row>
    <row r="521" spans="2:39" x14ac:dyDescent="0.3">
      <c r="B521" s="199" t="s">
        <v>48</v>
      </c>
      <c r="C521" s="37" t="s">
        <v>53</v>
      </c>
      <c r="D521" s="199" t="s">
        <v>54</v>
      </c>
      <c r="E521" s="36" t="s">
        <v>321</v>
      </c>
      <c r="F521" s="36" t="s">
        <v>328</v>
      </c>
      <c r="G521" s="36"/>
      <c r="H521" s="36"/>
      <c r="I521" s="36"/>
      <c r="J521" s="36"/>
      <c r="K521" s="36"/>
      <c r="L521" s="36"/>
      <c r="M521" s="36"/>
      <c r="N521" s="36"/>
      <c r="O521" s="36"/>
      <c r="P521" s="36"/>
      <c r="Q521" s="36"/>
      <c r="R521" s="36"/>
      <c r="S521" s="36"/>
      <c r="T521" s="36"/>
      <c r="U521" s="36"/>
      <c r="V521" s="36"/>
      <c r="W521" s="36"/>
      <c r="X521" s="36"/>
      <c r="Y521" s="36"/>
      <c r="Z521" s="36"/>
      <c r="AA521" s="36"/>
      <c r="AB521" s="36"/>
      <c r="AC521" s="36"/>
      <c r="AD521" s="36"/>
      <c r="AE521" s="36"/>
      <c r="AF521" s="36"/>
      <c r="AG521" s="36"/>
      <c r="AH521" s="36"/>
      <c r="AI521" s="36"/>
      <c r="AJ521" s="36"/>
      <c r="AK521" s="36"/>
      <c r="AL521" s="36"/>
      <c r="AM521" s="36"/>
    </row>
    <row r="522" spans="2:39" x14ac:dyDescent="0.3">
      <c r="B522" s="199" t="s">
        <v>48</v>
      </c>
      <c r="C522" s="37" t="s">
        <v>55</v>
      </c>
      <c r="D522" s="199" t="s">
        <v>54</v>
      </c>
      <c r="E522" s="36" t="s">
        <v>326</v>
      </c>
      <c r="F522" s="36" t="s">
        <v>329</v>
      </c>
      <c r="G522" s="36"/>
      <c r="H522" s="36"/>
      <c r="I522" s="36"/>
      <c r="J522" s="36"/>
      <c r="K522" s="36"/>
      <c r="L522" s="36"/>
      <c r="M522" s="36"/>
      <c r="N522" s="36"/>
      <c r="O522" s="36"/>
      <c r="P522" s="36"/>
      <c r="Q522" s="36"/>
      <c r="R522" s="36"/>
      <c r="S522" s="36"/>
      <c r="T522" s="36"/>
      <c r="U522" s="36"/>
      <c r="V522" s="36"/>
      <c r="W522" s="36"/>
      <c r="X522" s="36"/>
      <c r="Y522" s="36"/>
      <c r="Z522" s="36"/>
      <c r="AA522" s="36"/>
      <c r="AB522" s="36"/>
      <c r="AC522" s="36"/>
      <c r="AD522" s="36"/>
      <c r="AE522" s="36"/>
      <c r="AF522" s="36"/>
      <c r="AG522" s="36"/>
      <c r="AH522" s="36"/>
      <c r="AI522" s="36"/>
      <c r="AJ522" s="36"/>
      <c r="AK522" s="36"/>
      <c r="AL522" s="36"/>
      <c r="AM522" s="36"/>
    </row>
    <row r="523" spans="2:39" x14ac:dyDescent="0.3">
      <c r="B523" s="199" t="s">
        <v>48</v>
      </c>
      <c r="C523" s="37" t="s">
        <v>55</v>
      </c>
      <c r="D523" s="199" t="s">
        <v>54</v>
      </c>
      <c r="E523" s="36" t="s">
        <v>326</v>
      </c>
      <c r="F523" s="36" t="s">
        <v>328</v>
      </c>
      <c r="G523" s="36"/>
      <c r="H523" s="36"/>
      <c r="I523" s="36"/>
      <c r="J523" s="36"/>
      <c r="K523" s="36"/>
      <c r="L523" s="36"/>
      <c r="M523" s="36"/>
      <c r="N523" s="36"/>
      <c r="O523" s="36"/>
      <c r="P523" s="36"/>
      <c r="Q523" s="36"/>
      <c r="R523" s="36"/>
      <c r="S523" s="36"/>
      <c r="T523" s="36"/>
      <c r="U523" s="36"/>
      <c r="V523" s="36"/>
      <c r="W523" s="36"/>
      <c r="X523" s="36"/>
      <c r="Y523" s="36"/>
      <c r="Z523" s="36"/>
      <c r="AA523" s="36"/>
      <c r="AB523" s="36"/>
      <c r="AC523" s="36"/>
      <c r="AD523" s="36"/>
      <c r="AE523" s="36"/>
      <c r="AF523" s="36"/>
      <c r="AG523" s="36"/>
      <c r="AH523" s="36"/>
      <c r="AI523" s="36"/>
      <c r="AJ523" s="36"/>
      <c r="AK523" s="36"/>
      <c r="AL523" s="36"/>
      <c r="AM523" s="36"/>
    </row>
    <row r="524" spans="2:39" x14ac:dyDescent="0.3">
      <c r="B524" s="199" t="s">
        <v>48</v>
      </c>
      <c r="C524" s="37" t="s">
        <v>55</v>
      </c>
      <c r="D524" s="199" t="s">
        <v>54</v>
      </c>
      <c r="E524" s="36" t="s">
        <v>324</v>
      </c>
      <c r="F524" s="36" t="s">
        <v>329</v>
      </c>
      <c r="G524" s="36"/>
      <c r="H524" s="36"/>
      <c r="I524" s="36"/>
      <c r="J524" s="36"/>
      <c r="K524" s="36"/>
      <c r="L524" s="36"/>
      <c r="M524" s="36"/>
      <c r="N524" s="36"/>
      <c r="O524" s="36"/>
      <c r="P524" s="36"/>
      <c r="Q524" s="36"/>
      <c r="R524" s="36"/>
      <c r="S524" s="36"/>
      <c r="T524" s="36"/>
      <c r="U524" s="36"/>
      <c r="V524" s="36"/>
      <c r="W524" s="36"/>
      <c r="X524" s="36"/>
      <c r="Y524" s="36"/>
      <c r="Z524" s="36"/>
      <c r="AA524" s="36"/>
      <c r="AB524" s="36"/>
      <c r="AC524" s="36"/>
      <c r="AD524" s="36"/>
      <c r="AE524" s="36"/>
      <c r="AF524" s="36"/>
      <c r="AG524" s="36"/>
      <c r="AH524" s="36"/>
      <c r="AI524" s="36"/>
      <c r="AJ524" s="36"/>
      <c r="AK524" s="36"/>
      <c r="AL524" s="36"/>
      <c r="AM524" s="36"/>
    </row>
    <row r="525" spans="2:39" x14ac:dyDescent="0.3">
      <c r="B525" s="199" t="s">
        <v>48</v>
      </c>
      <c r="C525" s="37" t="s">
        <v>55</v>
      </c>
      <c r="D525" s="199" t="s">
        <v>54</v>
      </c>
      <c r="E525" s="36" t="s">
        <v>324</v>
      </c>
      <c r="F525" s="36" t="s">
        <v>328</v>
      </c>
      <c r="G525" s="36"/>
      <c r="H525" s="36"/>
      <c r="I525" s="36"/>
      <c r="J525" s="36"/>
      <c r="K525" s="36"/>
      <c r="L525" s="36"/>
      <c r="M525" s="36"/>
      <c r="N525" s="36"/>
      <c r="O525" s="36"/>
      <c r="P525" s="36"/>
      <c r="Q525" s="36"/>
      <c r="R525" s="36"/>
      <c r="S525" s="36"/>
      <c r="T525" s="36"/>
      <c r="U525" s="36"/>
      <c r="V525" s="36"/>
      <c r="W525" s="36"/>
      <c r="X525" s="36"/>
      <c r="Y525" s="36"/>
      <c r="Z525" s="36"/>
      <c r="AA525" s="36"/>
      <c r="AB525" s="36"/>
      <c r="AC525" s="36"/>
      <c r="AD525" s="36"/>
      <c r="AE525" s="36"/>
      <c r="AF525" s="36"/>
      <c r="AG525" s="36"/>
      <c r="AH525" s="36"/>
      <c r="AI525" s="36"/>
      <c r="AJ525" s="36"/>
      <c r="AK525" s="36"/>
      <c r="AL525" s="36"/>
      <c r="AM525" s="36"/>
    </row>
    <row r="526" spans="2:39" x14ac:dyDescent="0.3">
      <c r="B526" s="199" t="s">
        <v>48</v>
      </c>
      <c r="C526" s="37" t="s">
        <v>55</v>
      </c>
      <c r="D526" s="199" t="s">
        <v>54</v>
      </c>
      <c r="E526" s="36" t="s">
        <v>323</v>
      </c>
      <c r="F526" s="36" t="s">
        <v>329</v>
      </c>
      <c r="G526" s="36"/>
      <c r="H526" s="36"/>
      <c r="I526" s="36"/>
      <c r="J526" s="36"/>
      <c r="K526" s="36"/>
      <c r="L526" s="36"/>
      <c r="M526" s="36"/>
      <c r="N526" s="36"/>
      <c r="O526" s="36"/>
      <c r="P526" s="36"/>
      <c r="Q526" s="36"/>
      <c r="R526" s="36"/>
      <c r="S526" s="36"/>
      <c r="T526" s="36"/>
      <c r="U526" s="36"/>
      <c r="V526" s="36"/>
      <c r="W526" s="36"/>
      <c r="X526" s="36"/>
      <c r="Y526" s="36"/>
      <c r="Z526" s="36"/>
      <c r="AA526" s="36"/>
      <c r="AB526" s="36"/>
      <c r="AC526" s="36"/>
      <c r="AD526" s="36"/>
      <c r="AE526" s="36"/>
      <c r="AF526" s="36"/>
      <c r="AG526" s="36"/>
      <c r="AH526" s="36"/>
      <c r="AI526" s="36"/>
      <c r="AJ526" s="36"/>
      <c r="AK526" s="36"/>
      <c r="AL526" s="36"/>
      <c r="AM526" s="36"/>
    </row>
    <row r="527" spans="2:39" x14ac:dyDescent="0.3">
      <c r="B527" s="199" t="s">
        <v>48</v>
      </c>
      <c r="C527" s="37" t="s">
        <v>55</v>
      </c>
      <c r="D527" s="199" t="s">
        <v>54</v>
      </c>
      <c r="E527" s="36" t="s">
        <v>323</v>
      </c>
      <c r="F527" s="36" t="s">
        <v>328</v>
      </c>
      <c r="G527" s="36"/>
      <c r="H527" s="36"/>
      <c r="I527" s="36"/>
      <c r="J527" s="36"/>
      <c r="K527" s="36"/>
      <c r="L527" s="36"/>
      <c r="M527" s="36"/>
      <c r="N527" s="36"/>
      <c r="O527" s="36"/>
      <c r="P527" s="36"/>
      <c r="Q527" s="36"/>
      <c r="R527" s="36"/>
      <c r="S527" s="36"/>
      <c r="T527" s="36"/>
      <c r="U527" s="36"/>
      <c r="V527" s="36"/>
      <c r="W527" s="36"/>
      <c r="X527" s="36"/>
      <c r="Y527" s="36"/>
      <c r="Z527" s="36"/>
      <c r="AA527" s="36"/>
      <c r="AB527" s="36"/>
      <c r="AC527" s="36"/>
      <c r="AD527" s="36"/>
      <c r="AE527" s="36"/>
      <c r="AF527" s="36"/>
      <c r="AG527" s="36"/>
      <c r="AH527" s="36"/>
      <c r="AI527" s="36"/>
      <c r="AJ527" s="36"/>
      <c r="AK527" s="36"/>
      <c r="AL527" s="36"/>
      <c r="AM527" s="36"/>
    </row>
    <row r="528" spans="2:39" x14ac:dyDescent="0.3">
      <c r="B528" s="199" t="s">
        <v>48</v>
      </c>
      <c r="C528" s="37" t="s">
        <v>55</v>
      </c>
      <c r="D528" s="199" t="s">
        <v>54</v>
      </c>
      <c r="E528" s="36" t="s">
        <v>322</v>
      </c>
      <c r="F528" s="36" t="s">
        <v>329</v>
      </c>
      <c r="G528" s="36"/>
      <c r="H528" s="36"/>
      <c r="I528" s="36"/>
      <c r="J528" s="36"/>
      <c r="K528" s="36"/>
      <c r="L528" s="36"/>
      <c r="M528" s="36"/>
      <c r="N528" s="36"/>
      <c r="O528" s="36"/>
      <c r="P528" s="36"/>
      <c r="Q528" s="36"/>
      <c r="R528" s="36"/>
      <c r="S528" s="36"/>
      <c r="T528" s="36"/>
      <c r="U528" s="36"/>
      <c r="V528" s="36"/>
      <c r="W528" s="36"/>
      <c r="X528" s="36"/>
      <c r="Y528" s="36"/>
      <c r="Z528" s="36"/>
      <c r="AA528" s="36"/>
      <c r="AB528" s="36"/>
      <c r="AC528" s="36"/>
      <c r="AD528" s="36"/>
      <c r="AE528" s="36"/>
      <c r="AF528" s="36"/>
      <c r="AG528" s="36"/>
      <c r="AH528" s="36"/>
      <c r="AI528" s="36"/>
      <c r="AJ528" s="36"/>
      <c r="AK528" s="36"/>
      <c r="AL528" s="36"/>
      <c r="AM528" s="36"/>
    </row>
    <row r="529" spans="2:39" x14ac:dyDescent="0.3">
      <c r="B529" s="199" t="s">
        <v>48</v>
      </c>
      <c r="C529" s="37" t="s">
        <v>55</v>
      </c>
      <c r="D529" s="199" t="s">
        <v>54</v>
      </c>
      <c r="E529" s="36" t="s">
        <v>322</v>
      </c>
      <c r="F529" s="36" t="s">
        <v>328</v>
      </c>
      <c r="G529" s="36"/>
      <c r="H529" s="36"/>
      <c r="I529" s="36"/>
      <c r="J529" s="36"/>
      <c r="K529" s="36"/>
      <c r="L529" s="36"/>
      <c r="M529" s="36"/>
      <c r="N529" s="36"/>
      <c r="O529" s="36"/>
      <c r="P529" s="36"/>
      <c r="Q529" s="36"/>
      <c r="R529" s="36"/>
      <c r="S529" s="36"/>
      <c r="T529" s="36"/>
      <c r="U529" s="36"/>
      <c r="V529" s="36"/>
      <c r="W529" s="36"/>
      <c r="X529" s="36"/>
      <c r="Y529" s="36"/>
      <c r="Z529" s="36"/>
      <c r="AA529" s="36"/>
      <c r="AB529" s="36"/>
      <c r="AC529" s="36"/>
      <c r="AD529" s="36"/>
      <c r="AE529" s="36"/>
      <c r="AF529" s="36"/>
      <c r="AG529" s="36"/>
      <c r="AH529" s="36"/>
      <c r="AI529" s="36"/>
      <c r="AJ529" s="36"/>
      <c r="AK529" s="36"/>
      <c r="AL529" s="36"/>
      <c r="AM529" s="36"/>
    </row>
    <row r="530" spans="2:39" x14ac:dyDescent="0.3">
      <c r="B530" s="199" t="s">
        <v>48</v>
      </c>
      <c r="C530" s="37" t="s">
        <v>55</v>
      </c>
      <c r="D530" s="199" t="s">
        <v>54</v>
      </c>
      <c r="E530" s="36" t="s">
        <v>321</v>
      </c>
      <c r="F530" s="36" t="s">
        <v>329</v>
      </c>
      <c r="G530" s="36"/>
      <c r="H530" s="36"/>
      <c r="I530" s="36"/>
      <c r="J530" s="36"/>
      <c r="K530" s="36"/>
      <c r="L530" s="36"/>
      <c r="M530" s="36"/>
      <c r="N530" s="36"/>
      <c r="O530" s="36"/>
      <c r="P530" s="36"/>
      <c r="Q530" s="36"/>
      <c r="R530" s="36"/>
      <c r="S530" s="36"/>
      <c r="T530" s="36"/>
      <c r="U530" s="36"/>
      <c r="V530" s="36"/>
      <c r="W530" s="36"/>
      <c r="X530" s="36"/>
      <c r="Y530" s="36"/>
      <c r="Z530" s="36"/>
      <c r="AA530" s="36"/>
      <c r="AB530" s="36"/>
      <c r="AC530" s="36"/>
      <c r="AD530" s="36"/>
      <c r="AE530" s="36"/>
      <c r="AF530" s="36"/>
      <c r="AG530" s="36"/>
      <c r="AH530" s="36"/>
      <c r="AI530" s="36"/>
      <c r="AJ530" s="36"/>
      <c r="AK530" s="36"/>
      <c r="AL530" s="36"/>
      <c r="AM530" s="36"/>
    </row>
    <row r="531" spans="2:39" x14ac:dyDescent="0.3">
      <c r="B531" s="199" t="s">
        <v>48</v>
      </c>
      <c r="C531" s="37" t="s">
        <v>55</v>
      </c>
      <c r="D531" s="199" t="s">
        <v>54</v>
      </c>
      <c r="E531" s="36" t="s">
        <v>321</v>
      </c>
      <c r="F531" s="36" t="s">
        <v>328</v>
      </c>
      <c r="G531" s="36"/>
      <c r="H531" s="36"/>
      <c r="I531" s="36"/>
      <c r="J531" s="36"/>
      <c r="K531" s="36"/>
      <c r="L531" s="36"/>
      <c r="M531" s="36"/>
      <c r="N531" s="36"/>
      <c r="O531" s="36"/>
      <c r="P531" s="36"/>
      <c r="Q531" s="36"/>
      <c r="R531" s="36"/>
      <c r="S531" s="36"/>
      <c r="T531" s="36"/>
      <c r="U531" s="36"/>
      <c r="V531" s="36"/>
      <c r="W531" s="36"/>
      <c r="X531" s="36"/>
      <c r="Y531" s="36"/>
      <c r="Z531" s="36"/>
      <c r="AA531" s="36"/>
      <c r="AB531" s="36"/>
      <c r="AC531" s="36"/>
      <c r="AD531" s="36"/>
      <c r="AE531" s="36"/>
      <c r="AF531" s="36"/>
      <c r="AG531" s="36"/>
      <c r="AH531" s="36"/>
      <c r="AI531" s="36"/>
      <c r="AJ531" s="36"/>
      <c r="AK531" s="36"/>
      <c r="AL531" s="36"/>
      <c r="AM531" s="36"/>
    </row>
    <row r="532" spans="2:39" x14ac:dyDescent="0.3">
      <c r="B532" s="37" t="s">
        <v>56</v>
      </c>
      <c r="C532" s="199" t="s">
        <v>44</v>
      </c>
      <c r="D532" s="199" t="s">
        <v>54</v>
      </c>
      <c r="E532" s="36" t="s">
        <v>326</v>
      </c>
      <c r="F532" s="36" t="s">
        <v>329</v>
      </c>
      <c r="G532" s="36"/>
      <c r="H532" s="36"/>
      <c r="I532" s="36"/>
      <c r="J532" s="36"/>
      <c r="K532" s="36"/>
      <c r="L532" s="36"/>
      <c r="M532" s="36"/>
      <c r="N532" s="36"/>
      <c r="O532" s="36"/>
      <c r="P532" s="36"/>
      <c r="Q532" s="36"/>
      <c r="R532" s="36"/>
      <c r="S532" s="36"/>
      <c r="T532" s="36"/>
      <c r="U532" s="36"/>
      <c r="V532" s="36"/>
      <c r="W532" s="36"/>
      <c r="X532" s="36"/>
      <c r="Y532" s="36"/>
      <c r="Z532" s="36"/>
      <c r="AA532" s="36"/>
      <c r="AB532" s="36"/>
      <c r="AC532" s="36"/>
      <c r="AD532" s="36"/>
      <c r="AE532" s="36"/>
      <c r="AF532" s="36"/>
      <c r="AG532" s="36"/>
      <c r="AH532" s="36"/>
      <c r="AI532" s="36"/>
      <c r="AJ532" s="36"/>
      <c r="AK532" s="36"/>
      <c r="AL532" s="36"/>
      <c r="AM532" s="36"/>
    </row>
    <row r="533" spans="2:39" x14ac:dyDescent="0.3">
      <c r="B533" s="37" t="s">
        <v>56</v>
      </c>
      <c r="C533" s="199" t="s">
        <v>44</v>
      </c>
      <c r="D533" s="199" t="s">
        <v>54</v>
      </c>
      <c r="E533" s="36" t="s">
        <v>326</v>
      </c>
      <c r="F533" s="36" t="s">
        <v>328</v>
      </c>
      <c r="G533" s="36"/>
      <c r="H533" s="36"/>
      <c r="I533" s="36"/>
      <c r="J533" s="36"/>
      <c r="K533" s="36"/>
      <c r="L533" s="36"/>
      <c r="M533" s="36"/>
      <c r="N533" s="36"/>
      <c r="O533" s="36"/>
      <c r="P533" s="36"/>
      <c r="Q533" s="36"/>
      <c r="R533" s="36"/>
      <c r="S533" s="36"/>
      <c r="T533" s="36"/>
      <c r="U533" s="36"/>
      <c r="V533" s="36"/>
      <c r="W533" s="36"/>
      <c r="X533" s="36"/>
      <c r="Y533" s="36"/>
      <c r="Z533" s="36"/>
      <c r="AA533" s="36"/>
      <c r="AB533" s="36"/>
      <c r="AC533" s="36"/>
      <c r="AD533" s="36"/>
      <c r="AE533" s="36"/>
      <c r="AF533" s="36"/>
      <c r="AG533" s="36"/>
      <c r="AH533" s="36"/>
      <c r="AI533" s="36"/>
      <c r="AJ533" s="36"/>
      <c r="AK533" s="36"/>
      <c r="AL533" s="36"/>
      <c r="AM533" s="36"/>
    </row>
    <row r="534" spans="2:39" x14ac:dyDescent="0.3">
      <c r="B534" s="37" t="s">
        <v>56</v>
      </c>
      <c r="C534" s="199" t="s">
        <v>44</v>
      </c>
      <c r="D534" s="199" t="s">
        <v>54</v>
      </c>
      <c r="E534" s="36" t="s">
        <v>324</v>
      </c>
      <c r="F534" s="36" t="s">
        <v>329</v>
      </c>
      <c r="G534" s="36"/>
      <c r="H534" s="36"/>
      <c r="I534" s="36"/>
      <c r="J534" s="36"/>
      <c r="K534" s="36"/>
      <c r="L534" s="36"/>
      <c r="M534" s="36"/>
      <c r="N534" s="36"/>
      <c r="O534" s="36"/>
      <c r="P534" s="36"/>
      <c r="Q534" s="36"/>
      <c r="R534" s="36"/>
      <c r="S534" s="36"/>
      <c r="T534" s="36"/>
      <c r="U534" s="36"/>
      <c r="V534" s="36"/>
      <c r="W534" s="36"/>
      <c r="X534" s="36"/>
      <c r="Y534" s="36"/>
      <c r="Z534" s="36"/>
      <c r="AA534" s="36"/>
      <c r="AB534" s="36"/>
      <c r="AC534" s="36"/>
      <c r="AD534" s="36"/>
      <c r="AE534" s="36"/>
      <c r="AF534" s="36"/>
      <c r="AG534" s="36"/>
      <c r="AH534" s="36"/>
      <c r="AI534" s="36"/>
      <c r="AJ534" s="36"/>
      <c r="AK534" s="36"/>
      <c r="AL534" s="36"/>
      <c r="AM534" s="36"/>
    </row>
    <row r="535" spans="2:39" x14ac:dyDescent="0.3">
      <c r="B535" s="37" t="s">
        <v>56</v>
      </c>
      <c r="C535" s="199" t="s">
        <v>44</v>
      </c>
      <c r="D535" s="199" t="s">
        <v>54</v>
      </c>
      <c r="E535" s="36" t="s">
        <v>324</v>
      </c>
      <c r="F535" s="36" t="s">
        <v>328</v>
      </c>
      <c r="G535" s="36"/>
      <c r="H535" s="36"/>
      <c r="I535" s="36"/>
      <c r="J535" s="36"/>
      <c r="K535" s="36"/>
      <c r="L535" s="36"/>
      <c r="M535" s="36"/>
      <c r="N535" s="36"/>
      <c r="O535" s="36"/>
      <c r="P535" s="36"/>
      <c r="Q535" s="36"/>
      <c r="R535" s="36"/>
      <c r="S535" s="36"/>
      <c r="T535" s="36"/>
      <c r="U535" s="36"/>
      <c r="V535" s="36"/>
      <c r="W535" s="36"/>
      <c r="X535" s="36"/>
      <c r="Y535" s="36"/>
      <c r="Z535" s="36"/>
      <c r="AA535" s="36"/>
      <c r="AB535" s="36"/>
      <c r="AC535" s="36"/>
      <c r="AD535" s="36"/>
      <c r="AE535" s="36"/>
      <c r="AF535" s="36"/>
      <c r="AG535" s="36"/>
      <c r="AH535" s="36"/>
      <c r="AI535" s="36"/>
      <c r="AJ535" s="36"/>
      <c r="AK535" s="36"/>
      <c r="AL535" s="36"/>
      <c r="AM535" s="36"/>
    </row>
    <row r="536" spans="2:39" x14ac:dyDescent="0.3">
      <c r="B536" s="37" t="s">
        <v>56</v>
      </c>
      <c r="C536" s="199" t="s">
        <v>44</v>
      </c>
      <c r="D536" s="199" t="s">
        <v>54</v>
      </c>
      <c r="E536" s="36" t="s">
        <v>323</v>
      </c>
      <c r="F536" s="36" t="s">
        <v>329</v>
      </c>
      <c r="G536" s="36"/>
      <c r="H536" s="36"/>
      <c r="I536" s="36"/>
      <c r="J536" s="36"/>
      <c r="K536" s="36"/>
      <c r="L536" s="36"/>
      <c r="M536" s="36"/>
      <c r="N536" s="36"/>
      <c r="O536" s="36"/>
      <c r="P536" s="36"/>
      <c r="Q536" s="36"/>
      <c r="R536" s="36"/>
      <c r="S536" s="36"/>
      <c r="T536" s="36"/>
      <c r="U536" s="36"/>
      <c r="V536" s="36"/>
      <c r="W536" s="36"/>
      <c r="X536" s="36"/>
      <c r="Y536" s="36"/>
      <c r="Z536" s="36"/>
      <c r="AA536" s="36"/>
      <c r="AB536" s="36"/>
      <c r="AC536" s="36"/>
      <c r="AD536" s="36"/>
      <c r="AE536" s="36"/>
      <c r="AF536" s="36"/>
      <c r="AG536" s="36"/>
      <c r="AH536" s="36"/>
      <c r="AI536" s="36"/>
      <c r="AJ536" s="36"/>
      <c r="AK536" s="36"/>
      <c r="AL536" s="36"/>
      <c r="AM536" s="36"/>
    </row>
    <row r="537" spans="2:39" x14ac:dyDescent="0.3">
      <c r="B537" s="37" t="s">
        <v>56</v>
      </c>
      <c r="C537" s="199" t="s">
        <v>44</v>
      </c>
      <c r="D537" s="199" t="s">
        <v>54</v>
      </c>
      <c r="E537" s="36" t="s">
        <v>323</v>
      </c>
      <c r="F537" s="36" t="s">
        <v>328</v>
      </c>
      <c r="G537" s="36"/>
      <c r="H537" s="36"/>
      <c r="I537" s="36"/>
      <c r="J537" s="36"/>
      <c r="K537" s="36"/>
      <c r="L537" s="36"/>
      <c r="M537" s="36"/>
      <c r="N537" s="36"/>
      <c r="O537" s="36"/>
      <c r="P537" s="36"/>
      <c r="Q537" s="36"/>
      <c r="R537" s="36"/>
      <c r="S537" s="36"/>
      <c r="T537" s="36"/>
      <c r="U537" s="36"/>
      <c r="V537" s="36"/>
      <c r="W537" s="36"/>
      <c r="X537" s="36"/>
      <c r="Y537" s="36"/>
      <c r="Z537" s="36"/>
      <c r="AA537" s="36"/>
      <c r="AB537" s="36"/>
      <c r="AC537" s="36"/>
      <c r="AD537" s="36"/>
      <c r="AE537" s="36"/>
      <c r="AF537" s="36"/>
      <c r="AG537" s="36"/>
      <c r="AH537" s="36"/>
      <c r="AI537" s="36"/>
      <c r="AJ537" s="36"/>
      <c r="AK537" s="36"/>
      <c r="AL537" s="36"/>
      <c r="AM537" s="36"/>
    </row>
    <row r="538" spans="2:39" x14ac:dyDescent="0.3">
      <c r="B538" s="37" t="s">
        <v>56</v>
      </c>
      <c r="C538" s="199" t="s">
        <v>44</v>
      </c>
      <c r="D538" s="199" t="s">
        <v>54</v>
      </c>
      <c r="E538" s="36" t="s">
        <v>322</v>
      </c>
      <c r="F538" s="36" t="s">
        <v>329</v>
      </c>
      <c r="G538" s="36"/>
      <c r="H538" s="36"/>
      <c r="I538" s="36"/>
      <c r="J538" s="36"/>
      <c r="K538" s="36"/>
      <c r="L538" s="36"/>
      <c r="M538" s="36"/>
      <c r="N538" s="36"/>
      <c r="O538" s="36"/>
      <c r="P538" s="36"/>
      <c r="Q538" s="36"/>
      <c r="R538" s="36"/>
      <c r="S538" s="36"/>
      <c r="T538" s="36"/>
      <c r="U538" s="36"/>
      <c r="V538" s="36"/>
      <c r="W538" s="36"/>
      <c r="X538" s="36"/>
      <c r="Y538" s="36"/>
      <c r="Z538" s="36"/>
      <c r="AA538" s="36"/>
      <c r="AB538" s="36"/>
      <c r="AC538" s="36"/>
      <c r="AD538" s="36"/>
      <c r="AE538" s="36"/>
      <c r="AF538" s="36"/>
      <c r="AG538" s="36"/>
      <c r="AH538" s="36"/>
      <c r="AI538" s="36"/>
      <c r="AJ538" s="36"/>
      <c r="AK538" s="36"/>
      <c r="AL538" s="36"/>
      <c r="AM538" s="36"/>
    </row>
    <row r="539" spans="2:39" x14ac:dyDescent="0.3">
      <c r="B539" s="37" t="s">
        <v>56</v>
      </c>
      <c r="C539" s="199" t="s">
        <v>44</v>
      </c>
      <c r="D539" s="199" t="s">
        <v>54</v>
      </c>
      <c r="E539" s="36" t="s">
        <v>322</v>
      </c>
      <c r="F539" s="36" t="s">
        <v>328</v>
      </c>
      <c r="G539" s="36"/>
      <c r="H539" s="36"/>
      <c r="I539" s="36"/>
      <c r="J539" s="36"/>
      <c r="K539" s="36"/>
      <c r="L539" s="36"/>
      <c r="M539" s="36"/>
      <c r="N539" s="36"/>
      <c r="O539" s="36"/>
      <c r="P539" s="36"/>
      <c r="Q539" s="36"/>
      <c r="R539" s="36"/>
      <c r="S539" s="36"/>
      <c r="T539" s="36"/>
      <c r="U539" s="36"/>
      <c r="V539" s="36"/>
      <c r="W539" s="36"/>
      <c r="X539" s="36"/>
      <c r="Y539" s="36"/>
      <c r="Z539" s="36"/>
      <c r="AA539" s="36"/>
      <c r="AB539" s="36"/>
      <c r="AC539" s="36"/>
      <c r="AD539" s="36"/>
      <c r="AE539" s="36"/>
      <c r="AF539" s="36"/>
      <c r="AG539" s="36"/>
      <c r="AH539" s="36"/>
      <c r="AI539" s="36"/>
      <c r="AJ539" s="36"/>
      <c r="AK539" s="36"/>
      <c r="AL539" s="36"/>
      <c r="AM539" s="36"/>
    </row>
    <row r="540" spans="2:39" x14ac:dyDescent="0.3">
      <c r="B540" s="37" t="s">
        <v>56</v>
      </c>
      <c r="C540" s="199" t="s">
        <v>44</v>
      </c>
      <c r="D540" s="199" t="s">
        <v>54</v>
      </c>
      <c r="E540" s="36" t="s">
        <v>321</v>
      </c>
      <c r="F540" s="36" t="s">
        <v>329</v>
      </c>
      <c r="G540" s="36"/>
      <c r="H540" s="36"/>
      <c r="I540" s="36"/>
      <c r="J540" s="36"/>
      <c r="K540" s="36"/>
      <c r="L540" s="36"/>
      <c r="M540" s="36"/>
      <c r="N540" s="36"/>
      <c r="O540" s="36"/>
      <c r="P540" s="36"/>
      <c r="Q540" s="36"/>
      <c r="R540" s="36"/>
      <c r="S540" s="36"/>
      <c r="T540" s="36"/>
      <c r="U540" s="36"/>
      <c r="V540" s="36"/>
      <c r="W540" s="36"/>
      <c r="X540" s="36"/>
      <c r="Y540" s="36"/>
      <c r="Z540" s="36"/>
      <c r="AA540" s="36"/>
      <c r="AB540" s="36"/>
      <c r="AC540" s="36"/>
      <c r="AD540" s="36"/>
      <c r="AE540" s="36"/>
      <c r="AF540" s="36"/>
      <c r="AG540" s="36"/>
      <c r="AH540" s="36"/>
      <c r="AI540" s="36"/>
      <c r="AJ540" s="36"/>
      <c r="AK540" s="36"/>
      <c r="AL540" s="36"/>
      <c r="AM540" s="36"/>
    </row>
    <row r="541" spans="2:39" x14ac:dyDescent="0.3">
      <c r="B541" s="37" t="s">
        <v>56</v>
      </c>
      <c r="C541" s="199" t="s">
        <v>44</v>
      </c>
      <c r="D541" s="199" t="s">
        <v>54</v>
      </c>
      <c r="E541" s="36" t="s">
        <v>321</v>
      </c>
      <c r="F541" s="36" t="s">
        <v>328</v>
      </c>
      <c r="G541" s="36"/>
      <c r="H541" s="36"/>
      <c r="I541" s="36"/>
      <c r="J541" s="36"/>
      <c r="K541" s="36"/>
      <c r="L541" s="36"/>
      <c r="M541" s="36"/>
      <c r="N541" s="36"/>
      <c r="O541" s="36"/>
      <c r="P541" s="36"/>
      <c r="Q541" s="36"/>
      <c r="R541" s="36"/>
      <c r="S541" s="36"/>
      <c r="T541" s="36"/>
      <c r="U541" s="36"/>
      <c r="V541" s="36"/>
      <c r="W541" s="36"/>
      <c r="X541" s="36"/>
      <c r="Y541" s="36"/>
      <c r="Z541" s="36"/>
      <c r="AA541" s="36"/>
      <c r="AB541" s="36"/>
      <c r="AC541" s="36"/>
      <c r="AD541" s="36"/>
      <c r="AE541" s="36"/>
      <c r="AF541" s="36"/>
      <c r="AG541" s="36"/>
      <c r="AH541" s="36"/>
      <c r="AI541" s="36"/>
      <c r="AJ541" s="36"/>
      <c r="AK541" s="36"/>
      <c r="AL541" s="36"/>
      <c r="AM541" s="36"/>
    </row>
    <row r="542" spans="2:39" x14ac:dyDescent="0.3">
      <c r="B542" s="37" t="s">
        <v>57</v>
      </c>
      <c r="C542" s="199" t="s">
        <v>44</v>
      </c>
      <c r="D542" s="199" t="s">
        <v>54</v>
      </c>
      <c r="E542" s="36" t="s">
        <v>326</v>
      </c>
      <c r="F542" s="36" t="s">
        <v>329</v>
      </c>
      <c r="G542" s="36"/>
      <c r="H542" s="36"/>
      <c r="I542" s="36"/>
      <c r="J542" s="36"/>
      <c r="K542" s="36"/>
      <c r="L542" s="36"/>
      <c r="M542" s="36"/>
      <c r="N542" s="36"/>
      <c r="O542" s="36"/>
      <c r="P542" s="36"/>
      <c r="Q542" s="36"/>
      <c r="R542" s="36"/>
      <c r="S542" s="36"/>
      <c r="T542" s="36"/>
      <c r="U542" s="36"/>
      <c r="V542" s="36"/>
      <c r="W542" s="36"/>
      <c r="X542" s="36"/>
      <c r="Y542" s="36"/>
      <c r="Z542" s="36"/>
      <c r="AA542" s="36"/>
      <c r="AB542" s="36"/>
      <c r="AC542" s="36"/>
      <c r="AD542" s="36"/>
      <c r="AE542" s="36"/>
      <c r="AF542" s="36"/>
      <c r="AG542" s="36"/>
      <c r="AH542" s="36"/>
      <c r="AI542" s="36"/>
      <c r="AJ542" s="36"/>
      <c r="AK542" s="36"/>
      <c r="AL542" s="36"/>
      <c r="AM542" s="36"/>
    </row>
    <row r="543" spans="2:39" x14ac:dyDescent="0.3">
      <c r="B543" s="37" t="s">
        <v>57</v>
      </c>
      <c r="C543" s="199" t="s">
        <v>44</v>
      </c>
      <c r="D543" s="199" t="s">
        <v>54</v>
      </c>
      <c r="E543" s="36" t="s">
        <v>326</v>
      </c>
      <c r="F543" s="36" t="s">
        <v>328</v>
      </c>
      <c r="G543" s="36"/>
      <c r="H543" s="36"/>
      <c r="I543" s="36"/>
      <c r="J543" s="36"/>
      <c r="K543" s="36"/>
      <c r="L543" s="36"/>
      <c r="M543" s="36"/>
      <c r="N543" s="36"/>
      <c r="O543" s="36"/>
      <c r="P543" s="36"/>
      <c r="Q543" s="36"/>
      <c r="R543" s="36"/>
      <c r="S543" s="36"/>
      <c r="T543" s="36"/>
      <c r="U543" s="36"/>
      <c r="V543" s="36"/>
      <c r="W543" s="36"/>
      <c r="X543" s="36"/>
      <c r="Y543" s="36"/>
      <c r="Z543" s="36"/>
      <c r="AA543" s="36"/>
      <c r="AB543" s="36"/>
      <c r="AC543" s="36"/>
      <c r="AD543" s="36"/>
      <c r="AE543" s="36"/>
      <c r="AF543" s="36"/>
      <c r="AG543" s="36"/>
      <c r="AH543" s="36"/>
      <c r="AI543" s="36"/>
      <c r="AJ543" s="36"/>
      <c r="AK543" s="36"/>
      <c r="AL543" s="36"/>
      <c r="AM543" s="36"/>
    </row>
    <row r="544" spans="2:39" x14ac:dyDescent="0.3">
      <c r="B544" s="37" t="s">
        <v>57</v>
      </c>
      <c r="C544" s="199" t="s">
        <v>44</v>
      </c>
      <c r="D544" s="199" t="s">
        <v>54</v>
      </c>
      <c r="E544" s="36" t="s">
        <v>324</v>
      </c>
      <c r="F544" s="36" t="s">
        <v>329</v>
      </c>
      <c r="G544" s="36"/>
      <c r="H544" s="36"/>
      <c r="I544" s="36"/>
      <c r="J544" s="36"/>
      <c r="K544" s="36"/>
      <c r="L544" s="36"/>
      <c r="M544" s="36"/>
      <c r="N544" s="36"/>
      <c r="O544" s="36"/>
      <c r="P544" s="36"/>
      <c r="Q544" s="36"/>
      <c r="R544" s="36"/>
      <c r="S544" s="36"/>
      <c r="T544" s="36"/>
      <c r="U544" s="36"/>
      <c r="V544" s="36"/>
      <c r="W544" s="36"/>
      <c r="X544" s="36"/>
      <c r="Y544" s="36"/>
      <c r="Z544" s="36"/>
      <c r="AA544" s="36"/>
      <c r="AB544" s="36"/>
      <c r="AC544" s="36"/>
      <c r="AD544" s="36"/>
      <c r="AE544" s="36"/>
      <c r="AF544" s="36"/>
      <c r="AG544" s="36"/>
      <c r="AH544" s="36"/>
      <c r="AI544" s="36"/>
      <c r="AJ544" s="36"/>
      <c r="AK544" s="36"/>
      <c r="AL544" s="36"/>
      <c r="AM544" s="36"/>
    </row>
    <row r="545" spans="2:39" x14ac:dyDescent="0.3">
      <c r="B545" s="37" t="s">
        <v>57</v>
      </c>
      <c r="C545" s="199" t="s">
        <v>44</v>
      </c>
      <c r="D545" s="199" t="s">
        <v>54</v>
      </c>
      <c r="E545" s="36" t="s">
        <v>324</v>
      </c>
      <c r="F545" s="36" t="s">
        <v>328</v>
      </c>
      <c r="G545" s="36"/>
      <c r="H545" s="36"/>
      <c r="I545" s="36"/>
      <c r="J545" s="36"/>
      <c r="K545" s="36"/>
      <c r="L545" s="36"/>
      <c r="M545" s="36"/>
      <c r="N545" s="36"/>
      <c r="O545" s="36"/>
      <c r="P545" s="36"/>
      <c r="Q545" s="36"/>
      <c r="R545" s="36"/>
      <c r="S545" s="36"/>
      <c r="T545" s="36"/>
      <c r="U545" s="36"/>
      <c r="V545" s="36"/>
      <c r="W545" s="36"/>
      <c r="X545" s="36"/>
      <c r="Y545" s="36"/>
      <c r="Z545" s="36"/>
      <c r="AA545" s="36"/>
      <c r="AB545" s="36"/>
      <c r="AC545" s="36"/>
      <c r="AD545" s="36"/>
      <c r="AE545" s="36"/>
      <c r="AF545" s="36"/>
      <c r="AG545" s="36"/>
      <c r="AH545" s="36"/>
      <c r="AI545" s="36"/>
      <c r="AJ545" s="36"/>
      <c r="AK545" s="36"/>
      <c r="AL545" s="36"/>
      <c r="AM545" s="36"/>
    </row>
    <row r="546" spans="2:39" x14ac:dyDescent="0.3">
      <c r="B546" s="37" t="s">
        <v>57</v>
      </c>
      <c r="C546" s="199" t="s">
        <v>44</v>
      </c>
      <c r="D546" s="199" t="s">
        <v>54</v>
      </c>
      <c r="E546" s="36" t="s">
        <v>323</v>
      </c>
      <c r="F546" s="36" t="s">
        <v>329</v>
      </c>
      <c r="G546" s="36"/>
      <c r="H546" s="36"/>
      <c r="I546" s="36"/>
      <c r="J546" s="36"/>
      <c r="K546" s="36"/>
      <c r="L546" s="36"/>
      <c r="M546" s="36"/>
      <c r="N546" s="36"/>
      <c r="O546" s="36"/>
      <c r="P546" s="36"/>
      <c r="Q546" s="36"/>
      <c r="R546" s="36"/>
      <c r="S546" s="36"/>
      <c r="T546" s="36"/>
      <c r="U546" s="36"/>
      <c r="V546" s="36"/>
      <c r="W546" s="36"/>
      <c r="X546" s="36"/>
      <c r="Y546" s="36"/>
      <c r="Z546" s="36"/>
      <c r="AA546" s="36"/>
      <c r="AB546" s="36"/>
      <c r="AC546" s="36"/>
      <c r="AD546" s="36"/>
      <c r="AE546" s="36"/>
      <c r="AF546" s="36"/>
      <c r="AG546" s="36"/>
      <c r="AH546" s="36"/>
      <c r="AI546" s="36"/>
      <c r="AJ546" s="36"/>
      <c r="AK546" s="36"/>
      <c r="AL546" s="36"/>
      <c r="AM546" s="36"/>
    </row>
    <row r="547" spans="2:39" x14ac:dyDescent="0.3">
      <c r="B547" s="37" t="s">
        <v>57</v>
      </c>
      <c r="C547" s="199" t="s">
        <v>44</v>
      </c>
      <c r="D547" s="199" t="s">
        <v>54</v>
      </c>
      <c r="E547" s="36" t="s">
        <v>323</v>
      </c>
      <c r="F547" s="36" t="s">
        <v>328</v>
      </c>
      <c r="G547" s="36"/>
      <c r="H547" s="36"/>
      <c r="I547" s="36"/>
      <c r="J547" s="36"/>
      <c r="K547" s="36"/>
      <c r="L547" s="36"/>
      <c r="M547" s="36"/>
      <c r="N547" s="36"/>
      <c r="O547" s="36"/>
      <c r="P547" s="36"/>
      <c r="Q547" s="36"/>
      <c r="R547" s="36"/>
      <c r="S547" s="36"/>
      <c r="T547" s="36"/>
      <c r="U547" s="36"/>
      <c r="V547" s="36"/>
      <c r="W547" s="36"/>
      <c r="X547" s="36"/>
      <c r="Y547" s="36"/>
      <c r="Z547" s="36"/>
      <c r="AA547" s="36"/>
      <c r="AB547" s="36"/>
      <c r="AC547" s="36"/>
      <c r="AD547" s="36"/>
      <c r="AE547" s="36"/>
      <c r="AF547" s="36"/>
      <c r="AG547" s="36"/>
      <c r="AH547" s="36"/>
      <c r="AI547" s="36"/>
      <c r="AJ547" s="36"/>
      <c r="AK547" s="36"/>
      <c r="AL547" s="36"/>
      <c r="AM547" s="36"/>
    </row>
    <row r="548" spans="2:39" x14ac:dyDescent="0.3">
      <c r="B548" s="37" t="s">
        <v>57</v>
      </c>
      <c r="C548" s="199" t="s">
        <v>44</v>
      </c>
      <c r="D548" s="199" t="s">
        <v>54</v>
      </c>
      <c r="E548" s="36" t="s">
        <v>322</v>
      </c>
      <c r="F548" s="36" t="s">
        <v>329</v>
      </c>
      <c r="G548" s="36"/>
      <c r="H548" s="36"/>
      <c r="I548" s="36"/>
      <c r="J548" s="36"/>
      <c r="K548" s="36"/>
      <c r="L548" s="36"/>
      <c r="M548" s="36"/>
      <c r="N548" s="36"/>
      <c r="O548" s="36"/>
      <c r="P548" s="36"/>
      <c r="Q548" s="36"/>
      <c r="R548" s="36"/>
      <c r="S548" s="36"/>
      <c r="T548" s="36"/>
      <c r="U548" s="36"/>
      <c r="V548" s="36"/>
      <c r="W548" s="36"/>
      <c r="X548" s="36"/>
      <c r="Y548" s="36"/>
      <c r="Z548" s="36"/>
      <c r="AA548" s="36"/>
      <c r="AB548" s="36"/>
      <c r="AC548" s="36"/>
      <c r="AD548" s="36"/>
      <c r="AE548" s="36"/>
      <c r="AF548" s="36"/>
      <c r="AG548" s="36"/>
      <c r="AH548" s="36"/>
      <c r="AI548" s="36"/>
      <c r="AJ548" s="36"/>
      <c r="AK548" s="36"/>
      <c r="AL548" s="36"/>
      <c r="AM548" s="36"/>
    </row>
    <row r="549" spans="2:39" x14ac:dyDescent="0.3">
      <c r="B549" s="37" t="s">
        <v>57</v>
      </c>
      <c r="C549" s="199" t="s">
        <v>44</v>
      </c>
      <c r="D549" s="199" t="s">
        <v>54</v>
      </c>
      <c r="E549" s="36" t="s">
        <v>322</v>
      </c>
      <c r="F549" s="36" t="s">
        <v>328</v>
      </c>
      <c r="G549" s="36"/>
      <c r="H549" s="36"/>
      <c r="I549" s="36"/>
      <c r="J549" s="36"/>
      <c r="K549" s="36"/>
      <c r="L549" s="36"/>
      <c r="M549" s="36"/>
      <c r="N549" s="36"/>
      <c r="O549" s="36"/>
      <c r="P549" s="36"/>
      <c r="Q549" s="36"/>
      <c r="R549" s="36"/>
      <c r="S549" s="36"/>
      <c r="T549" s="36"/>
      <c r="U549" s="36"/>
      <c r="V549" s="36"/>
      <c r="W549" s="36"/>
      <c r="X549" s="36"/>
      <c r="Y549" s="36"/>
      <c r="Z549" s="36"/>
      <c r="AA549" s="36"/>
      <c r="AB549" s="36"/>
      <c r="AC549" s="36"/>
      <c r="AD549" s="36"/>
      <c r="AE549" s="36"/>
      <c r="AF549" s="36"/>
      <c r="AG549" s="36"/>
      <c r="AH549" s="36"/>
      <c r="AI549" s="36"/>
      <c r="AJ549" s="36"/>
      <c r="AK549" s="36"/>
      <c r="AL549" s="36"/>
      <c r="AM549" s="36"/>
    </row>
    <row r="550" spans="2:39" x14ac:dyDescent="0.3">
      <c r="B550" s="37" t="s">
        <v>57</v>
      </c>
      <c r="C550" s="199" t="s">
        <v>44</v>
      </c>
      <c r="D550" s="199" t="s">
        <v>54</v>
      </c>
      <c r="E550" s="36" t="s">
        <v>321</v>
      </c>
      <c r="F550" s="36" t="s">
        <v>329</v>
      </c>
      <c r="G550" s="36"/>
      <c r="H550" s="36"/>
      <c r="I550" s="36"/>
      <c r="J550" s="36"/>
      <c r="K550" s="36"/>
      <c r="L550" s="36"/>
      <c r="M550" s="36"/>
      <c r="N550" s="36"/>
      <c r="O550" s="36"/>
      <c r="P550" s="36"/>
      <c r="Q550" s="36"/>
      <c r="R550" s="36"/>
      <c r="S550" s="36"/>
      <c r="T550" s="36"/>
      <c r="U550" s="36"/>
      <c r="V550" s="36"/>
      <c r="W550" s="36"/>
      <c r="X550" s="36"/>
      <c r="Y550" s="36"/>
      <c r="Z550" s="36"/>
      <c r="AA550" s="36"/>
      <c r="AB550" s="36"/>
      <c r="AC550" s="36"/>
      <c r="AD550" s="36"/>
      <c r="AE550" s="36"/>
      <c r="AF550" s="36"/>
      <c r="AG550" s="36"/>
      <c r="AH550" s="36"/>
      <c r="AI550" s="36"/>
      <c r="AJ550" s="36"/>
      <c r="AK550" s="36"/>
      <c r="AL550" s="36"/>
      <c r="AM550" s="36"/>
    </row>
    <row r="551" spans="2:39" x14ac:dyDescent="0.3">
      <c r="B551" s="37" t="s">
        <v>57</v>
      </c>
      <c r="C551" s="199" t="s">
        <v>44</v>
      </c>
      <c r="D551" s="199" t="s">
        <v>54</v>
      </c>
      <c r="E551" s="36" t="s">
        <v>321</v>
      </c>
      <c r="F551" s="36" t="s">
        <v>328</v>
      </c>
      <c r="G551" s="36"/>
      <c r="H551" s="36"/>
      <c r="I551" s="36"/>
      <c r="J551" s="36"/>
      <c r="K551" s="36"/>
      <c r="L551" s="36"/>
      <c r="M551" s="36"/>
      <c r="N551" s="36"/>
      <c r="O551" s="36"/>
      <c r="P551" s="36"/>
      <c r="Q551" s="36"/>
      <c r="R551" s="36"/>
      <c r="S551" s="36"/>
      <c r="T551" s="36"/>
      <c r="U551" s="36"/>
      <c r="V551" s="36"/>
      <c r="W551" s="36"/>
      <c r="X551" s="36"/>
      <c r="Y551" s="36"/>
      <c r="Z551" s="36"/>
      <c r="AA551" s="36"/>
      <c r="AB551" s="36"/>
      <c r="AC551" s="36"/>
      <c r="AD551" s="36"/>
      <c r="AE551" s="36"/>
      <c r="AF551" s="36"/>
      <c r="AG551" s="36"/>
      <c r="AH551" s="36"/>
      <c r="AI551" s="36"/>
      <c r="AJ551" s="36"/>
      <c r="AK551" s="36"/>
      <c r="AL551" s="36"/>
      <c r="AM551" s="36"/>
    </row>
    <row r="552" spans="2:39" x14ac:dyDescent="0.3">
      <c r="B552" s="37" t="s">
        <v>58</v>
      </c>
      <c r="C552" s="199" t="s">
        <v>44</v>
      </c>
      <c r="D552" s="199" t="s">
        <v>54</v>
      </c>
      <c r="E552" s="36" t="s">
        <v>326</v>
      </c>
      <c r="F552" s="36" t="s">
        <v>329</v>
      </c>
      <c r="G552" s="36"/>
      <c r="H552" s="36"/>
      <c r="I552" s="36"/>
      <c r="J552" s="36"/>
      <c r="K552" s="36"/>
      <c r="L552" s="36"/>
      <c r="M552" s="36"/>
      <c r="N552" s="36"/>
      <c r="O552" s="36"/>
      <c r="P552" s="36"/>
      <c r="Q552" s="36"/>
      <c r="R552" s="36"/>
      <c r="S552" s="36"/>
      <c r="T552" s="36"/>
      <c r="U552" s="36"/>
      <c r="V552" s="36"/>
      <c r="W552" s="36"/>
      <c r="X552" s="36"/>
      <c r="Y552" s="36"/>
      <c r="Z552" s="36"/>
      <c r="AA552" s="36"/>
      <c r="AB552" s="36"/>
      <c r="AC552" s="36"/>
      <c r="AD552" s="36"/>
      <c r="AE552" s="36"/>
      <c r="AF552" s="36"/>
      <c r="AG552" s="36"/>
      <c r="AH552" s="36"/>
      <c r="AI552" s="36"/>
      <c r="AJ552" s="36"/>
      <c r="AK552" s="36"/>
      <c r="AL552" s="36"/>
      <c r="AM552" s="36"/>
    </row>
    <row r="553" spans="2:39" x14ac:dyDescent="0.3">
      <c r="B553" s="37" t="s">
        <v>58</v>
      </c>
      <c r="C553" s="199" t="s">
        <v>44</v>
      </c>
      <c r="D553" s="199" t="s">
        <v>54</v>
      </c>
      <c r="E553" s="36" t="s">
        <v>326</v>
      </c>
      <c r="F553" s="36" t="s">
        <v>328</v>
      </c>
      <c r="G553" s="36"/>
      <c r="H553" s="36"/>
      <c r="I553" s="36"/>
      <c r="J553" s="36"/>
      <c r="K553" s="36"/>
      <c r="L553" s="36"/>
      <c r="M553" s="36"/>
      <c r="N553" s="36"/>
      <c r="O553" s="36"/>
      <c r="P553" s="36"/>
      <c r="Q553" s="36"/>
      <c r="R553" s="36"/>
      <c r="S553" s="36"/>
      <c r="T553" s="36"/>
      <c r="U553" s="36"/>
      <c r="V553" s="36"/>
      <c r="W553" s="36"/>
      <c r="X553" s="36"/>
      <c r="Y553" s="36"/>
      <c r="Z553" s="36"/>
      <c r="AA553" s="36"/>
      <c r="AB553" s="36"/>
      <c r="AC553" s="36"/>
      <c r="AD553" s="36"/>
      <c r="AE553" s="36"/>
      <c r="AF553" s="36"/>
      <c r="AG553" s="36"/>
      <c r="AH553" s="36"/>
      <c r="AI553" s="36"/>
      <c r="AJ553" s="36"/>
      <c r="AK553" s="36"/>
      <c r="AL553" s="36"/>
      <c r="AM553" s="36"/>
    </row>
    <row r="554" spans="2:39" x14ac:dyDescent="0.3">
      <c r="B554" s="37" t="s">
        <v>58</v>
      </c>
      <c r="C554" s="199" t="s">
        <v>44</v>
      </c>
      <c r="D554" s="199" t="s">
        <v>54</v>
      </c>
      <c r="E554" s="36" t="s">
        <v>324</v>
      </c>
      <c r="F554" s="36" t="s">
        <v>329</v>
      </c>
      <c r="G554" s="36"/>
      <c r="H554" s="36"/>
      <c r="I554" s="36"/>
      <c r="J554" s="36"/>
      <c r="K554" s="36"/>
      <c r="L554" s="36"/>
      <c r="M554" s="36"/>
      <c r="N554" s="36"/>
      <c r="O554" s="36"/>
      <c r="P554" s="36"/>
      <c r="Q554" s="36"/>
      <c r="R554" s="36"/>
      <c r="S554" s="36"/>
      <c r="T554" s="36"/>
      <c r="U554" s="36"/>
      <c r="V554" s="36"/>
      <c r="W554" s="36"/>
      <c r="X554" s="36"/>
      <c r="Y554" s="36"/>
      <c r="Z554" s="36"/>
      <c r="AA554" s="36"/>
      <c r="AB554" s="36"/>
      <c r="AC554" s="36"/>
      <c r="AD554" s="36"/>
      <c r="AE554" s="36"/>
      <c r="AF554" s="36"/>
      <c r="AG554" s="36"/>
      <c r="AH554" s="36"/>
      <c r="AI554" s="36"/>
      <c r="AJ554" s="36"/>
      <c r="AK554" s="36"/>
      <c r="AL554" s="36"/>
      <c r="AM554" s="36"/>
    </row>
    <row r="555" spans="2:39" x14ac:dyDescent="0.3">
      <c r="B555" s="37" t="s">
        <v>58</v>
      </c>
      <c r="C555" s="199" t="s">
        <v>44</v>
      </c>
      <c r="D555" s="199" t="s">
        <v>54</v>
      </c>
      <c r="E555" s="36" t="s">
        <v>324</v>
      </c>
      <c r="F555" s="36" t="s">
        <v>328</v>
      </c>
      <c r="G555" s="36"/>
      <c r="H555" s="36"/>
      <c r="I555" s="36"/>
      <c r="J555" s="36"/>
      <c r="K555" s="36"/>
      <c r="L555" s="36"/>
      <c r="M555" s="36"/>
      <c r="N555" s="36"/>
      <c r="O555" s="36"/>
      <c r="P555" s="36"/>
      <c r="Q555" s="36"/>
      <c r="R555" s="36"/>
      <c r="S555" s="36"/>
      <c r="T555" s="36"/>
      <c r="U555" s="36"/>
      <c r="V555" s="36"/>
      <c r="W555" s="36"/>
      <c r="X555" s="36"/>
      <c r="Y555" s="36"/>
      <c r="Z555" s="36"/>
      <c r="AA555" s="36"/>
      <c r="AB555" s="36"/>
      <c r="AC555" s="36"/>
      <c r="AD555" s="36"/>
      <c r="AE555" s="36"/>
      <c r="AF555" s="36"/>
      <c r="AG555" s="36"/>
      <c r="AH555" s="36"/>
      <c r="AI555" s="36"/>
      <c r="AJ555" s="36"/>
      <c r="AK555" s="36"/>
      <c r="AL555" s="36"/>
      <c r="AM555" s="36"/>
    </row>
    <row r="556" spans="2:39" x14ac:dyDescent="0.3">
      <c r="B556" s="37" t="s">
        <v>58</v>
      </c>
      <c r="C556" s="199" t="s">
        <v>44</v>
      </c>
      <c r="D556" s="199" t="s">
        <v>54</v>
      </c>
      <c r="E556" s="36" t="s">
        <v>323</v>
      </c>
      <c r="F556" s="36" t="s">
        <v>329</v>
      </c>
      <c r="G556" s="36"/>
      <c r="H556" s="36"/>
      <c r="I556" s="36"/>
      <c r="J556" s="36"/>
      <c r="K556" s="36"/>
      <c r="L556" s="36"/>
      <c r="M556" s="36"/>
      <c r="N556" s="36"/>
      <c r="O556" s="36"/>
      <c r="P556" s="36"/>
      <c r="Q556" s="36"/>
      <c r="R556" s="36"/>
      <c r="S556" s="36"/>
      <c r="T556" s="36"/>
      <c r="U556" s="36"/>
      <c r="V556" s="36"/>
      <c r="W556" s="36"/>
      <c r="X556" s="36"/>
      <c r="Y556" s="36"/>
      <c r="Z556" s="36"/>
      <c r="AA556" s="36"/>
      <c r="AB556" s="36"/>
      <c r="AC556" s="36"/>
      <c r="AD556" s="36"/>
      <c r="AE556" s="36"/>
      <c r="AF556" s="36"/>
      <c r="AG556" s="36"/>
      <c r="AH556" s="36"/>
      <c r="AI556" s="36"/>
      <c r="AJ556" s="36"/>
      <c r="AK556" s="36"/>
      <c r="AL556" s="36"/>
      <c r="AM556" s="36"/>
    </row>
    <row r="557" spans="2:39" x14ac:dyDescent="0.3">
      <c r="B557" s="37" t="s">
        <v>58</v>
      </c>
      <c r="C557" s="199" t="s">
        <v>44</v>
      </c>
      <c r="D557" s="199" t="s">
        <v>54</v>
      </c>
      <c r="E557" s="36" t="s">
        <v>323</v>
      </c>
      <c r="F557" s="36" t="s">
        <v>328</v>
      </c>
      <c r="G557" s="36"/>
      <c r="H557" s="36"/>
      <c r="I557" s="36"/>
      <c r="J557" s="36"/>
      <c r="K557" s="36"/>
      <c r="L557" s="36"/>
      <c r="M557" s="36"/>
      <c r="N557" s="36"/>
      <c r="O557" s="36"/>
      <c r="P557" s="36"/>
      <c r="Q557" s="36"/>
      <c r="R557" s="36"/>
      <c r="S557" s="36"/>
      <c r="T557" s="36"/>
      <c r="U557" s="36"/>
      <c r="V557" s="36"/>
      <c r="W557" s="36"/>
      <c r="X557" s="36"/>
      <c r="Y557" s="36"/>
      <c r="Z557" s="36"/>
      <c r="AA557" s="36"/>
      <c r="AB557" s="36"/>
      <c r="AC557" s="36"/>
      <c r="AD557" s="36"/>
      <c r="AE557" s="36"/>
      <c r="AF557" s="36"/>
      <c r="AG557" s="36"/>
      <c r="AH557" s="36"/>
      <c r="AI557" s="36"/>
      <c r="AJ557" s="36"/>
      <c r="AK557" s="36"/>
      <c r="AL557" s="36"/>
      <c r="AM557" s="36"/>
    </row>
    <row r="558" spans="2:39" x14ac:dyDescent="0.3">
      <c r="B558" s="37" t="s">
        <v>58</v>
      </c>
      <c r="C558" s="199" t="s">
        <v>44</v>
      </c>
      <c r="D558" s="199" t="s">
        <v>54</v>
      </c>
      <c r="E558" s="36" t="s">
        <v>322</v>
      </c>
      <c r="F558" s="36" t="s">
        <v>329</v>
      </c>
      <c r="G558" s="36"/>
      <c r="H558" s="36"/>
      <c r="I558" s="36"/>
      <c r="J558" s="36"/>
      <c r="K558" s="36"/>
      <c r="L558" s="36"/>
      <c r="M558" s="36"/>
      <c r="N558" s="36"/>
      <c r="O558" s="36"/>
      <c r="P558" s="36"/>
      <c r="Q558" s="36"/>
      <c r="R558" s="36"/>
      <c r="S558" s="36"/>
      <c r="T558" s="36"/>
      <c r="U558" s="36"/>
      <c r="V558" s="36"/>
      <c r="W558" s="36"/>
      <c r="X558" s="36"/>
      <c r="Y558" s="36"/>
      <c r="Z558" s="36"/>
      <c r="AA558" s="36"/>
      <c r="AB558" s="36"/>
      <c r="AC558" s="36"/>
      <c r="AD558" s="36"/>
      <c r="AE558" s="36"/>
      <c r="AF558" s="36"/>
      <c r="AG558" s="36"/>
      <c r="AH558" s="36"/>
      <c r="AI558" s="36"/>
      <c r="AJ558" s="36"/>
      <c r="AK558" s="36"/>
      <c r="AL558" s="36"/>
      <c r="AM558" s="36"/>
    </row>
    <row r="559" spans="2:39" x14ac:dyDescent="0.3">
      <c r="B559" s="37" t="s">
        <v>58</v>
      </c>
      <c r="C559" s="199" t="s">
        <v>44</v>
      </c>
      <c r="D559" s="199" t="s">
        <v>54</v>
      </c>
      <c r="E559" s="36" t="s">
        <v>322</v>
      </c>
      <c r="F559" s="36" t="s">
        <v>328</v>
      </c>
      <c r="G559" s="36"/>
      <c r="H559" s="36"/>
      <c r="I559" s="36"/>
      <c r="J559" s="36"/>
      <c r="K559" s="36"/>
      <c r="L559" s="36"/>
      <c r="M559" s="36"/>
      <c r="N559" s="36"/>
      <c r="O559" s="36"/>
      <c r="P559" s="36"/>
      <c r="Q559" s="36"/>
      <c r="R559" s="36"/>
      <c r="S559" s="36"/>
      <c r="T559" s="36"/>
      <c r="U559" s="36"/>
      <c r="V559" s="36"/>
      <c r="W559" s="36"/>
      <c r="X559" s="36"/>
      <c r="Y559" s="36"/>
      <c r="Z559" s="36"/>
      <c r="AA559" s="36"/>
      <c r="AB559" s="36"/>
      <c r="AC559" s="36"/>
      <c r="AD559" s="36"/>
      <c r="AE559" s="36"/>
      <c r="AF559" s="36"/>
      <c r="AG559" s="36"/>
      <c r="AH559" s="36"/>
      <c r="AI559" s="36"/>
      <c r="AJ559" s="36"/>
      <c r="AK559" s="36"/>
      <c r="AL559" s="36"/>
      <c r="AM559" s="36"/>
    </row>
    <row r="560" spans="2:39" x14ac:dyDescent="0.3">
      <c r="B560" s="37" t="s">
        <v>58</v>
      </c>
      <c r="C560" s="199" t="s">
        <v>44</v>
      </c>
      <c r="D560" s="199" t="s">
        <v>54</v>
      </c>
      <c r="E560" s="36" t="s">
        <v>321</v>
      </c>
      <c r="F560" s="36" t="s">
        <v>329</v>
      </c>
      <c r="G560" s="36"/>
      <c r="H560" s="36"/>
      <c r="I560" s="36"/>
      <c r="J560" s="36"/>
      <c r="K560" s="36"/>
      <c r="L560" s="36"/>
      <c r="M560" s="36"/>
      <c r="N560" s="36"/>
      <c r="O560" s="36"/>
      <c r="P560" s="36"/>
      <c r="Q560" s="36"/>
      <c r="R560" s="36"/>
      <c r="S560" s="36"/>
      <c r="T560" s="36"/>
      <c r="U560" s="36"/>
      <c r="V560" s="36"/>
      <c r="W560" s="36"/>
      <c r="X560" s="36"/>
      <c r="Y560" s="36"/>
      <c r="Z560" s="36"/>
      <c r="AA560" s="36"/>
      <c r="AB560" s="36"/>
      <c r="AC560" s="36"/>
      <c r="AD560" s="36"/>
      <c r="AE560" s="36"/>
      <c r="AF560" s="36"/>
      <c r="AG560" s="36"/>
      <c r="AH560" s="36"/>
      <c r="AI560" s="36"/>
      <c r="AJ560" s="36"/>
      <c r="AK560" s="36"/>
      <c r="AL560" s="36"/>
      <c r="AM560" s="36"/>
    </row>
    <row r="561" spans="2:39" x14ac:dyDescent="0.3">
      <c r="B561" s="37" t="s">
        <v>58</v>
      </c>
      <c r="C561" s="199" t="s">
        <v>44</v>
      </c>
      <c r="D561" s="199" t="s">
        <v>54</v>
      </c>
      <c r="E561" s="36" t="s">
        <v>321</v>
      </c>
      <c r="F561" s="36" t="s">
        <v>328</v>
      </c>
      <c r="G561" s="36"/>
      <c r="H561" s="36"/>
      <c r="I561" s="36"/>
      <c r="J561" s="36"/>
      <c r="K561" s="36"/>
      <c r="L561" s="36"/>
      <c r="M561" s="36"/>
      <c r="N561" s="36"/>
      <c r="O561" s="36"/>
      <c r="P561" s="36"/>
      <c r="Q561" s="36"/>
      <c r="R561" s="36"/>
      <c r="S561" s="36"/>
      <c r="T561" s="36"/>
      <c r="U561" s="36"/>
      <c r="V561" s="36"/>
      <c r="W561" s="36"/>
      <c r="X561" s="36"/>
      <c r="Y561" s="36"/>
      <c r="Z561" s="36"/>
      <c r="AA561" s="36"/>
      <c r="AB561" s="36"/>
      <c r="AC561" s="36"/>
      <c r="AD561" s="36"/>
      <c r="AE561" s="36"/>
      <c r="AF561" s="36"/>
      <c r="AG561" s="36"/>
      <c r="AH561" s="36"/>
      <c r="AI561" s="36"/>
      <c r="AJ561" s="36"/>
      <c r="AK561" s="36"/>
      <c r="AL561" s="36"/>
      <c r="AM561" s="36"/>
    </row>
    <row r="562" spans="2:39" x14ac:dyDescent="0.3">
      <c r="B562" s="15" t="s">
        <v>48</v>
      </c>
      <c r="C562" s="57" t="s">
        <v>49</v>
      </c>
      <c r="D562" s="44" t="s">
        <v>45</v>
      </c>
      <c r="E562" s="15" t="s">
        <v>313</v>
      </c>
      <c r="F562" s="15" t="s">
        <v>312</v>
      </c>
      <c r="G562" s="16"/>
      <c r="H562" s="16"/>
      <c r="I562" s="16"/>
      <c r="J562" s="16"/>
      <c r="K562" s="16"/>
      <c r="L562" s="16"/>
      <c r="M562" s="16"/>
      <c r="N562" s="16"/>
      <c r="O562" s="16"/>
      <c r="P562" s="16"/>
      <c r="Q562" s="16"/>
      <c r="R562" s="16"/>
      <c r="S562" s="16"/>
      <c r="T562" s="16"/>
      <c r="U562" s="16"/>
      <c r="V562" s="16"/>
      <c r="W562" s="16"/>
      <c r="X562" s="16"/>
      <c r="Y562" s="16"/>
      <c r="Z562" s="16"/>
      <c r="AA562" s="16"/>
      <c r="AB562" s="16"/>
      <c r="AC562" s="16"/>
      <c r="AD562" s="16"/>
      <c r="AE562" s="16"/>
      <c r="AF562" s="16"/>
      <c r="AG562" s="16"/>
      <c r="AH562" s="16"/>
      <c r="AI562" s="16"/>
      <c r="AJ562" s="16"/>
      <c r="AK562" s="16"/>
      <c r="AL562" s="16"/>
      <c r="AM562" s="16"/>
    </row>
    <row r="563" spans="2:39" x14ac:dyDescent="0.3">
      <c r="B563" s="15" t="s">
        <v>48</v>
      </c>
      <c r="C563" s="57" t="s">
        <v>49</v>
      </c>
      <c r="D563" s="44" t="s">
        <v>52</v>
      </c>
      <c r="E563" s="15" t="s">
        <v>313</v>
      </c>
      <c r="F563" s="15" t="s">
        <v>312</v>
      </c>
      <c r="G563" s="16"/>
      <c r="H563" s="16"/>
      <c r="I563" s="16"/>
      <c r="J563" s="16"/>
      <c r="K563" s="16"/>
      <c r="L563" s="16"/>
      <c r="M563" s="16"/>
      <c r="N563" s="16"/>
      <c r="O563" s="16"/>
      <c r="P563" s="16"/>
      <c r="Q563" s="16"/>
      <c r="R563" s="16"/>
      <c r="S563" s="16"/>
      <c r="T563" s="16"/>
      <c r="U563" s="16"/>
      <c r="V563" s="16"/>
      <c r="W563" s="16"/>
      <c r="X563" s="16"/>
      <c r="Y563" s="16"/>
      <c r="Z563" s="16"/>
      <c r="AA563" s="16"/>
      <c r="AB563" s="16"/>
      <c r="AC563" s="16"/>
      <c r="AD563" s="16"/>
      <c r="AE563" s="16"/>
      <c r="AF563" s="16"/>
      <c r="AG563" s="16"/>
      <c r="AH563" s="16"/>
      <c r="AI563" s="16"/>
      <c r="AJ563" s="16"/>
      <c r="AK563" s="16"/>
      <c r="AL563" s="16"/>
      <c r="AM563" s="16"/>
    </row>
    <row r="564" spans="2:39" x14ac:dyDescent="0.3">
      <c r="B564" s="15" t="s">
        <v>48</v>
      </c>
      <c r="C564" s="57" t="s">
        <v>50</v>
      </c>
      <c r="D564" s="44" t="s">
        <v>45</v>
      </c>
      <c r="E564" s="15" t="s">
        <v>313</v>
      </c>
      <c r="F564" s="15" t="s">
        <v>312</v>
      </c>
      <c r="G564" s="16"/>
      <c r="H564" s="16"/>
      <c r="I564" s="16"/>
      <c r="J564" s="16"/>
      <c r="K564" s="16"/>
      <c r="L564" s="16"/>
      <c r="M564" s="16"/>
      <c r="N564" s="16"/>
      <c r="O564" s="16"/>
      <c r="P564" s="16"/>
      <c r="Q564" s="16"/>
      <c r="R564" s="16"/>
      <c r="S564" s="16"/>
      <c r="T564" s="16"/>
      <c r="U564" s="16"/>
      <c r="V564" s="16"/>
      <c r="W564" s="16"/>
      <c r="X564" s="16"/>
      <c r="Y564" s="16"/>
      <c r="Z564" s="16"/>
      <c r="AA564" s="16"/>
      <c r="AB564" s="16"/>
      <c r="AC564" s="16"/>
      <c r="AD564" s="16"/>
      <c r="AE564" s="16"/>
      <c r="AF564" s="16"/>
      <c r="AG564" s="16"/>
      <c r="AH564" s="16"/>
      <c r="AI564" s="16"/>
      <c r="AJ564" s="16"/>
      <c r="AK564" s="16"/>
      <c r="AL564" s="16"/>
      <c r="AM564" s="16"/>
    </row>
    <row r="565" spans="2:39" x14ac:dyDescent="0.3">
      <c r="B565" s="15" t="s">
        <v>48</v>
      </c>
      <c r="C565" s="57" t="s">
        <v>50</v>
      </c>
      <c r="D565" s="44" t="s">
        <v>52</v>
      </c>
      <c r="E565" s="15" t="s">
        <v>313</v>
      </c>
      <c r="F565" s="15" t="s">
        <v>312</v>
      </c>
      <c r="G565" s="16"/>
      <c r="H565" s="16"/>
      <c r="I565" s="16"/>
      <c r="J565" s="16"/>
      <c r="K565" s="16"/>
      <c r="L565" s="16"/>
      <c r="M565" s="16"/>
      <c r="N565" s="16"/>
      <c r="O565" s="16"/>
      <c r="P565" s="16"/>
      <c r="Q565" s="16"/>
      <c r="R565" s="16"/>
      <c r="S565" s="16"/>
      <c r="T565" s="16"/>
      <c r="U565" s="16"/>
      <c r="V565" s="16"/>
      <c r="W565" s="16"/>
      <c r="X565" s="16"/>
      <c r="Y565" s="16"/>
      <c r="Z565" s="16"/>
      <c r="AA565" s="16"/>
      <c r="AB565" s="16"/>
      <c r="AC565" s="16"/>
      <c r="AD565" s="16"/>
      <c r="AE565" s="16"/>
      <c r="AF565" s="16"/>
      <c r="AG565" s="16"/>
      <c r="AH565" s="16"/>
      <c r="AI565" s="16"/>
      <c r="AJ565" s="16"/>
      <c r="AK565" s="16"/>
      <c r="AL565" s="16"/>
      <c r="AM565" s="16"/>
    </row>
    <row r="566" spans="2:39" x14ac:dyDescent="0.3">
      <c r="B566" s="15" t="s">
        <v>48</v>
      </c>
      <c r="C566" s="57" t="s">
        <v>49</v>
      </c>
      <c r="D566" s="15" t="s">
        <v>54</v>
      </c>
      <c r="E566" s="44" t="s">
        <v>320</v>
      </c>
      <c r="F566" s="15" t="s">
        <v>312</v>
      </c>
      <c r="G566" s="16"/>
      <c r="H566" s="16"/>
      <c r="I566" s="16"/>
      <c r="J566" s="16"/>
      <c r="K566" s="16"/>
      <c r="L566" s="16"/>
      <c r="M566" s="16"/>
      <c r="N566" s="16"/>
      <c r="O566" s="16"/>
      <c r="P566" s="16"/>
      <c r="Q566" s="16"/>
      <c r="R566" s="16"/>
      <c r="S566" s="16"/>
      <c r="T566" s="16"/>
      <c r="U566" s="16"/>
      <c r="V566" s="16"/>
      <c r="W566" s="16"/>
      <c r="X566" s="16"/>
      <c r="Y566" s="16"/>
      <c r="Z566" s="16"/>
      <c r="AA566" s="16"/>
      <c r="AB566" s="16"/>
      <c r="AC566" s="16"/>
      <c r="AD566" s="16"/>
      <c r="AE566" s="16"/>
      <c r="AF566" s="16"/>
      <c r="AG566" s="16"/>
      <c r="AH566" s="16"/>
      <c r="AI566" s="16"/>
      <c r="AJ566" s="16"/>
      <c r="AK566" s="16"/>
      <c r="AL566" s="16"/>
      <c r="AM566" s="16"/>
    </row>
    <row r="567" spans="2:39" x14ac:dyDescent="0.3">
      <c r="B567" s="15" t="s">
        <v>48</v>
      </c>
      <c r="C567" s="57" t="s">
        <v>49</v>
      </c>
      <c r="D567" s="15" t="s">
        <v>54</v>
      </c>
      <c r="E567" s="44" t="s">
        <v>319</v>
      </c>
      <c r="F567" s="15" t="s">
        <v>312</v>
      </c>
      <c r="G567" s="16"/>
      <c r="H567" s="16"/>
      <c r="I567" s="16"/>
      <c r="J567" s="16"/>
      <c r="K567" s="16"/>
      <c r="L567" s="16"/>
      <c r="M567" s="16"/>
      <c r="N567" s="16"/>
      <c r="O567" s="16"/>
      <c r="P567" s="16"/>
      <c r="Q567" s="16"/>
      <c r="R567" s="16"/>
      <c r="S567" s="16"/>
      <c r="T567" s="16"/>
      <c r="U567" s="16"/>
      <c r="V567" s="16"/>
      <c r="W567" s="16"/>
      <c r="X567" s="16"/>
      <c r="Y567" s="16"/>
      <c r="Z567" s="16"/>
      <c r="AA567" s="16"/>
      <c r="AB567" s="16"/>
      <c r="AC567" s="16"/>
      <c r="AD567" s="16"/>
      <c r="AE567" s="16"/>
      <c r="AF567" s="16"/>
      <c r="AG567" s="16"/>
      <c r="AH567" s="16"/>
      <c r="AI567" s="16"/>
      <c r="AJ567" s="16"/>
      <c r="AK567" s="16"/>
      <c r="AL567" s="16"/>
      <c r="AM567" s="16"/>
    </row>
    <row r="568" spans="2:39" x14ac:dyDescent="0.3">
      <c r="B568" s="15" t="s">
        <v>48</v>
      </c>
      <c r="C568" s="57" t="s">
        <v>49</v>
      </c>
      <c r="D568" s="15" t="s">
        <v>54</v>
      </c>
      <c r="E568" s="44" t="s">
        <v>318</v>
      </c>
      <c r="F568" s="15" t="s">
        <v>312</v>
      </c>
      <c r="G568" s="16"/>
      <c r="H568" s="16"/>
      <c r="I568" s="16"/>
      <c r="J568" s="16"/>
      <c r="K568" s="16"/>
      <c r="L568" s="16"/>
      <c r="M568" s="16"/>
      <c r="N568" s="16"/>
      <c r="O568" s="16"/>
      <c r="P568" s="16"/>
      <c r="Q568" s="16"/>
      <c r="R568" s="16"/>
      <c r="S568" s="16"/>
      <c r="T568" s="16"/>
      <c r="U568" s="16"/>
      <c r="V568" s="16"/>
      <c r="W568" s="16"/>
      <c r="X568" s="16"/>
      <c r="Y568" s="16"/>
      <c r="Z568" s="16"/>
      <c r="AA568" s="16"/>
      <c r="AB568" s="16"/>
      <c r="AC568" s="16"/>
      <c r="AD568" s="16"/>
      <c r="AE568" s="16"/>
      <c r="AF568" s="16"/>
      <c r="AG568" s="16"/>
      <c r="AH568" s="16"/>
      <c r="AI568" s="16"/>
      <c r="AJ568" s="16"/>
      <c r="AK568" s="16"/>
      <c r="AL568" s="16"/>
      <c r="AM568" s="16"/>
    </row>
    <row r="569" spans="2:39" x14ac:dyDescent="0.3">
      <c r="B569" s="15" t="s">
        <v>48</v>
      </c>
      <c r="C569" s="57" t="s">
        <v>49</v>
      </c>
      <c r="D569" s="15" t="s">
        <v>54</v>
      </c>
      <c r="E569" s="44" t="s">
        <v>317</v>
      </c>
      <c r="F569" s="15" t="s">
        <v>312</v>
      </c>
      <c r="G569" s="16"/>
      <c r="H569" s="16"/>
      <c r="I569" s="16"/>
      <c r="J569" s="16"/>
      <c r="K569" s="16"/>
      <c r="L569" s="16"/>
      <c r="M569" s="16"/>
      <c r="N569" s="16"/>
      <c r="O569" s="16"/>
      <c r="P569" s="16"/>
      <c r="Q569" s="16"/>
      <c r="R569" s="16"/>
      <c r="S569" s="16"/>
      <c r="T569" s="16"/>
      <c r="U569" s="16"/>
      <c r="V569" s="16"/>
      <c r="W569" s="16"/>
      <c r="X569" s="16"/>
      <c r="Y569" s="16"/>
      <c r="Z569" s="16"/>
      <c r="AA569" s="16"/>
      <c r="AB569" s="16"/>
      <c r="AC569" s="16"/>
      <c r="AD569" s="16"/>
      <c r="AE569" s="16"/>
      <c r="AF569" s="16"/>
      <c r="AG569" s="16"/>
      <c r="AH569" s="16"/>
      <c r="AI569" s="16"/>
      <c r="AJ569" s="16"/>
      <c r="AK569" s="16"/>
      <c r="AL569" s="16"/>
      <c r="AM569" s="16"/>
    </row>
    <row r="570" spans="2:39" x14ac:dyDescent="0.3">
      <c r="B570" s="15" t="s">
        <v>48</v>
      </c>
      <c r="C570" s="57" t="s">
        <v>49</v>
      </c>
      <c r="D570" s="15" t="s">
        <v>54</v>
      </c>
      <c r="E570" s="44" t="s">
        <v>316</v>
      </c>
      <c r="F570" s="15" t="s">
        <v>312</v>
      </c>
      <c r="G570" s="16"/>
      <c r="H570" s="16"/>
      <c r="I570" s="16"/>
      <c r="J570" s="16"/>
      <c r="K570" s="16"/>
      <c r="L570" s="16"/>
      <c r="M570" s="16"/>
      <c r="N570" s="16"/>
      <c r="O570" s="16"/>
      <c r="P570" s="16"/>
      <c r="Q570" s="16"/>
      <c r="R570" s="16"/>
      <c r="S570" s="16"/>
      <c r="T570" s="16"/>
      <c r="U570" s="16"/>
      <c r="V570" s="16"/>
      <c r="W570" s="16"/>
      <c r="X570" s="16"/>
      <c r="Y570" s="16"/>
      <c r="Z570" s="16"/>
      <c r="AA570" s="16"/>
      <c r="AB570" s="16"/>
      <c r="AC570" s="16"/>
      <c r="AD570" s="16"/>
      <c r="AE570" s="16"/>
      <c r="AF570" s="16"/>
      <c r="AG570" s="16"/>
      <c r="AH570" s="16"/>
      <c r="AI570" s="16"/>
      <c r="AJ570" s="16"/>
      <c r="AK570" s="16"/>
      <c r="AL570" s="16"/>
      <c r="AM570" s="16"/>
    </row>
    <row r="571" spans="2:39" x14ac:dyDescent="0.3">
      <c r="B571" s="15" t="s">
        <v>48</v>
      </c>
      <c r="C571" s="57" t="s">
        <v>50</v>
      </c>
      <c r="D571" s="15" t="s">
        <v>54</v>
      </c>
      <c r="E571" s="44" t="s">
        <v>320</v>
      </c>
      <c r="F571" s="15" t="s">
        <v>312</v>
      </c>
      <c r="G571" s="16"/>
      <c r="H571" s="16"/>
      <c r="I571" s="16"/>
      <c r="J571" s="16"/>
      <c r="K571" s="16"/>
      <c r="L571" s="16"/>
      <c r="M571" s="16"/>
      <c r="N571" s="16"/>
      <c r="O571" s="16"/>
      <c r="P571" s="16"/>
      <c r="Q571" s="16"/>
      <c r="R571" s="16"/>
      <c r="S571" s="16"/>
      <c r="T571" s="16"/>
      <c r="U571" s="16"/>
      <c r="V571" s="16"/>
      <c r="W571" s="16"/>
      <c r="X571" s="16"/>
      <c r="Y571" s="16"/>
      <c r="Z571" s="16"/>
      <c r="AA571" s="16"/>
      <c r="AB571" s="16"/>
      <c r="AC571" s="16"/>
      <c r="AD571" s="16"/>
      <c r="AE571" s="16"/>
      <c r="AF571" s="16"/>
      <c r="AG571" s="16"/>
      <c r="AH571" s="16"/>
      <c r="AI571" s="16"/>
      <c r="AJ571" s="16"/>
      <c r="AK571" s="16"/>
      <c r="AL571" s="16"/>
      <c r="AM571" s="16"/>
    </row>
    <row r="572" spans="2:39" x14ac:dyDescent="0.3">
      <c r="B572" s="15" t="s">
        <v>48</v>
      </c>
      <c r="C572" s="57" t="s">
        <v>50</v>
      </c>
      <c r="D572" s="15" t="s">
        <v>54</v>
      </c>
      <c r="E572" s="44" t="s">
        <v>319</v>
      </c>
      <c r="F572" s="15" t="s">
        <v>312</v>
      </c>
      <c r="G572" s="16"/>
      <c r="H572" s="16"/>
      <c r="I572" s="16"/>
      <c r="J572" s="16"/>
      <c r="K572" s="16"/>
      <c r="L572" s="16"/>
      <c r="M572" s="16"/>
      <c r="N572" s="16"/>
      <c r="O572" s="16"/>
      <c r="P572" s="16"/>
      <c r="Q572" s="16"/>
      <c r="R572" s="16"/>
      <c r="S572" s="16"/>
      <c r="T572" s="16"/>
      <c r="U572" s="16"/>
      <c r="V572" s="16"/>
      <c r="W572" s="16"/>
      <c r="X572" s="16"/>
      <c r="Y572" s="16"/>
      <c r="Z572" s="16"/>
      <c r="AA572" s="16"/>
      <c r="AB572" s="16"/>
      <c r="AC572" s="16"/>
      <c r="AD572" s="16"/>
      <c r="AE572" s="16"/>
      <c r="AF572" s="16"/>
      <c r="AG572" s="16"/>
      <c r="AH572" s="16"/>
      <c r="AI572" s="16"/>
      <c r="AJ572" s="16"/>
      <c r="AK572" s="16"/>
      <c r="AL572" s="16"/>
      <c r="AM572" s="16"/>
    </row>
    <row r="573" spans="2:39" x14ac:dyDescent="0.3">
      <c r="B573" s="15" t="s">
        <v>48</v>
      </c>
      <c r="C573" s="57" t="s">
        <v>50</v>
      </c>
      <c r="D573" s="15" t="s">
        <v>54</v>
      </c>
      <c r="E573" s="44" t="s">
        <v>318</v>
      </c>
      <c r="F573" s="15" t="s">
        <v>312</v>
      </c>
      <c r="G573" s="16"/>
      <c r="H573" s="16"/>
      <c r="I573" s="16"/>
      <c r="J573" s="16"/>
      <c r="K573" s="16"/>
      <c r="L573" s="16"/>
      <c r="M573" s="16"/>
      <c r="N573" s="16"/>
      <c r="O573" s="16"/>
      <c r="P573" s="16"/>
      <c r="Q573" s="16"/>
      <c r="R573" s="16"/>
      <c r="S573" s="16"/>
      <c r="T573" s="16"/>
      <c r="U573" s="16"/>
      <c r="V573" s="16"/>
      <c r="W573" s="16"/>
      <c r="X573" s="16"/>
      <c r="Y573" s="16"/>
      <c r="Z573" s="16"/>
      <c r="AA573" s="16"/>
      <c r="AB573" s="16"/>
      <c r="AC573" s="16"/>
      <c r="AD573" s="16"/>
      <c r="AE573" s="16"/>
      <c r="AF573" s="16"/>
      <c r="AG573" s="16"/>
      <c r="AH573" s="16"/>
      <c r="AI573" s="16"/>
      <c r="AJ573" s="16"/>
      <c r="AK573" s="16"/>
      <c r="AL573" s="16"/>
      <c r="AM573" s="16"/>
    </row>
    <row r="574" spans="2:39" x14ac:dyDescent="0.3">
      <c r="B574" s="15" t="s">
        <v>48</v>
      </c>
      <c r="C574" s="57" t="s">
        <v>50</v>
      </c>
      <c r="D574" s="15" t="s">
        <v>54</v>
      </c>
      <c r="E574" s="44" t="s">
        <v>317</v>
      </c>
      <c r="F574" s="15" t="s">
        <v>312</v>
      </c>
      <c r="G574" s="16"/>
      <c r="H574" s="16"/>
      <c r="I574" s="16"/>
      <c r="J574" s="16"/>
      <c r="K574" s="16"/>
      <c r="L574" s="16"/>
      <c r="M574" s="16"/>
      <c r="N574" s="16"/>
      <c r="O574" s="16"/>
      <c r="P574" s="16"/>
      <c r="Q574" s="16"/>
      <c r="R574" s="16"/>
      <c r="S574" s="16"/>
      <c r="T574" s="16"/>
      <c r="U574" s="16"/>
      <c r="V574" s="16"/>
      <c r="W574" s="16"/>
      <c r="X574" s="16"/>
      <c r="Y574" s="16"/>
      <c r="Z574" s="16"/>
      <c r="AA574" s="16"/>
      <c r="AB574" s="16"/>
      <c r="AC574" s="16"/>
      <c r="AD574" s="16"/>
      <c r="AE574" s="16"/>
      <c r="AF574" s="16"/>
      <c r="AG574" s="16"/>
      <c r="AH574" s="16"/>
      <c r="AI574" s="16"/>
      <c r="AJ574" s="16"/>
      <c r="AK574" s="16"/>
      <c r="AL574" s="16"/>
      <c r="AM574" s="16"/>
    </row>
    <row r="575" spans="2:39" x14ac:dyDescent="0.3">
      <c r="B575" s="15" t="s">
        <v>48</v>
      </c>
      <c r="C575" s="57" t="s">
        <v>50</v>
      </c>
      <c r="D575" s="15" t="s">
        <v>54</v>
      </c>
      <c r="E575" s="44" t="s">
        <v>316</v>
      </c>
      <c r="F575" s="15" t="s">
        <v>312</v>
      </c>
      <c r="G575" s="16"/>
      <c r="H575" s="16"/>
      <c r="I575" s="16"/>
      <c r="J575" s="16"/>
      <c r="K575" s="16"/>
      <c r="L575" s="16"/>
      <c r="M575" s="16"/>
      <c r="N575" s="16"/>
      <c r="O575" s="16"/>
      <c r="P575" s="16"/>
      <c r="Q575" s="16"/>
      <c r="R575" s="16"/>
      <c r="S575" s="16"/>
      <c r="T575" s="16"/>
      <c r="U575" s="16"/>
      <c r="V575" s="16"/>
      <c r="W575" s="16"/>
      <c r="X575" s="16"/>
      <c r="Y575" s="16"/>
      <c r="Z575" s="16"/>
      <c r="AA575" s="16"/>
      <c r="AB575" s="16"/>
      <c r="AC575" s="16"/>
      <c r="AD575" s="16"/>
      <c r="AE575" s="16"/>
      <c r="AF575" s="16"/>
      <c r="AG575" s="16"/>
      <c r="AH575" s="16"/>
      <c r="AI575" s="16"/>
      <c r="AJ575" s="16"/>
      <c r="AK575" s="16"/>
      <c r="AL575" s="16"/>
      <c r="AM575" s="16"/>
    </row>
    <row r="576" spans="2:39" x14ac:dyDescent="0.3">
      <c r="B576" s="15" t="s">
        <v>48</v>
      </c>
      <c r="C576" s="57" t="s">
        <v>49</v>
      </c>
      <c r="D576" s="15" t="s">
        <v>54</v>
      </c>
      <c r="E576" s="15" t="s">
        <v>313</v>
      </c>
      <c r="F576" s="44" t="s">
        <v>315</v>
      </c>
      <c r="G576" s="16">
        <v>130</v>
      </c>
      <c r="H576" s="16">
        <v>30838.611000000001</v>
      </c>
      <c r="I576" s="16">
        <v>0.52287649999999997</v>
      </c>
      <c r="J576" s="16">
        <v>8345</v>
      </c>
      <c r="K576" s="16">
        <v>7979</v>
      </c>
      <c r="L576" s="16">
        <v>0.95762028508355279</v>
      </c>
      <c r="M576" s="16">
        <v>3.043494768932428E-3</v>
      </c>
      <c r="N576" s="16">
        <v>0.95165427828750071</v>
      </c>
      <c r="O576" s="16">
        <v>0.96358629187960487</v>
      </c>
      <c r="P576" s="16">
        <v>10955</v>
      </c>
      <c r="Q576" s="16">
        <v>10507</v>
      </c>
      <c r="R576" s="16">
        <v>0.95674346048486969</v>
      </c>
      <c r="S576" s="16">
        <v>2.9745001133750651E-3</v>
      </c>
      <c r="T576" s="16">
        <v>0.95091270037566866</v>
      </c>
      <c r="U576" s="16">
        <v>0.96257422059407072</v>
      </c>
      <c r="V576" s="16">
        <v>286</v>
      </c>
      <c r="W576" s="16">
        <v>263</v>
      </c>
      <c r="X576" s="16">
        <v>0.929703014390726</v>
      </c>
      <c r="Y576" s="16">
        <v>2.0948267944227199E-2</v>
      </c>
      <c r="Z576" s="16">
        <v>0.8884241121505474</v>
      </c>
      <c r="AA576" s="16">
        <v>0.97098191663090461</v>
      </c>
      <c r="AB576" s="16">
        <v>11692</v>
      </c>
      <c r="AC576" s="16">
        <v>10938</v>
      </c>
      <c r="AD576" s="16">
        <v>0.94345923900342288</v>
      </c>
      <c r="AE576" s="16">
        <v>3.1471783142263321E-3</v>
      </c>
      <c r="AF576" s="16">
        <v>0.93728998666800711</v>
      </c>
      <c r="AG576" s="16">
        <v>0.94962849133883864</v>
      </c>
      <c r="AH576" s="16">
        <v>451</v>
      </c>
      <c r="AI576" s="16">
        <v>167</v>
      </c>
      <c r="AJ576" s="16">
        <v>0.36542070448648301</v>
      </c>
      <c r="AK576" s="16">
        <v>3.3498202477739367E-2</v>
      </c>
      <c r="AL576" s="16">
        <v>0.29955565453572569</v>
      </c>
      <c r="AM576" s="16">
        <v>0.43128575443724032</v>
      </c>
    </row>
    <row r="577" spans="2:39" x14ac:dyDescent="0.3">
      <c r="B577" s="15" t="s">
        <v>48</v>
      </c>
      <c r="C577" s="57" t="s">
        <v>49</v>
      </c>
      <c r="D577" s="15" t="s">
        <v>54</v>
      </c>
      <c r="E577" s="15" t="s">
        <v>313</v>
      </c>
      <c r="F577" s="44" t="s">
        <v>314</v>
      </c>
      <c r="G577" s="16">
        <v>130</v>
      </c>
      <c r="H577" s="16">
        <v>12856.876</v>
      </c>
      <c r="I577" s="16">
        <v>0.22616059999999999</v>
      </c>
      <c r="J577" s="16">
        <v>3624</v>
      </c>
      <c r="K577" s="16">
        <v>3513</v>
      </c>
      <c r="L577" s="16">
        <v>0.96846272464996852</v>
      </c>
      <c r="M577" s="16">
        <v>3.8565763553605032E-3</v>
      </c>
      <c r="N577" s="16">
        <v>0.96090144505488573</v>
      </c>
      <c r="O577" s="16">
        <v>0.97602400424505131</v>
      </c>
      <c r="P577" s="16">
        <v>4423</v>
      </c>
      <c r="Q577" s="16">
        <v>4283</v>
      </c>
      <c r="R577" s="16">
        <v>0.96840761267950226</v>
      </c>
      <c r="S577" s="16">
        <v>3.765969671778579E-3</v>
      </c>
      <c r="T577" s="16">
        <v>0.96102397833362962</v>
      </c>
      <c r="U577" s="16">
        <v>0.9757912470253749</v>
      </c>
      <c r="V577" s="16">
        <v>85</v>
      </c>
      <c r="W577" s="16">
        <v>83</v>
      </c>
      <c r="X577" s="16">
        <v>0.98949477886274873</v>
      </c>
      <c r="Y577" s="16">
        <v>8.106731128645751E-3</v>
      </c>
      <c r="Z577" s="16">
        <v>0.97331804876008099</v>
      </c>
      <c r="AA577" s="16">
        <v>1.005671508965416</v>
      </c>
      <c r="AB577" s="16">
        <v>4899</v>
      </c>
      <c r="AC577" s="16">
        <v>4520</v>
      </c>
      <c r="AD577" s="16">
        <v>0.94238918288569096</v>
      </c>
      <c r="AE577" s="16">
        <v>4.4543143996447852E-3</v>
      </c>
      <c r="AF577" s="16">
        <v>0.93365596630272263</v>
      </c>
      <c r="AG577" s="16">
        <v>0.95112239946865929</v>
      </c>
      <c r="AH577" s="16">
        <v>391</v>
      </c>
      <c r="AI577" s="16">
        <v>154</v>
      </c>
      <c r="AJ577" s="16">
        <v>0.34895254568631112</v>
      </c>
      <c r="AK577" s="16">
        <v>3.3200922414551609E-2</v>
      </c>
      <c r="AL577" s="16">
        <v>0.28363893324668749</v>
      </c>
      <c r="AM577" s="16">
        <v>0.4142661581259347</v>
      </c>
    </row>
    <row r="578" spans="2:39" x14ac:dyDescent="0.3">
      <c r="B578" s="15" t="s">
        <v>48</v>
      </c>
      <c r="C578" s="57" t="s">
        <v>50</v>
      </c>
      <c r="D578" s="15" t="s">
        <v>54</v>
      </c>
      <c r="E578" s="15" t="s">
        <v>313</v>
      </c>
      <c r="F578" s="44" t="s">
        <v>315</v>
      </c>
      <c r="G578" s="16">
        <v>130</v>
      </c>
      <c r="H578" s="16">
        <v>21143.850999999999</v>
      </c>
      <c r="I578" s="16">
        <v>0.1835022</v>
      </c>
      <c r="J578" s="16">
        <v>7165</v>
      </c>
      <c r="K578" s="16">
        <v>6827</v>
      </c>
      <c r="L578" s="16">
        <v>0.95858643080582762</v>
      </c>
      <c r="M578" s="16">
        <v>3.225684995761252E-3</v>
      </c>
      <c r="N578" s="16">
        <v>0.95226313606499857</v>
      </c>
      <c r="O578" s="16">
        <v>0.96490972554665666</v>
      </c>
      <c r="P578" s="16">
        <v>10558</v>
      </c>
      <c r="Q578" s="16">
        <v>10082</v>
      </c>
      <c r="R578" s="16">
        <v>0.9550603438785854</v>
      </c>
      <c r="S578" s="16">
        <v>3.240358456970962E-3</v>
      </c>
      <c r="T578" s="16">
        <v>0.94870828482251202</v>
      </c>
      <c r="U578" s="16">
        <v>0.96141240293465879</v>
      </c>
      <c r="V578" s="16">
        <v>474</v>
      </c>
      <c r="W578" s="16">
        <v>422</v>
      </c>
      <c r="X578" s="16">
        <v>0.91044901269943523</v>
      </c>
      <c r="Y578" s="16">
        <v>1.912934789714596E-2</v>
      </c>
      <c r="Z578" s="16">
        <v>0.8728334684795449</v>
      </c>
      <c r="AA578" s="16">
        <v>0.94806455691932556</v>
      </c>
      <c r="AB578" s="16">
        <v>11805</v>
      </c>
      <c r="AC578" s="16">
        <v>10759</v>
      </c>
      <c r="AD578" s="16">
        <v>0.93001746770374527</v>
      </c>
      <c r="AE578" s="16">
        <v>3.7489365975559769E-3</v>
      </c>
      <c r="AF578" s="16">
        <v>0.92266844537137938</v>
      </c>
      <c r="AG578" s="16">
        <v>0.93736649003611117</v>
      </c>
      <c r="AH578" s="16">
        <v>773</v>
      </c>
      <c r="AI578" s="16">
        <v>256</v>
      </c>
      <c r="AJ578" s="16">
        <v>0.36405668367716271</v>
      </c>
      <c r="AK578" s="16">
        <v>2.844573641637977E-2</v>
      </c>
      <c r="AL578" s="16">
        <v>0.30819826380650089</v>
      </c>
      <c r="AM578" s="16">
        <v>0.41991510354782452</v>
      </c>
    </row>
    <row r="579" spans="2:39" x14ac:dyDescent="0.3">
      <c r="B579" s="15" t="s">
        <v>48</v>
      </c>
      <c r="C579" s="57" t="s">
        <v>50</v>
      </c>
      <c r="D579" s="15" t="s">
        <v>54</v>
      </c>
      <c r="E579" s="15" t="s">
        <v>313</v>
      </c>
      <c r="F579" s="44" t="s">
        <v>314</v>
      </c>
      <c r="G579" s="16">
        <v>130</v>
      </c>
      <c r="H579" s="16">
        <v>6498.6828000000005</v>
      </c>
      <c r="I579" s="16">
        <v>5.9116000000000002E-2</v>
      </c>
      <c r="J579" s="16">
        <v>2294</v>
      </c>
      <c r="K579" s="16">
        <v>2214</v>
      </c>
      <c r="L579" s="16">
        <v>0.96604637441166341</v>
      </c>
      <c r="M579" s="16">
        <v>5.0107709904460918E-3</v>
      </c>
      <c r="N579" s="16">
        <v>0.95622025478236139</v>
      </c>
      <c r="O579" s="16">
        <v>0.97587249404096543</v>
      </c>
      <c r="P579" s="16">
        <v>3090</v>
      </c>
      <c r="Q579" s="16">
        <v>2974</v>
      </c>
      <c r="R579" s="16">
        <v>0.96428757671381093</v>
      </c>
      <c r="S579" s="16">
        <v>4.8563290571064701E-3</v>
      </c>
      <c r="T579" s="16">
        <v>0.95476431764542247</v>
      </c>
      <c r="U579" s="16">
        <v>0.9738108357821994</v>
      </c>
      <c r="V579" s="16">
        <v>106</v>
      </c>
      <c r="W579" s="16">
        <v>99</v>
      </c>
      <c r="X579" s="16">
        <v>0.91737671758815764</v>
      </c>
      <c r="Y579" s="16">
        <v>3.6695313520534012E-2</v>
      </c>
      <c r="Z579" s="16">
        <v>0.84440406238851928</v>
      </c>
      <c r="AA579" s="16">
        <v>0.990349372787796</v>
      </c>
      <c r="AB579" s="16">
        <v>3525</v>
      </c>
      <c r="AC579" s="16">
        <v>3180</v>
      </c>
      <c r="AD579" s="16">
        <v>0.92593809114218328</v>
      </c>
      <c r="AE579" s="16">
        <v>6.2485992803785681E-3</v>
      </c>
      <c r="AF579" s="16">
        <v>0.91368459080029196</v>
      </c>
      <c r="AG579" s="16">
        <v>0.93819159148407461</v>
      </c>
      <c r="AH579" s="16">
        <v>329</v>
      </c>
      <c r="AI579" s="16">
        <v>107</v>
      </c>
      <c r="AJ579" s="16">
        <v>0.40926946029951061</v>
      </c>
      <c r="AK579" s="16">
        <v>4.305759978778817E-2</v>
      </c>
      <c r="AL579" s="16">
        <v>0.32450911225076401</v>
      </c>
      <c r="AM579" s="16">
        <v>0.49402980834825722</v>
      </c>
    </row>
    <row r="580" spans="2:39" x14ac:dyDescent="0.3">
      <c r="B580" s="15" t="s">
        <v>48</v>
      </c>
      <c r="C580" s="196" t="s">
        <v>44</v>
      </c>
      <c r="D580" s="16" t="s">
        <v>82</v>
      </c>
      <c r="E580" s="44" t="s">
        <v>320</v>
      </c>
      <c r="F580" s="15" t="s">
        <v>312</v>
      </c>
      <c r="G580" s="16"/>
      <c r="H580" s="16"/>
      <c r="I580" s="16"/>
      <c r="J580" s="16"/>
      <c r="K580" s="16"/>
      <c r="L580" s="16"/>
      <c r="M580" s="16"/>
      <c r="N580" s="16"/>
      <c r="O580" s="16"/>
      <c r="P580" s="16"/>
      <c r="Q580" s="16"/>
      <c r="R580" s="16"/>
      <c r="S580" s="16"/>
      <c r="T580" s="16"/>
      <c r="U580" s="16"/>
      <c r="V580" s="16"/>
      <c r="W580" s="16"/>
      <c r="X580" s="16"/>
      <c r="Y580" s="16"/>
      <c r="Z580" s="16"/>
      <c r="AA580" s="16"/>
      <c r="AB580" s="16"/>
      <c r="AC580" s="16"/>
      <c r="AD580" s="16"/>
      <c r="AE580" s="16"/>
      <c r="AF580" s="16"/>
      <c r="AG580" s="16"/>
      <c r="AH580" s="16"/>
      <c r="AI580" s="16"/>
      <c r="AJ580" s="16"/>
      <c r="AK580" s="16"/>
      <c r="AL580" s="16"/>
      <c r="AM580" s="16"/>
    </row>
    <row r="581" spans="2:39" x14ac:dyDescent="0.3">
      <c r="B581" s="15" t="s">
        <v>48</v>
      </c>
      <c r="C581" s="196" t="s">
        <v>44</v>
      </c>
      <c r="D581" s="16" t="s">
        <v>82</v>
      </c>
      <c r="E581" s="44" t="s">
        <v>319</v>
      </c>
      <c r="F581" s="15" t="s">
        <v>312</v>
      </c>
      <c r="G581" s="16"/>
      <c r="H581" s="16"/>
      <c r="I581" s="16"/>
      <c r="J581" s="16"/>
      <c r="K581" s="16"/>
      <c r="L581" s="16"/>
      <c r="M581" s="16"/>
      <c r="N581" s="16"/>
      <c r="O581" s="16"/>
      <c r="P581" s="16"/>
      <c r="Q581" s="16"/>
      <c r="R581" s="16"/>
      <c r="S581" s="16"/>
      <c r="T581" s="16"/>
      <c r="U581" s="16"/>
      <c r="V581" s="16"/>
      <c r="W581" s="16"/>
      <c r="X581" s="16"/>
      <c r="Y581" s="16"/>
      <c r="Z581" s="16"/>
      <c r="AA581" s="16"/>
      <c r="AB581" s="16"/>
      <c r="AC581" s="16"/>
      <c r="AD581" s="16"/>
      <c r="AE581" s="16"/>
      <c r="AF581" s="16"/>
      <c r="AG581" s="16"/>
      <c r="AH581" s="16"/>
      <c r="AI581" s="16"/>
      <c r="AJ581" s="16"/>
      <c r="AK581" s="16"/>
      <c r="AL581" s="16"/>
      <c r="AM581" s="16"/>
    </row>
    <row r="582" spans="2:39" x14ac:dyDescent="0.3">
      <c r="B582" s="15" t="s">
        <v>48</v>
      </c>
      <c r="C582" s="196" t="s">
        <v>44</v>
      </c>
      <c r="D582" s="16" t="s">
        <v>82</v>
      </c>
      <c r="E582" s="44" t="s">
        <v>318</v>
      </c>
      <c r="F582" s="15" t="s">
        <v>312</v>
      </c>
      <c r="G582" s="16"/>
      <c r="H582" s="16"/>
      <c r="I582" s="16"/>
      <c r="J582" s="16"/>
      <c r="K582" s="16"/>
      <c r="L582" s="16"/>
      <c r="M582" s="16"/>
      <c r="N582" s="16"/>
      <c r="O582" s="16"/>
      <c r="P582" s="16"/>
      <c r="Q582" s="16"/>
      <c r="R582" s="16"/>
      <c r="S582" s="16"/>
      <c r="T582" s="16"/>
      <c r="U582" s="16"/>
      <c r="V582" s="16"/>
      <c r="W582" s="16"/>
      <c r="X582" s="16"/>
      <c r="Y582" s="16"/>
      <c r="Z582" s="16"/>
      <c r="AA582" s="16"/>
      <c r="AB582" s="16"/>
      <c r="AC582" s="16"/>
      <c r="AD582" s="16"/>
      <c r="AE582" s="16"/>
      <c r="AF582" s="16"/>
      <c r="AG582" s="16"/>
      <c r="AH582" s="16"/>
      <c r="AI582" s="16"/>
      <c r="AJ582" s="16"/>
      <c r="AK582" s="16"/>
      <c r="AL582" s="16"/>
      <c r="AM582" s="16"/>
    </row>
    <row r="583" spans="2:39" x14ac:dyDescent="0.3">
      <c r="B583" s="15" t="s">
        <v>48</v>
      </c>
      <c r="C583" s="196" t="s">
        <v>44</v>
      </c>
      <c r="D583" s="16" t="s">
        <v>82</v>
      </c>
      <c r="E583" s="44" t="s">
        <v>317</v>
      </c>
      <c r="F583" s="15" t="s">
        <v>312</v>
      </c>
      <c r="G583" s="16"/>
      <c r="H583" s="16"/>
      <c r="I583" s="16"/>
      <c r="J583" s="16"/>
      <c r="K583" s="16"/>
      <c r="L583" s="16"/>
      <c r="M583" s="16"/>
      <c r="N583" s="16"/>
      <c r="O583" s="16"/>
      <c r="P583" s="16"/>
      <c r="Q583" s="16"/>
      <c r="R583" s="16"/>
      <c r="S583" s="16"/>
      <c r="T583" s="16"/>
      <c r="U583" s="16"/>
      <c r="V583" s="16"/>
      <c r="W583" s="16"/>
      <c r="X583" s="16"/>
      <c r="Y583" s="16"/>
      <c r="Z583" s="16"/>
      <c r="AA583" s="16"/>
      <c r="AB583" s="16"/>
      <c r="AC583" s="16"/>
      <c r="AD583" s="16"/>
      <c r="AE583" s="16"/>
      <c r="AF583" s="16"/>
      <c r="AG583" s="16"/>
      <c r="AH583" s="16"/>
      <c r="AI583" s="16"/>
      <c r="AJ583" s="16"/>
      <c r="AK583" s="16"/>
      <c r="AL583" s="16"/>
      <c r="AM583" s="16"/>
    </row>
    <row r="584" spans="2:39" x14ac:dyDescent="0.3">
      <c r="B584" s="15" t="s">
        <v>48</v>
      </c>
      <c r="C584" s="196" t="s">
        <v>44</v>
      </c>
      <c r="D584" s="16" t="s">
        <v>82</v>
      </c>
      <c r="E584" s="44" t="s">
        <v>316</v>
      </c>
      <c r="F584" s="15" t="s">
        <v>312</v>
      </c>
      <c r="G584" s="16"/>
      <c r="H584" s="16"/>
      <c r="I584" s="16"/>
      <c r="J584" s="16"/>
      <c r="K584" s="16"/>
      <c r="L584" s="16"/>
      <c r="M584" s="16"/>
      <c r="N584" s="16"/>
      <c r="O584" s="16"/>
      <c r="P584" s="16"/>
      <c r="Q584" s="16"/>
      <c r="R584" s="16"/>
      <c r="S584" s="16"/>
      <c r="T584" s="16"/>
      <c r="U584" s="16"/>
      <c r="V584" s="16"/>
      <c r="W584" s="16"/>
      <c r="X584" s="16"/>
      <c r="Y584" s="16"/>
      <c r="Z584" s="16"/>
      <c r="AA584" s="16"/>
      <c r="AB584" s="16"/>
      <c r="AC584" s="16"/>
      <c r="AD584" s="16"/>
      <c r="AE584" s="16"/>
      <c r="AF584" s="16"/>
      <c r="AG584" s="16"/>
      <c r="AH584" s="16"/>
      <c r="AI584" s="16"/>
      <c r="AJ584" s="16"/>
      <c r="AK584" s="16"/>
      <c r="AL584" s="16"/>
      <c r="AM584" s="16"/>
    </row>
    <row r="585" spans="2:39" x14ac:dyDescent="0.3">
      <c r="B585" s="15" t="s">
        <v>48</v>
      </c>
      <c r="C585" s="196" t="s">
        <v>44</v>
      </c>
      <c r="D585" s="16" t="s">
        <v>327</v>
      </c>
      <c r="E585" s="44" t="s">
        <v>320</v>
      </c>
      <c r="F585" s="15" t="s">
        <v>312</v>
      </c>
      <c r="G585" s="16"/>
      <c r="H585" s="16"/>
      <c r="I585" s="16"/>
      <c r="J585" s="16"/>
      <c r="K585" s="16"/>
      <c r="L585" s="16"/>
      <c r="M585" s="16"/>
      <c r="N585" s="16"/>
      <c r="O585" s="16"/>
      <c r="P585" s="16"/>
      <c r="Q585" s="16"/>
      <c r="R585" s="16"/>
      <c r="S585" s="16"/>
      <c r="T585" s="16"/>
      <c r="U585" s="16"/>
      <c r="V585" s="16"/>
      <c r="W585" s="16"/>
      <c r="X585" s="16"/>
      <c r="Y585" s="16"/>
      <c r="Z585" s="16"/>
      <c r="AA585" s="16"/>
      <c r="AB585" s="16"/>
      <c r="AC585" s="16"/>
      <c r="AD585" s="16"/>
      <c r="AE585" s="16"/>
      <c r="AF585" s="16"/>
      <c r="AG585" s="16"/>
      <c r="AH585" s="16"/>
      <c r="AI585" s="16"/>
      <c r="AJ585" s="16"/>
      <c r="AK585" s="16"/>
      <c r="AL585" s="16"/>
      <c r="AM585" s="16"/>
    </row>
    <row r="586" spans="2:39" x14ac:dyDescent="0.3">
      <c r="B586" s="15" t="s">
        <v>48</v>
      </c>
      <c r="C586" s="196" t="s">
        <v>44</v>
      </c>
      <c r="D586" s="16" t="s">
        <v>327</v>
      </c>
      <c r="E586" s="44" t="s">
        <v>319</v>
      </c>
      <c r="F586" s="15" t="s">
        <v>312</v>
      </c>
      <c r="G586" s="16"/>
      <c r="H586" s="16"/>
      <c r="I586" s="16"/>
      <c r="J586" s="16"/>
      <c r="K586" s="16"/>
      <c r="L586" s="16"/>
      <c r="M586" s="16"/>
      <c r="N586" s="16"/>
      <c r="O586" s="16"/>
      <c r="P586" s="16"/>
      <c r="Q586" s="16"/>
      <c r="R586" s="16"/>
      <c r="S586" s="16"/>
      <c r="T586" s="16"/>
      <c r="U586" s="16"/>
      <c r="V586" s="16"/>
      <c r="W586" s="16"/>
      <c r="X586" s="16"/>
      <c r="Y586" s="16"/>
      <c r="Z586" s="16"/>
      <c r="AA586" s="16"/>
      <c r="AB586" s="16"/>
      <c r="AC586" s="16"/>
      <c r="AD586" s="16"/>
      <c r="AE586" s="16"/>
      <c r="AF586" s="16"/>
      <c r="AG586" s="16"/>
      <c r="AH586" s="16"/>
      <c r="AI586" s="16"/>
      <c r="AJ586" s="16"/>
      <c r="AK586" s="16"/>
      <c r="AL586" s="16"/>
      <c r="AM586" s="16"/>
    </row>
    <row r="587" spans="2:39" x14ac:dyDescent="0.3">
      <c r="B587" s="15" t="s">
        <v>48</v>
      </c>
      <c r="C587" s="196" t="s">
        <v>44</v>
      </c>
      <c r="D587" s="16" t="s">
        <v>327</v>
      </c>
      <c r="E587" s="44" t="s">
        <v>318</v>
      </c>
      <c r="F587" s="15" t="s">
        <v>312</v>
      </c>
      <c r="G587" s="16"/>
      <c r="H587" s="16"/>
      <c r="I587" s="16"/>
      <c r="J587" s="16"/>
      <c r="K587" s="16"/>
      <c r="L587" s="16"/>
      <c r="M587" s="16"/>
      <c r="N587" s="16"/>
      <c r="O587" s="16"/>
      <c r="P587" s="16"/>
      <c r="Q587" s="16"/>
      <c r="R587" s="16"/>
      <c r="S587" s="16"/>
      <c r="T587" s="16"/>
      <c r="U587" s="16"/>
      <c r="V587" s="16"/>
      <c r="W587" s="16"/>
      <c r="X587" s="16"/>
      <c r="Y587" s="16"/>
      <c r="Z587" s="16"/>
      <c r="AA587" s="16"/>
      <c r="AB587" s="16"/>
      <c r="AC587" s="16"/>
      <c r="AD587" s="16"/>
      <c r="AE587" s="16"/>
      <c r="AF587" s="16"/>
      <c r="AG587" s="16"/>
      <c r="AH587" s="16"/>
      <c r="AI587" s="16"/>
      <c r="AJ587" s="16"/>
      <c r="AK587" s="16"/>
      <c r="AL587" s="16"/>
      <c r="AM587" s="16"/>
    </row>
    <row r="588" spans="2:39" x14ac:dyDescent="0.3">
      <c r="B588" s="15" t="s">
        <v>48</v>
      </c>
      <c r="C588" s="196" t="s">
        <v>44</v>
      </c>
      <c r="D588" s="16" t="s">
        <v>327</v>
      </c>
      <c r="E588" s="44" t="s">
        <v>317</v>
      </c>
      <c r="F588" s="15" t="s">
        <v>312</v>
      </c>
      <c r="G588" s="16"/>
      <c r="H588" s="16"/>
      <c r="I588" s="16"/>
      <c r="J588" s="16"/>
      <c r="K588" s="16"/>
      <c r="L588" s="16"/>
      <c r="M588" s="16"/>
      <c r="N588" s="16"/>
      <c r="O588" s="16"/>
      <c r="P588" s="16"/>
      <c r="Q588" s="16"/>
      <c r="R588" s="16"/>
      <c r="S588" s="16"/>
      <c r="T588" s="16"/>
      <c r="U588" s="16"/>
      <c r="V588" s="16"/>
      <c r="W588" s="16"/>
      <c r="X588" s="16"/>
      <c r="Y588" s="16"/>
      <c r="Z588" s="16"/>
      <c r="AA588" s="16"/>
      <c r="AB588" s="16"/>
      <c r="AC588" s="16"/>
      <c r="AD588" s="16"/>
      <c r="AE588" s="16"/>
      <c r="AF588" s="16"/>
      <c r="AG588" s="16"/>
      <c r="AH588" s="16"/>
      <c r="AI588" s="16"/>
      <c r="AJ588" s="16"/>
      <c r="AK588" s="16"/>
      <c r="AL588" s="16"/>
      <c r="AM588" s="16"/>
    </row>
    <row r="589" spans="2:39" x14ac:dyDescent="0.3">
      <c r="B589" s="15" t="s">
        <v>48</v>
      </c>
      <c r="C589" s="196" t="s">
        <v>44</v>
      </c>
      <c r="D589" s="16" t="s">
        <v>327</v>
      </c>
      <c r="E589" s="44" t="s">
        <v>316</v>
      </c>
      <c r="F589" s="15" t="s">
        <v>312</v>
      </c>
      <c r="G589" s="16"/>
      <c r="H589" s="16"/>
      <c r="I589" s="16"/>
      <c r="J589" s="16"/>
      <c r="K589" s="16"/>
      <c r="L589" s="16"/>
      <c r="M589" s="16"/>
      <c r="N589" s="16"/>
      <c r="O589" s="16"/>
      <c r="P589" s="16"/>
      <c r="Q589" s="16"/>
      <c r="R589" s="16"/>
      <c r="S589" s="16"/>
      <c r="T589" s="16"/>
      <c r="U589" s="16"/>
      <c r="V589" s="16"/>
      <c r="W589" s="16"/>
      <c r="X589" s="16"/>
      <c r="Y589" s="16"/>
      <c r="Z589" s="16"/>
      <c r="AA589" s="16"/>
      <c r="AB589" s="16"/>
      <c r="AC589" s="16"/>
      <c r="AD589" s="16"/>
      <c r="AE589" s="16"/>
      <c r="AF589" s="16"/>
      <c r="AG589" s="16"/>
      <c r="AH589" s="16"/>
      <c r="AI589" s="16"/>
      <c r="AJ589" s="16"/>
      <c r="AK589" s="16"/>
      <c r="AL589" s="16"/>
      <c r="AM589" s="16"/>
    </row>
    <row r="590" spans="2:39" x14ac:dyDescent="0.3">
      <c r="B590" s="15" t="s">
        <v>48</v>
      </c>
      <c r="C590" s="196" t="s">
        <v>44</v>
      </c>
      <c r="D590" s="16" t="s">
        <v>82</v>
      </c>
      <c r="E590" s="15" t="s">
        <v>313</v>
      </c>
      <c r="F590" s="44" t="s">
        <v>315</v>
      </c>
      <c r="G590" s="16"/>
      <c r="H590" s="16"/>
      <c r="I590" s="16"/>
      <c r="J590" s="16"/>
      <c r="K590" s="16"/>
      <c r="L590" s="16"/>
      <c r="M590" s="16"/>
      <c r="N590" s="16"/>
      <c r="O590" s="16"/>
      <c r="P590" s="16"/>
      <c r="Q590" s="16"/>
      <c r="R590" s="16"/>
      <c r="S590" s="16"/>
      <c r="T590" s="16"/>
      <c r="U590" s="16"/>
      <c r="V590" s="16"/>
      <c r="W590" s="16"/>
      <c r="X590" s="16"/>
      <c r="Y590" s="16"/>
      <c r="Z590" s="16"/>
      <c r="AA590" s="16"/>
      <c r="AB590" s="16"/>
      <c r="AC590" s="16"/>
      <c r="AD590" s="16"/>
      <c r="AE590" s="16"/>
      <c r="AF590" s="16"/>
      <c r="AG590" s="16"/>
      <c r="AH590" s="16"/>
      <c r="AI590" s="16"/>
      <c r="AJ590" s="16"/>
      <c r="AK590" s="16"/>
      <c r="AL590" s="16"/>
      <c r="AM590" s="16"/>
    </row>
    <row r="591" spans="2:39" x14ac:dyDescent="0.3">
      <c r="B591" s="15" t="s">
        <v>48</v>
      </c>
      <c r="C591" s="196" t="s">
        <v>44</v>
      </c>
      <c r="D591" s="16" t="s">
        <v>82</v>
      </c>
      <c r="E591" s="15" t="s">
        <v>313</v>
      </c>
      <c r="F591" s="44" t="s">
        <v>314</v>
      </c>
      <c r="G591" s="16"/>
      <c r="H591" s="16"/>
      <c r="I591" s="16"/>
      <c r="J591" s="16"/>
      <c r="K591" s="16"/>
      <c r="L591" s="16"/>
      <c r="M591" s="16"/>
      <c r="N591" s="16"/>
      <c r="O591" s="16"/>
      <c r="P591" s="16"/>
      <c r="Q591" s="16"/>
      <c r="R591" s="16"/>
      <c r="S591" s="16"/>
      <c r="T591" s="16"/>
      <c r="U591" s="16"/>
      <c r="V591" s="16"/>
      <c r="W591" s="16"/>
      <c r="X591" s="16"/>
      <c r="Y591" s="16"/>
      <c r="Z591" s="16"/>
      <c r="AA591" s="16"/>
      <c r="AB591" s="16"/>
      <c r="AC591" s="16"/>
      <c r="AD591" s="16"/>
      <c r="AE591" s="16"/>
      <c r="AF591" s="16"/>
      <c r="AG591" s="16"/>
      <c r="AH591" s="16"/>
      <c r="AI591" s="16"/>
      <c r="AJ591" s="16"/>
      <c r="AK591" s="16"/>
      <c r="AL591" s="16"/>
      <c r="AM591" s="16"/>
    </row>
    <row r="592" spans="2:39" x14ac:dyDescent="0.3">
      <c r="B592" s="15" t="s">
        <v>48</v>
      </c>
      <c r="C592" s="196" t="s">
        <v>44</v>
      </c>
      <c r="D592" s="16" t="s">
        <v>327</v>
      </c>
      <c r="E592" s="15" t="s">
        <v>313</v>
      </c>
      <c r="F592" s="44" t="s">
        <v>315</v>
      </c>
      <c r="G592" s="16"/>
      <c r="H592" s="16"/>
      <c r="I592" s="16"/>
      <c r="J592" s="16"/>
      <c r="K592" s="16"/>
      <c r="L592" s="16"/>
      <c r="M592" s="16"/>
      <c r="N592" s="16"/>
      <c r="O592" s="16"/>
      <c r="P592" s="16"/>
      <c r="Q592" s="16"/>
      <c r="R592" s="16"/>
      <c r="S592" s="16"/>
      <c r="T592" s="16"/>
      <c r="U592" s="16"/>
      <c r="V592" s="16"/>
      <c r="W592" s="16"/>
      <c r="X592" s="16"/>
      <c r="Y592" s="16"/>
      <c r="Z592" s="16"/>
      <c r="AA592" s="16"/>
      <c r="AB592" s="16"/>
      <c r="AC592" s="16"/>
      <c r="AD592" s="16"/>
      <c r="AE592" s="16"/>
      <c r="AF592" s="16"/>
      <c r="AG592" s="16"/>
      <c r="AH592" s="16"/>
      <c r="AI592" s="16"/>
      <c r="AJ592" s="16"/>
      <c r="AK592" s="16"/>
      <c r="AL592" s="16"/>
      <c r="AM592" s="16"/>
    </row>
    <row r="593" spans="2:39" x14ac:dyDescent="0.3">
      <c r="B593" s="15" t="s">
        <v>48</v>
      </c>
      <c r="C593" s="196" t="s">
        <v>44</v>
      </c>
      <c r="D593" s="16" t="s">
        <v>327</v>
      </c>
      <c r="E593" s="15" t="s">
        <v>313</v>
      </c>
      <c r="F593" s="44" t="s">
        <v>314</v>
      </c>
      <c r="G593" s="16"/>
      <c r="H593" s="16"/>
      <c r="I593" s="16"/>
      <c r="J593" s="16"/>
      <c r="K593" s="16"/>
      <c r="L593" s="16"/>
      <c r="M593" s="16"/>
      <c r="N593" s="16"/>
      <c r="O593" s="16"/>
      <c r="P593" s="16"/>
      <c r="Q593" s="16"/>
      <c r="R593" s="16"/>
      <c r="S593" s="16"/>
      <c r="T593" s="16"/>
      <c r="U593" s="16"/>
      <c r="V593" s="16"/>
      <c r="W593" s="16"/>
      <c r="X593" s="16"/>
      <c r="Y593" s="16"/>
      <c r="Z593" s="16"/>
      <c r="AA593" s="16"/>
      <c r="AB593" s="16"/>
      <c r="AC593" s="16"/>
      <c r="AD593" s="16"/>
      <c r="AE593" s="16"/>
      <c r="AF593" s="16"/>
      <c r="AG593" s="16"/>
      <c r="AH593" s="16"/>
      <c r="AI593" s="16"/>
      <c r="AJ593" s="16"/>
      <c r="AK593" s="16"/>
      <c r="AL593" s="16"/>
      <c r="AM593" s="16"/>
    </row>
    <row r="594" spans="2:39" x14ac:dyDescent="0.3">
      <c r="B594" s="15" t="s">
        <v>48</v>
      </c>
      <c r="C594" s="196" t="s">
        <v>44</v>
      </c>
      <c r="D594" s="15" t="s">
        <v>54</v>
      </c>
      <c r="E594" s="16" t="s">
        <v>326</v>
      </c>
      <c r="F594" s="44" t="s">
        <v>315</v>
      </c>
      <c r="G594" s="16"/>
      <c r="H594" s="16"/>
      <c r="I594" s="16"/>
      <c r="J594" s="16"/>
      <c r="K594" s="16"/>
      <c r="L594" s="16"/>
      <c r="M594" s="16"/>
      <c r="N594" s="16"/>
      <c r="O594" s="16"/>
      <c r="P594" s="16"/>
      <c r="Q594" s="16"/>
      <c r="R594" s="16"/>
      <c r="S594" s="16"/>
      <c r="T594" s="16"/>
      <c r="U594" s="16"/>
      <c r="V594" s="16"/>
      <c r="W594" s="16"/>
      <c r="X594" s="16"/>
      <c r="Y594" s="16"/>
      <c r="Z594" s="16"/>
      <c r="AA594" s="16"/>
      <c r="AB594" s="16"/>
      <c r="AC594" s="16"/>
      <c r="AD594" s="16"/>
      <c r="AE594" s="16"/>
      <c r="AF594" s="16"/>
      <c r="AG594" s="16"/>
      <c r="AH594" s="16"/>
      <c r="AI594" s="16"/>
      <c r="AJ594" s="16"/>
      <c r="AK594" s="16"/>
      <c r="AL594" s="16"/>
      <c r="AM594" s="16"/>
    </row>
    <row r="595" spans="2:39" x14ac:dyDescent="0.3">
      <c r="B595" s="15" t="s">
        <v>48</v>
      </c>
      <c r="C595" s="196" t="s">
        <v>44</v>
      </c>
      <c r="D595" s="15" t="s">
        <v>54</v>
      </c>
      <c r="E595" s="16" t="s">
        <v>325</v>
      </c>
      <c r="F595" s="44" t="s">
        <v>314</v>
      </c>
      <c r="G595" s="16"/>
      <c r="H595" s="16"/>
      <c r="I595" s="16"/>
      <c r="J595" s="16"/>
      <c r="K595" s="16"/>
      <c r="L595" s="16"/>
      <c r="M595" s="16"/>
      <c r="N595" s="16"/>
      <c r="O595" s="16"/>
      <c r="P595" s="16"/>
      <c r="Q595" s="16"/>
      <c r="R595" s="16"/>
      <c r="S595" s="16"/>
      <c r="T595" s="16"/>
      <c r="U595" s="16"/>
      <c r="V595" s="16"/>
      <c r="W595" s="16"/>
      <c r="X595" s="16"/>
      <c r="Y595" s="16"/>
      <c r="Z595" s="16"/>
      <c r="AA595" s="16"/>
      <c r="AB595" s="16"/>
      <c r="AC595" s="16"/>
      <c r="AD595" s="16"/>
      <c r="AE595" s="16"/>
      <c r="AF595" s="16"/>
      <c r="AG595" s="16"/>
      <c r="AH595" s="16"/>
      <c r="AI595" s="16"/>
      <c r="AJ595" s="16"/>
      <c r="AK595" s="16"/>
      <c r="AL595" s="16"/>
      <c r="AM595" s="16"/>
    </row>
    <row r="596" spans="2:39" x14ac:dyDescent="0.3">
      <c r="B596" s="15" t="s">
        <v>48</v>
      </c>
      <c r="C596" s="196" t="s">
        <v>44</v>
      </c>
      <c r="D596" s="15" t="s">
        <v>54</v>
      </c>
      <c r="E596" s="16" t="s">
        <v>324</v>
      </c>
      <c r="F596" s="44" t="s">
        <v>315</v>
      </c>
      <c r="G596" s="16"/>
      <c r="H596" s="16"/>
      <c r="I596" s="16"/>
      <c r="J596" s="16"/>
      <c r="K596" s="16"/>
      <c r="L596" s="16"/>
      <c r="M596" s="16"/>
      <c r="N596" s="16"/>
      <c r="O596" s="16"/>
      <c r="P596" s="16"/>
      <c r="Q596" s="16"/>
      <c r="R596" s="16"/>
      <c r="S596" s="16"/>
      <c r="T596" s="16"/>
      <c r="U596" s="16"/>
      <c r="V596" s="16"/>
      <c r="W596" s="16"/>
      <c r="X596" s="16"/>
      <c r="Y596" s="16"/>
      <c r="Z596" s="16"/>
      <c r="AA596" s="16"/>
      <c r="AB596" s="16"/>
      <c r="AC596" s="16"/>
      <c r="AD596" s="16"/>
      <c r="AE596" s="16"/>
      <c r="AF596" s="16"/>
      <c r="AG596" s="16"/>
      <c r="AH596" s="16"/>
      <c r="AI596" s="16"/>
      <c r="AJ596" s="16"/>
      <c r="AK596" s="16"/>
      <c r="AL596" s="16"/>
      <c r="AM596" s="16"/>
    </row>
    <row r="597" spans="2:39" x14ac:dyDescent="0.3">
      <c r="B597" s="15" t="s">
        <v>48</v>
      </c>
      <c r="C597" s="196" t="s">
        <v>44</v>
      </c>
      <c r="D597" s="15" t="s">
        <v>54</v>
      </c>
      <c r="E597" s="16" t="s">
        <v>324</v>
      </c>
      <c r="F597" s="44" t="s">
        <v>314</v>
      </c>
      <c r="G597" s="16"/>
      <c r="H597" s="16"/>
      <c r="I597" s="16"/>
      <c r="J597" s="16"/>
      <c r="K597" s="16"/>
      <c r="L597" s="16"/>
      <c r="M597" s="16"/>
      <c r="N597" s="16"/>
      <c r="O597" s="16"/>
      <c r="P597" s="16"/>
      <c r="Q597" s="16"/>
      <c r="R597" s="16"/>
      <c r="S597" s="16"/>
      <c r="T597" s="16"/>
      <c r="U597" s="16"/>
      <c r="V597" s="16"/>
      <c r="W597" s="16"/>
      <c r="X597" s="16"/>
      <c r="Y597" s="16"/>
      <c r="Z597" s="16"/>
      <c r="AA597" s="16"/>
      <c r="AB597" s="16"/>
      <c r="AC597" s="16"/>
      <c r="AD597" s="16"/>
      <c r="AE597" s="16"/>
      <c r="AF597" s="16"/>
      <c r="AG597" s="16"/>
      <c r="AH597" s="16"/>
      <c r="AI597" s="16"/>
      <c r="AJ597" s="16"/>
      <c r="AK597" s="16"/>
      <c r="AL597" s="16"/>
      <c r="AM597" s="16"/>
    </row>
    <row r="598" spans="2:39" x14ac:dyDescent="0.3">
      <c r="B598" s="15" t="s">
        <v>48</v>
      </c>
      <c r="C598" s="196" t="s">
        <v>44</v>
      </c>
      <c r="D598" s="15" t="s">
        <v>54</v>
      </c>
      <c r="E598" s="16" t="s">
        <v>323</v>
      </c>
      <c r="F598" s="44" t="s">
        <v>315</v>
      </c>
      <c r="G598" s="16"/>
      <c r="H598" s="16"/>
      <c r="I598" s="16"/>
      <c r="J598" s="16"/>
      <c r="K598" s="16"/>
      <c r="L598" s="16"/>
      <c r="M598" s="16"/>
      <c r="N598" s="16"/>
      <c r="O598" s="16"/>
      <c r="P598" s="16"/>
      <c r="Q598" s="16"/>
      <c r="R598" s="16"/>
      <c r="S598" s="16"/>
      <c r="T598" s="16"/>
      <c r="U598" s="16"/>
      <c r="V598" s="16"/>
      <c r="W598" s="16"/>
      <c r="X598" s="16"/>
      <c r="Y598" s="16"/>
      <c r="Z598" s="16"/>
      <c r="AA598" s="16"/>
      <c r="AB598" s="16"/>
      <c r="AC598" s="16"/>
      <c r="AD598" s="16"/>
      <c r="AE598" s="16"/>
      <c r="AF598" s="16"/>
      <c r="AG598" s="16"/>
      <c r="AH598" s="16"/>
      <c r="AI598" s="16"/>
      <c r="AJ598" s="16"/>
      <c r="AK598" s="16"/>
      <c r="AL598" s="16"/>
      <c r="AM598" s="16"/>
    </row>
    <row r="599" spans="2:39" x14ac:dyDescent="0.3">
      <c r="B599" s="15" t="s">
        <v>48</v>
      </c>
      <c r="C599" s="196" t="s">
        <v>44</v>
      </c>
      <c r="D599" s="15" t="s">
        <v>54</v>
      </c>
      <c r="E599" s="16" t="s">
        <v>323</v>
      </c>
      <c r="F599" s="44" t="s">
        <v>314</v>
      </c>
      <c r="G599" s="16"/>
      <c r="H599" s="16"/>
      <c r="I599" s="16"/>
      <c r="J599" s="16"/>
      <c r="K599" s="16"/>
      <c r="L599" s="16"/>
      <c r="M599" s="16"/>
      <c r="N599" s="16"/>
      <c r="O599" s="16"/>
      <c r="P599" s="16"/>
      <c r="Q599" s="16"/>
      <c r="R599" s="16"/>
      <c r="S599" s="16"/>
      <c r="T599" s="16"/>
      <c r="U599" s="16"/>
      <c r="V599" s="16"/>
      <c r="W599" s="16"/>
      <c r="X599" s="16"/>
      <c r="Y599" s="16"/>
      <c r="Z599" s="16"/>
      <c r="AA599" s="16"/>
      <c r="AB599" s="16"/>
      <c r="AC599" s="16"/>
      <c r="AD599" s="16"/>
      <c r="AE599" s="16"/>
      <c r="AF599" s="16"/>
      <c r="AG599" s="16"/>
      <c r="AH599" s="16"/>
      <c r="AI599" s="16"/>
      <c r="AJ599" s="16"/>
      <c r="AK599" s="16"/>
      <c r="AL599" s="16"/>
      <c r="AM599" s="16"/>
    </row>
    <row r="600" spans="2:39" x14ac:dyDescent="0.3">
      <c r="B600" s="15" t="s">
        <v>48</v>
      </c>
      <c r="C600" s="196" t="s">
        <v>44</v>
      </c>
      <c r="D600" s="15" t="s">
        <v>54</v>
      </c>
      <c r="E600" s="16" t="s">
        <v>322</v>
      </c>
      <c r="F600" s="44" t="s">
        <v>315</v>
      </c>
      <c r="G600" s="16"/>
      <c r="H600" s="16"/>
      <c r="I600" s="16"/>
      <c r="J600" s="16"/>
      <c r="K600" s="16"/>
      <c r="L600" s="16"/>
      <c r="M600" s="16"/>
      <c r="N600" s="16"/>
      <c r="O600" s="16"/>
      <c r="P600" s="16"/>
      <c r="Q600" s="16"/>
      <c r="R600" s="16"/>
      <c r="S600" s="16"/>
      <c r="T600" s="16"/>
      <c r="U600" s="16"/>
      <c r="V600" s="16"/>
      <c r="W600" s="16"/>
      <c r="X600" s="16"/>
      <c r="Y600" s="16"/>
      <c r="Z600" s="16"/>
      <c r="AA600" s="16"/>
      <c r="AB600" s="16"/>
      <c r="AC600" s="16"/>
      <c r="AD600" s="16"/>
      <c r="AE600" s="16"/>
      <c r="AF600" s="16"/>
      <c r="AG600" s="16"/>
      <c r="AH600" s="16"/>
      <c r="AI600" s="16"/>
      <c r="AJ600" s="16"/>
      <c r="AK600" s="16"/>
      <c r="AL600" s="16"/>
      <c r="AM600" s="16"/>
    </row>
    <row r="601" spans="2:39" x14ac:dyDescent="0.3">
      <c r="B601" s="15" t="s">
        <v>48</v>
      </c>
      <c r="C601" s="196" t="s">
        <v>44</v>
      </c>
      <c r="D601" s="15" t="s">
        <v>54</v>
      </c>
      <c r="E601" s="16" t="s">
        <v>322</v>
      </c>
      <c r="F601" s="44" t="s">
        <v>314</v>
      </c>
      <c r="G601" s="16"/>
      <c r="H601" s="16"/>
      <c r="I601" s="16"/>
      <c r="J601" s="16"/>
      <c r="K601" s="16"/>
      <c r="L601" s="16"/>
      <c r="M601" s="16"/>
      <c r="N601" s="16"/>
      <c r="O601" s="16"/>
      <c r="P601" s="16"/>
      <c r="Q601" s="16"/>
      <c r="R601" s="16"/>
      <c r="S601" s="16"/>
      <c r="T601" s="16"/>
      <c r="U601" s="16"/>
      <c r="V601" s="16"/>
      <c r="W601" s="16"/>
      <c r="X601" s="16"/>
      <c r="Y601" s="16"/>
      <c r="Z601" s="16"/>
      <c r="AA601" s="16"/>
      <c r="AB601" s="16"/>
      <c r="AC601" s="16"/>
      <c r="AD601" s="16"/>
      <c r="AE601" s="16"/>
      <c r="AF601" s="16"/>
      <c r="AG601" s="16"/>
      <c r="AH601" s="16"/>
      <c r="AI601" s="16"/>
      <c r="AJ601" s="16"/>
      <c r="AK601" s="16"/>
      <c r="AL601" s="16"/>
      <c r="AM601" s="16"/>
    </row>
    <row r="602" spans="2:39" x14ac:dyDescent="0.3">
      <c r="B602" s="15" t="s">
        <v>48</v>
      </c>
      <c r="C602" s="196" t="s">
        <v>44</v>
      </c>
      <c r="D602" s="15" t="s">
        <v>54</v>
      </c>
      <c r="E602" s="16" t="s">
        <v>321</v>
      </c>
      <c r="F602" s="44" t="s">
        <v>315</v>
      </c>
      <c r="G602" s="16"/>
      <c r="H602" s="16"/>
      <c r="I602" s="16"/>
      <c r="J602" s="16"/>
      <c r="K602" s="16"/>
      <c r="L602" s="16"/>
      <c r="M602" s="16"/>
      <c r="N602" s="16"/>
      <c r="O602" s="16"/>
      <c r="P602" s="16"/>
      <c r="Q602" s="16"/>
      <c r="R602" s="16"/>
      <c r="S602" s="16"/>
      <c r="T602" s="16"/>
      <c r="U602" s="16"/>
      <c r="V602" s="16"/>
      <c r="W602" s="16"/>
      <c r="X602" s="16"/>
      <c r="Y602" s="16"/>
      <c r="Z602" s="16"/>
      <c r="AA602" s="16"/>
      <c r="AB602" s="16"/>
      <c r="AC602" s="16"/>
      <c r="AD602" s="16"/>
      <c r="AE602" s="16"/>
      <c r="AF602" s="16"/>
      <c r="AG602" s="16"/>
      <c r="AH602" s="16"/>
      <c r="AI602" s="16"/>
      <c r="AJ602" s="16"/>
      <c r="AK602" s="16"/>
      <c r="AL602" s="16"/>
      <c r="AM602" s="16"/>
    </row>
    <row r="603" spans="2:39" x14ac:dyDescent="0.3">
      <c r="B603" s="15" t="s">
        <v>48</v>
      </c>
      <c r="C603" s="196" t="s">
        <v>44</v>
      </c>
      <c r="D603" s="15" t="s">
        <v>54</v>
      </c>
      <c r="E603" s="16" t="s">
        <v>321</v>
      </c>
      <c r="F603" s="44" t="s">
        <v>314</v>
      </c>
      <c r="G603" s="16"/>
      <c r="H603" s="16"/>
      <c r="I603" s="16"/>
      <c r="J603" s="16"/>
      <c r="K603" s="16"/>
      <c r="L603" s="16"/>
      <c r="M603" s="16"/>
      <c r="N603" s="16"/>
      <c r="O603" s="16"/>
      <c r="P603" s="16"/>
      <c r="Q603" s="16"/>
      <c r="R603" s="16"/>
      <c r="S603" s="16"/>
      <c r="T603" s="16"/>
      <c r="U603" s="16"/>
      <c r="V603" s="16"/>
      <c r="W603" s="16"/>
      <c r="X603" s="16"/>
      <c r="Y603" s="16"/>
      <c r="Z603" s="16"/>
      <c r="AA603" s="16"/>
      <c r="AB603" s="16"/>
      <c r="AC603" s="16"/>
      <c r="AD603" s="16"/>
      <c r="AE603" s="16"/>
      <c r="AF603" s="16"/>
      <c r="AG603" s="16"/>
      <c r="AH603" s="16"/>
      <c r="AI603" s="16"/>
      <c r="AJ603" s="16"/>
      <c r="AK603" s="16"/>
      <c r="AL603" s="16"/>
      <c r="AM603" s="16"/>
    </row>
    <row r="604" spans="2:39" x14ac:dyDescent="0.3">
      <c r="B604" s="50" t="s">
        <v>48</v>
      </c>
      <c r="C604" s="59" t="s">
        <v>53</v>
      </c>
      <c r="D604" s="50" t="s">
        <v>54</v>
      </c>
      <c r="E604" s="50" t="s">
        <v>313</v>
      </c>
      <c r="F604" s="50" t="s">
        <v>312</v>
      </c>
      <c r="G604" s="80">
        <v>130</v>
      </c>
      <c r="H604" s="80">
        <v>44160.9</v>
      </c>
      <c r="I604" s="80">
        <v>0.75506399999999996</v>
      </c>
      <c r="J604" s="80">
        <v>12082</v>
      </c>
      <c r="K604" s="80">
        <v>11599</v>
      </c>
      <c r="L604" s="80">
        <v>0.96046725584216142</v>
      </c>
      <c r="M604" s="80">
        <v>2.4271353452768409E-3</v>
      </c>
      <c r="N604" s="80">
        <v>0.95570968069915152</v>
      </c>
      <c r="O604" s="80">
        <v>0.96522483098517131</v>
      </c>
      <c r="P604" s="80">
        <v>15534</v>
      </c>
      <c r="Q604" s="80">
        <v>14937</v>
      </c>
      <c r="R604" s="80">
        <v>0.95959814066474658</v>
      </c>
      <c r="S604" s="80">
        <v>2.3796611576772679E-3</v>
      </c>
      <c r="T604" s="80">
        <v>0.95493362255512282</v>
      </c>
      <c r="U604" s="80">
        <v>0.96426265877437034</v>
      </c>
      <c r="V604" s="80">
        <v>376</v>
      </c>
      <c r="W604" s="80">
        <v>351</v>
      </c>
      <c r="X604" s="80">
        <v>0.93761208506265825</v>
      </c>
      <c r="Y604" s="80">
        <v>1.7195729489058221E-2</v>
      </c>
      <c r="Z604" s="80">
        <v>0.90377255722030958</v>
      </c>
      <c r="AA604" s="80">
        <v>0.97145161290500692</v>
      </c>
      <c r="AB604" s="80">
        <v>16759</v>
      </c>
      <c r="AC604" s="80">
        <v>15610</v>
      </c>
      <c r="AD604" s="80">
        <v>0.94235048762578544</v>
      </c>
      <c r="AE604" s="80">
        <v>2.5857319371739812E-3</v>
      </c>
      <c r="AF604" s="80">
        <v>0.93728203768757945</v>
      </c>
      <c r="AG604" s="80">
        <v>0.94741893756399143</v>
      </c>
      <c r="AH604" s="80">
        <v>849</v>
      </c>
      <c r="AI604" s="80">
        <v>322</v>
      </c>
      <c r="AJ604" s="80">
        <v>0.35526961664528928</v>
      </c>
      <c r="AK604" s="80">
        <v>2.3559448404173389E-2</v>
      </c>
      <c r="AL604" s="80">
        <v>0.30901564904440199</v>
      </c>
      <c r="AM604" s="80">
        <v>0.40152358424617662</v>
      </c>
    </row>
    <row r="605" spans="2:39" x14ac:dyDescent="0.3">
      <c r="B605" s="50" t="s">
        <v>48</v>
      </c>
      <c r="C605" s="59" t="s">
        <v>55</v>
      </c>
      <c r="D605" s="50" t="s">
        <v>54</v>
      </c>
      <c r="E605" s="50" t="s">
        <v>313</v>
      </c>
      <c r="F605" s="50" t="s">
        <v>312</v>
      </c>
      <c r="G605" s="80">
        <v>130</v>
      </c>
      <c r="H605" s="80">
        <v>28017.599999999999</v>
      </c>
      <c r="I605" s="80">
        <v>0.24493599999999999</v>
      </c>
      <c r="J605" s="80">
        <v>9577</v>
      </c>
      <c r="K605" s="80">
        <v>9143</v>
      </c>
      <c r="L605" s="80">
        <v>0.95951165552965767</v>
      </c>
      <c r="M605" s="80">
        <v>2.7209022394258579E-3</v>
      </c>
      <c r="N605" s="80">
        <v>0.95417811092915938</v>
      </c>
      <c r="O605" s="80">
        <v>0.96484520013015596</v>
      </c>
      <c r="P605" s="80">
        <v>13822</v>
      </c>
      <c r="Q605" s="80">
        <v>13208</v>
      </c>
      <c r="R605" s="80">
        <v>0.95640139419718173</v>
      </c>
      <c r="S605" s="80">
        <v>2.713720931247545E-3</v>
      </c>
      <c r="T605" s="80">
        <v>0.95108192648151368</v>
      </c>
      <c r="U605" s="80">
        <v>0.96172086191284978</v>
      </c>
      <c r="V605" s="80">
        <v>585</v>
      </c>
      <c r="W605" s="80">
        <v>524</v>
      </c>
      <c r="X605" s="80">
        <v>0.9110225549506441</v>
      </c>
      <c r="Y605" s="80">
        <v>1.6911398520009509E-2</v>
      </c>
      <c r="Z605" s="80">
        <v>0.87778957309930505</v>
      </c>
      <c r="AA605" s="80">
        <v>0.94425553680198315</v>
      </c>
      <c r="AB605" s="80">
        <v>15518</v>
      </c>
      <c r="AC605" s="80">
        <v>14100</v>
      </c>
      <c r="AD605" s="80">
        <v>0.92830529601133971</v>
      </c>
      <c r="AE605" s="80">
        <v>3.207029481967705E-3</v>
      </c>
      <c r="AF605" s="80">
        <v>0.92201883906726478</v>
      </c>
      <c r="AG605" s="80">
        <v>0.93459175295541463</v>
      </c>
      <c r="AH605" s="80">
        <v>1111</v>
      </c>
      <c r="AI605" s="80">
        <v>368</v>
      </c>
      <c r="AJ605" s="80">
        <v>0.37985777618218269</v>
      </c>
      <c r="AK605" s="80">
        <v>2.3725704378549789E-2</v>
      </c>
      <c r="AL605" s="80">
        <v>0.33329545600849653</v>
      </c>
      <c r="AM605" s="80">
        <v>0.42642009635586903</v>
      </c>
    </row>
    <row r="606" spans="2:39" x14ac:dyDescent="0.3">
      <c r="B606" s="50" t="s">
        <v>48</v>
      </c>
      <c r="C606" s="49" t="s">
        <v>44</v>
      </c>
      <c r="D606" s="60" t="s">
        <v>45</v>
      </c>
      <c r="E606" s="50" t="s">
        <v>313</v>
      </c>
      <c r="F606" s="50" t="s">
        <v>312</v>
      </c>
      <c r="G606" s="80"/>
      <c r="H606" s="80"/>
      <c r="I606" s="80"/>
      <c r="J606" s="80"/>
      <c r="K606" s="80"/>
      <c r="L606" s="80"/>
      <c r="M606" s="80"/>
      <c r="N606" s="80"/>
      <c r="O606" s="80"/>
      <c r="P606" s="80"/>
      <c r="Q606" s="80"/>
      <c r="R606" s="80"/>
      <c r="S606" s="80"/>
      <c r="T606" s="80"/>
      <c r="U606" s="80"/>
      <c r="V606" s="80"/>
      <c r="W606" s="80"/>
      <c r="X606" s="80"/>
      <c r="Y606" s="80"/>
      <c r="Z606" s="80"/>
      <c r="AA606" s="80"/>
      <c r="AB606" s="80"/>
      <c r="AC606" s="80"/>
      <c r="AD606" s="80"/>
      <c r="AE606" s="80"/>
      <c r="AF606" s="80"/>
      <c r="AG606" s="80"/>
      <c r="AH606" s="80"/>
      <c r="AI606" s="80"/>
      <c r="AJ606" s="80"/>
      <c r="AK606" s="80"/>
      <c r="AL606" s="80"/>
      <c r="AM606" s="80"/>
    </row>
    <row r="607" spans="2:39" x14ac:dyDescent="0.3">
      <c r="B607" s="50" t="s">
        <v>48</v>
      </c>
      <c r="C607" s="49" t="s">
        <v>44</v>
      </c>
      <c r="D607" s="60" t="s">
        <v>52</v>
      </c>
      <c r="E607" s="50" t="s">
        <v>313</v>
      </c>
      <c r="F607" s="50" t="s">
        <v>312</v>
      </c>
      <c r="G607" s="80"/>
      <c r="H607" s="80"/>
      <c r="I607" s="80"/>
      <c r="J607" s="80"/>
      <c r="K607" s="80"/>
      <c r="L607" s="80"/>
      <c r="M607" s="80"/>
      <c r="N607" s="80"/>
      <c r="O607" s="80"/>
      <c r="P607" s="80"/>
      <c r="Q607" s="80"/>
      <c r="R607" s="80"/>
      <c r="S607" s="80"/>
      <c r="T607" s="80"/>
      <c r="U607" s="80"/>
      <c r="V607" s="80"/>
      <c r="W607" s="80"/>
      <c r="X607" s="80"/>
      <c r="Y607" s="80"/>
      <c r="Z607" s="80"/>
      <c r="AA607" s="80"/>
      <c r="AB607" s="80"/>
      <c r="AC607" s="80"/>
      <c r="AD607" s="80"/>
      <c r="AE607" s="80"/>
      <c r="AF607" s="80"/>
      <c r="AG607" s="80"/>
      <c r="AH607" s="80"/>
      <c r="AI607" s="80"/>
      <c r="AJ607" s="80"/>
      <c r="AK607" s="80"/>
      <c r="AL607" s="80"/>
      <c r="AM607" s="80"/>
    </row>
    <row r="608" spans="2:39" x14ac:dyDescent="0.3">
      <c r="B608" s="50" t="s">
        <v>48</v>
      </c>
      <c r="C608" s="49" t="s">
        <v>44</v>
      </c>
      <c r="D608" s="80" t="s">
        <v>54</v>
      </c>
      <c r="E608" s="60" t="s">
        <v>320</v>
      </c>
      <c r="F608" s="50" t="s">
        <v>312</v>
      </c>
      <c r="G608" s="80"/>
      <c r="H608" s="80"/>
      <c r="I608" s="80"/>
      <c r="J608" s="80"/>
      <c r="K608" s="80"/>
      <c r="L608" s="80"/>
      <c r="M608" s="80"/>
      <c r="N608" s="80"/>
      <c r="O608" s="80"/>
      <c r="P608" s="80"/>
      <c r="Q608" s="80"/>
      <c r="R608" s="80"/>
      <c r="S608" s="80"/>
      <c r="T608" s="80"/>
      <c r="U608" s="80"/>
      <c r="V608" s="80"/>
      <c r="W608" s="80"/>
      <c r="X608" s="80"/>
      <c r="Y608" s="80"/>
      <c r="Z608" s="80"/>
      <c r="AA608" s="80"/>
      <c r="AB608" s="80"/>
      <c r="AC608" s="80"/>
      <c r="AD608" s="80"/>
      <c r="AE608" s="80"/>
      <c r="AF608" s="80"/>
      <c r="AG608" s="80"/>
      <c r="AH608" s="80"/>
      <c r="AI608" s="80"/>
      <c r="AJ608" s="80"/>
      <c r="AK608" s="80"/>
      <c r="AL608" s="80"/>
      <c r="AM608" s="80"/>
    </row>
    <row r="609" spans="2:39" x14ac:dyDescent="0.3">
      <c r="B609" s="50" t="s">
        <v>48</v>
      </c>
      <c r="C609" s="49" t="s">
        <v>44</v>
      </c>
      <c r="D609" s="80" t="s">
        <v>54</v>
      </c>
      <c r="E609" s="60" t="s">
        <v>319</v>
      </c>
      <c r="F609" s="50" t="s">
        <v>312</v>
      </c>
      <c r="G609" s="80"/>
      <c r="H609" s="80"/>
      <c r="I609" s="80"/>
      <c r="J609" s="80"/>
      <c r="K609" s="80"/>
      <c r="L609" s="80"/>
      <c r="M609" s="80"/>
      <c r="N609" s="80"/>
      <c r="O609" s="80"/>
      <c r="P609" s="80"/>
      <c r="Q609" s="80"/>
      <c r="R609" s="80"/>
      <c r="S609" s="80"/>
      <c r="T609" s="80"/>
      <c r="U609" s="80"/>
      <c r="V609" s="80"/>
      <c r="W609" s="80"/>
      <c r="X609" s="80"/>
      <c r="Y609" s="80"/>
      <c r="Z609" s="80"/>
      <c r="AA609" s="80"/>
      <c r="AB609" s="80"/>
      <c r="AC609" s="80"/>
      <c r="AD609" s="80"/>
      <c r="AE609" s="80"/>
      <c r="AF609" s="80"/>
      <c r="AG609" s="80"/>
      <c r="AH609" s="80"/>
      <c r="AI609" s="80"/>
      <c r="AJ609" s="80"/>
      <c r="AK609" s="80"/>
      <c r="AL609" s="80"/>
      <c r="AM609" s="80"/>
    </row>
    <row r="610" spans="2:39" x14ac:dyDescent="0.3">
      <c r="B610" s="50" t="s">
        <v>48</v>
      </c>
      <c r="C610" s="49" t="s">
        <v>44</v>
      </c>
      <c r="D610" s="80" t="s">
        <v>54</v>
      </c>
      <c r="E610" s="60" t="s">
        <v>318</v>
      </c>
      <c r="F610" s="50" t="s">
        <v>312</v>
      </c>
      <c r="G610" s="80"/>
      <c r="H610" s="80"/>
      <c r="I610" s="80"/>
      <c r="J610" s="80"/>
      <c r="K610" s="80"/>
      <c r="L610" s="80"/>
      <c r="M610" s="80"/>
      <c r="N610" s="80"/>
      <c r="O610" s="80"/>
      <c r="P610" s="80"/>
      <c r="Q610" s="80"/>
      <c r="R610" s="80"/>
      <c r="S610" s="80"/>
      <c r="T610" s="80"/>
      <c r="U610" s="80"/>
      <c r="V610" s="80"/>
      <c r="W610" s="80"/>
      <c r="X610" s="80"/>
      <c r="Y610" s="80"/>
      <c r="Z610" s="80"/>
      <c r="AA610" s="80"/>
      <c r="AB610" s="80"/>
      <c r="AC610" s="80"/>
      <c r="AD610" s="80"/>
      <c r="AE610" s="80"/>
      <c r="AF610" s="80"/>
      <c r="AG610" s="80"/>
      <c r="AH610" s="80"/>
      <c r="AI610" s="80"/>
      <c r="AJ610" s="80"/>
      <c r="AK610" s="80"/>
      <c r="AL610" s="80"/>
      <c r="AM610" s="80"/>
    </row>
    <row r="611" spans="2:39" x14ac:dyDescent="0.3">
      <c r="B611" s="50" t="s">
        <v>48</v>
      </c>
      <c r="C611" s="49" t="s">
        <v>44</v>
      </c>
      <c r="D611" s="80" t="s">
        <v>54</v>
      </c>
      <c r="E611" s="60" t="s">
        <v>317</v>
      </c>
      <c r="F611" s="50" t="s">
        <v>312</v>
      </c>
      <c r="G611" s="80"/>
      <c r="H611" s="80"/>
      <c r="I611" s="80"/>
      <c r="J611" s="80"/>
      <c r="K611" s="80"/>
      <c r="L611" s="80"/>
      <c r="M611" s="80"/>
      <c r="N611" s="80"/>
      <c r="O611" s="80"/>
      <c r="P611" s="80"/>
      <c r="Q611" s="80"/>
      <c r="R611" s="80"/>
      <c r="S611" s="80"/>
      <c r="T611" s="80"/>
      <c r="U611" s="80"/>
      <c r="V611" s="80"/>
      <c r="W611" s="80"/>
      <c r="X611" s="80"/>
      <c r="Y611" s="80"/>
      <c r="Z611" s="80"/>
      <c r="AA611" s="80"/>
      <c r="AB611" s="80"/>
      <c r="AC611" s="80"/>
      <c r="AD611" s="80"/>
      <c r="AE611" s="80"/>
      <c r="AF611" s="80"/>
      <c r="AG611" s="80"/>
      <c r="AH611" s="80"/>
      <c r="AI611" s="80"/>
      <c r="AJ611" s="80"/>
      <c r="AK611" s="80"/>
      <c r="AL611" s="80"/>
      <c r="AM611" s="80"/>
    </row>
    <row r="612" spans="2:39" x14ac:dyDescent="0.3">
      <c r="B612" s="50" t="s">
        <v>48</v>
      </c>
      <c r="C612" s="49" t="s">
        <v>44</v>
      </c>
      <c r="D612" s="80" t="s">
        <v>54</v>
      </c>
      <c r="E612" s="60" t="s">
        <v>316</v>
      </c>
      <c r="F612" s="50" t="s">
        <v>312</v>
      </c>
      <c r="G612" s="80"/>
      <c r="H612" s="80"/>
      <c r="I612" s="80"/>
      <c r="J612" s="80"/>
      <c r="K612" s="80"/>
      <c r="L612" s="80"/>
      <c r="M612" s="80"/>
      <c r="N612" s="80"/>
      <c r="O612" s="80"/>
      <c r="P612" s="80"/>
      <c r="Q612" s="80"/>
      <c r="R612" s="80"/>
      <c r="S612" s="80"/>
      <c r="T612" s="80"/>
      <c r="U612" s="80"/>
      <c r="V612" s="80"/>
      <c r="W612" s="80"/>
      <c r="X612" s="80"/>
      <c r="Y612" s="80"/>
      <c r="Z612" s="80"/>
      <c r="AA612" s="80"/>
      <c r="AB612" s="80"/>
      <c r="AC612" s="80"/>
      <c r="AD612" s="80"/>
      <c r="AE612" s="80"/>
      <c r="AF612" s="80"/>
      <c r="AG612" s="80"/>
      <c r="AH612" s="80"/>
      <c r="AI612" s="80"/>
      <c r="AJ612" s="80"/>
      <c r="AK612" s="80"/>
      <c r="AL612" s="80"/>
      <c r="AM612" s="80"/>
    </row>
    <row r="613" spans="2:39" x14ac:dyDescent="0.3">
      <c r="B613" s="50" t="s">
        <v>48</v>
      </c>
      <c r="C613" s="49" t="s">
        <v>44</v>
      </c>
      <c r="D613" s="80" t="s">
        <v>54</v>
      </c>
      <c r="E613" s="50" t="s">
        <v>313</v>
      </c>
      <c r="F613" s="60" t="s">
        <v>315</v>
      </c>
      <c r="G613" s="80">
        <v>130</v>
      </c>
      <c r="H613" s="80">
        <v>51982.462</v>
      </c>
      <c r="I613" s="80">
        <v>0.70637869999999991</v>
      </c>
      <c r="J613" s="80">
        <v>15510</v>
      </c>
      <c r="K613" s="80">
        <v>14806</v>
      </c>
      <c r="L613" s="80">
        <v>0.95787126929531585</v>
      </c>
      <c r="M613" s="80">
        <v>2.403691604344161E-3</v>
      </c>
      <c r="N613" s="80">
        <v>0.95315975233697581</v>
      </c>
      <c r="O613" s="80">
        <v>0.9625827862536559</v>
      </c>
      <c r="P613" s="80">
        <v>21513</v>
      </c>
      <c r="Q613" s="80">
        <v>20589</v>
      </c>
      <c r="R613" s="80">
        <v>0.95630622241094909</v>
      </c>
      <c r="S613" s="80">
        <v>2.356945520343442E-3</v>
      </c>
      <c r="T613" s="80">
        <v>0.9516863332500799</v>
      </c>
      <c r="U613" s="80">
        <v>0.96092611157181829</v>
      </c>
      <c r="V613" s="80">
        <v>760</v>
      </c>
      <c r="W613" s="80">
        <v>685</v>
      </c>
      <c r="X613" s="80">
        <v>0.92251128715151454</v>
      </c>
      <c r="Y613" s="80">
        <v>1.4985336609039491E-2</v>
      </c>
      <c r="Z613" s="80">
        <v>0.89308100168456672</v>
      </c>
      <c r="AA613" s="80">
        <v>0.95194157261846235</v>
      </c>
      <c r="AB613" s="80">
        <v>23497</v>
      </c>
      <c r="AC613" s="80">
        <v>21697</v>
      </c>
      <c r="AD613" s="80">
        <v>0.93996735129272613</v>
      </c>
      <c r="AE613" s="80">
        <v>2.523841443386062E-3</v>
      </c>
      <c r="AF613" s="80">
        <v>0.93502032658323997</v>
      </c>
      <c r="AG613" s="80">
        <v>0.94491437600221229</v>
      </c>
      <c r="AH613" s="80">
        <v>1224</v>
      </c>
      <c r="AI613" s="80">
        <v>423</v>
      </c>
      <c r="AJ613" s="80">
        <v>0.36486706500179722</v>
      </c>
      <c r="AK613" s="80">
        <v>2.29924372838703E-2</v>
      </c>
      <c r="AL613" s="80">
        <v>0.31974917877562509</v>
      </c>
      <c r="AM613" s="80">
        <v>0.40998495122796919</v>
      </c>
    </row>
    <row r="614" spans="2:39" x14ac:dyDescent="0.3">
      <c r="B614" s="50" t="s">
        <v>48</v>
      </c>
      <c r="C614" s="49" t="s">
        <v>44</v>
      </c>
      <c r="D614" s="80" t="s">
        <v>54</v>
      </c>
      <c r="E614" s="50" t="s">
        <v>313</v>
      </c>
      <c r="F614" s="60" t="s">
        <v>314</v>
      </c>
      <c r="G614" s="80">
        <v>130</v>
      </c>
      <c r="H614" s="80">
        <v>19355.558799999999</v>
      </c>
      <c r="I614" s="80">
        <v>0.28527659999999999</v>
      </c>
      <c r="J614" s="80">
        <v>5918</v>
      </c>
      <c r="K614" s="80">
        <v>5918</v>
      </c>
      <c r="L614" s="80">
        <v>0.96796200026619017</v>
      </c>
      <c r="M614" s="80">
        <v>3.2287016648282138E-3</v>
      </c>
      <c r="N614" s="80">
        <v>0.96163256546462628</v>
      </c>
      <c r="O614" s="80">
        <v>0.97429143506775406</v>
      </c>
      <c r="P614" s="80">
        <v>7513</v>
      </c>
      <c r="Q614" s="80">
        <v>7257</v>
      </c>
      <c r="R614" s="80">
        <v>0.9675538446961347</v>
      </c>
      <c r="S614" s="80">
        <v>3.1504040096559582E-3</v>
      </c>
      <c r="T614" s="80">
        <v>0.96137790190311612</v>
      </c>
      <c r="U614" s="80">
        <v>0.97372978748915329</v>
      </c>
      <c r="V614" s="80">
        <v>191</v>
      </c>
      <c r="W614" s="80">
        <v>182</v>
      </c>
      <c r="X614" s="80">
        <v>0.96274375689400027</v>
      </c>
      <c r="Y614" s="80">
        <v>1.4856685935072569E-2</v>
      </c>
      <c r="Z614" s="80">
        <v>0.93339303204759616</v>
      </c>
      <c r="AA614" s="80">
        <v>0.99209448174040438</v>
      </c>
      <c r="AB614" s="80">
        <v>8424</v>
      </c>
      <c r="AC614" s="80">
        <v>7700</v>
      </c>
      <c r="AD614" s="80">
        <v>0.93898013123201218</v>
      </c>
      <c r="AE614" s="80">
        <v>3.7622141661556481E-3</v>
      </c>
      <c r="AF614" s="80">
        <v>0.93160481702023312</v>
      </c>
      <c r="AG614" s="80">
        <v>0.94635544544379124</v>
      </c>
      <c r="AH614" s="80">
        <v>720</v>
      </c>
      <c r="AI614" s="80">
        <v>261</v>
      </c>
      <c r="AJ614" s="80">
        <v>0.36688876810558158</v>
      </c>
      <c r="AK614" s="80">
        <v>2.6851253232626372E-2</v>
      </c>
      <c r="AL614" s="80">
        <v>0.31415613303407358</v>
      </c>
      <c r="AM614" s="80">
        <v>0.41962140317708962</v>
      </c>
    </row>
    <row r="615" spans="2:39" x14ac:dyDescent="0.3">
      <c r="B615" s="81" t="s">
        <v>48</v>
      </c>
      <c r="C615" s="192" t="s">
        <v>44</v>
      </c>
      <c r="D615" s="190" t="s">
        <v>54</v>
      </c>
      <c r="E615" s="81" t="s">
        <v>313</v>
      </c>
      <c r="F615" s="81" t="s">
        <v>312</v>
      </c>
      <c r="G615" s="190">
        <v>130</v>
      </c>
      <c r="H615" s="190">
        <v>72178.5</v>
      </c>
      <c r="I615" s="190">
        <v>1</v>
      </c>
      <c r="J615" s="190">
        <v>21659</v>
      </c>
      <c r="K615" s="190">
        <v>20742</v>
      </c>
      <c r="L615" s="190">
        <v>0.96023319493322268</v>
      </c>
      <c r="M615" s="190">
        <v>1.949952048054115E-3</v>
      </c>
      <c r="N615" s="190">
        <v>0.95641114538332939</v>
      </c>
      <c r="O615" s="190">
        <v>0.96405524448311597</v>
      </c>
      <c r="P615" s="190">
        <v>29356</v>
      </c>
      <c r="Q615" s="190">
        <v>28145</v>
      </c>
      <c r="R615" s="190">
        <v>0.95881514240275811</v>
      </c>
      <c r="S615" s="190">
        <v>1.91550610663984E-3</v>
      </c>
      <c r="T615" s="190">
        <v>0.95506060943359794</v>
      </c>
      <c r="U615" s="190">
        <v>0.96256967537191829</v>
      </c>
      <c r="V615" s="190">
        <v>961</v>
      </c>
      <c r="W615" s="190">
        <v>875</v>
      </c>
      <c r="X615" s="190">
        <v>0.92773718048216458</v>
      </c>
      <c r="Y615" s="190">
        <v>1.254780807130563E-2</v>
      </c>
      <c r="Z615" s="190">
        <v>0.90310480346294009</v>
      </c>
      <c r="AA615" s="190">
        <v>0.95236955750138907</v>
      </c>
      <c r="AB615" s="190">
        <v>32277</v>
      </c>
      <c r="AC615" s="190">
        <v>29710</v>
      </c>
      <c r="AD615" s="190">
        <v>0.93891031470779163</v>
      </c>
      <c r="AE615" s="190">
        <v>2.103748193391773E-3</v>
      </c>
      <c r="AF615" s="190">
        <v>0.93478681339212299</v>
      </c>
      <c r="AG615" s="190">
        <v>0.94303381602346026</v>
      </c>
      <c r="AH615" s="190">
        <v>1960</v>
      </c>
      <c r="AI615" s="190">
        <v>690</v>
      </c>
      <c r="AJ615" s="190">
        <v>0.36412988401874091</v>
      </c>
      <c r="AK615" s="190">
        <v>1.7350822951024272E-2</v>
      </c>
      <c r="AL615" s="190">
        <v>0.33009782552395689</v>
      </c>
      <c r="AM615" s="190">
        <v>0.39816194251352488</v>
      </c>
    </row>
    <row r="616" spans="2:39" x14ac:dyDescent="0.3">
      <c r="D616" s="76"/>
      <c r="E616" s="70"/>
      <c r="F616" s="70"/>
    </row>
    <row r="617" spans="2:39" x14ac:dyDescent="0.3">
      <c r="B617" s="67" t="s">
        <v>59</v>
      </c>
      <c r="C617" s="68"/>
      <c r="D617" s="69"/>
      <c r="E617" s="70"/>
      <c r="F617" s="70"/>
    </row>
    <row r="618" spans="2:39" x14ac:dyDescent="0.3">
      <c r="B618" s="71"/>
      <c r="C618" s="68" t="s">
        <v>60</v>
      </c>
      <c r="D618" s="72" t="s">
        <v>61</v>
      </c>
    </row>
    <row r="619" spans="2:39" x14ac:dyDescent="0.3">
      <c r="B619" s="73"/>
      <c r="C619" s="68" t="s">
        <v>62</v>
      </c>
      <c r="D619" s="72" t="s">
        <v>63</v>
      </c>
    </row>
    <row r="620" spans="2:39" x14ac:dyDescent="0.3">
      <c r="B620" s="74"/>
      <c r="C620" s="68" t="s">
        <v>64</v>
      </c>
      <c r="D620" s="72" t="s">
        <v>65</v>
      </c>
    </row>
    <row r="621" spans="2:39" x14ac:dyDescent="0.3">
      <c r="B621" s="75"/>
      <c r="C621" s="68" t="s">
        <v>66</v>
      </c>
      <c r="D621" s="72" t="s">
        <v>67</v>
      </c>
    </row>
    <row r="622" spans="2:39" x14ac:dyDescent="0.3">
      <c r="B622" s="187"/>
      <c r="C622" s="68" t="s">
        <v>311</v>
      </c>
      <c r="D622" s="72" t="s">
        <v>310</v>
      </c>
    </row>
    <row r="623" spans="2:39" x14ac:dyDescent="0.3">
      <c r="B623" s="186"/>
      <c r="C623" s="68" t="s">
        <v>309</v>
      </c>
      <c r="D623" s="68" t="s">
        <v>308</v>
      </c>
    </row>
    <row r="624" spans="2:39" x14ac:dyDescent="0.3">
      <c r="D624" s="76"/>
      <c r="E624" s="70"/>
      <c r="F624" s="70"/>
    </row>
    <row r="625" spans="2:10" x14ac:dyDescent="0.3">
      <c r="B625" s="68" t="s">
        <v>68</v>
      </c>
      <c r="C625" s="68" t="s">
        <v>69</v>
      </c>
    </row>
    <row r="626" spans="2:10" x14ac:dyDescent="0.3">
      <c r="B626" s="68" t="s">
        <v>70</v>
      </c>
      <c r="C626" s="68" t="s">
        <v>71</v>
      </c>
      <c r="D626" s="76"/>
      <c r="E626" s="70"/>
      <c r="F626" s="70"/>
    </row>
    <row r="627" spans="2:10" x14ac:dyDescent="0.3">
      <c r="B627" s="68" t="s">
        <v>72</v>
      </c>
      <c r="C627" s="68" t="s">
        <v>73</v>
      </c>
      <c r="D627" s="76"/>
      <c r="E627" s="70"/>
      <c r="F627" s="70"/>
    </row>
    <row r="628" spans="2:10" x14ac:dyDescent="0.3">
      <c r="B628" s="68" t="s">
        <v>74</v>
      </c>
      <c r="C628" s="68" t="s">
        <v>75</v>
      </c>
      <c r="E628" s="77"/>
      <c r="F628" s="77"/>
      <c r="G628" s="77"/>
      <c r="H628" s="77"/>
      <c r="I628" s="77"/>
      <c r="J628" s="77"/>
    </row>
    <row r="629" spans="2:10" x14ac:dyDescent="0.3">
      <c r="B629" s="68" t="s">
        <v>76</v>
      </c>
      <c r="C629" s="68" t="s">
        <v>77</v>
      </c>
    </row>
  </sheetData>
  <pageMargins left="0.7" right="0.7" top="0.75" bottom="0.75" header="0.3" footer="0.3"/>
  <pageSetup paperSize="9" orientation="portrait" horizontalDpi="1200" verticalDpi="12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E14A6-AC56-4283-9660-56798F604C93}">
  <dimension ref="B1:M254"/>
  <sheetViews>
    <sheetView zoomScale="80" zoomScaleNormal="80" workbookViewId="0">
      <selection activeCell="G242" sqref="G242"/>
    </sheetView>
  </sheetViews>
  <sheetFormatPr defaultColWidth="9" defaultRowHeight="15.6" x14ac:dyDescent="0.3"/>
  <cols>
    <col min="1" max="1" width="5.77734375" style="2" customWidth="1"/>
    <col min="2" max="2" width="51.44140625" style="2" customWidth="1"/>
    <col min="3" max="3" width="21.5546875" style="2" bestFit="1" customWidth="1"/>
    <col min="4" max="4" width="18.77734375" style="2" bestFit="1" customWidth="1"/>
    <col min="5" max="5" width="11.44140625" style="2" bestFit="1" customWidth="1"/>
    <col min="6" max="6" width="27.77734375" style="2" customWidth="1"/>
    <col min="7" max="7" width="19.21875" style="2" bestFit="1" customWidth="1"/>
    <col min="8" max="8" width="14.77734375" style="2" bestFit="1" customWidth="1"/>
    <col min="9" max="9" width="15.5546875" style="2" bestFit="1" customWidth="1"/>
    <col min="10" max="10" width="13.21875" style="2" bestFit="1" customWidth="1"/>
    <col min="11" max="11" width="8.21875" style="2" customWidth="1"/>
    <col min="12" max="12" width="23.77734375" style="2" bestFit="1" customWidth="1"/>
    <col min="13" max="13" width="24.21875" style="2" bestFit="1" customWidth="1"/>
    <col min="14" max="16384" width="9" style="2"/>
  </cols>
  <sheetData>
    <row r="1" spans="2:13" ht="20.399999999999999" x14ac:dyDescent="0.35">
      <c r="B1" s="1" t="s">
        <v>78</v>
      </c>
    </row>
    <row r="2" spans="2:13" x14ac:dyDescent="0.3">
      <c r="B2" s="34" t="s">
        <v>7</v>
      </c>
      <c r="C2" s="34" t="s">
        <v>8</v>
      </c>
      <c r="D2" s="34" t="s">
        <v>9</v>
      </c>
      <c r="E2" s="34" t="s">
        <v>331</v>
      </c>
      <c r="F2" s="34" t="s">
        <v>696</v>
      </c>
      <c r="G2" s="212" t="s">
        <v>10</v>
      </c>
      <c r="H2" s="212" t="s">
        <v>37</v>
      </c>
      <c r="I2" s="212" t="s">
        <v>79</v>
      </c>
      <c r="J2" s="212" t="s">
        <v>39</v>
      </c>
      <c r="K2" s="212" t="s">
        <v>74</v>
      </c>
      <c r="L2" s="211" t="s">
        <v>80</v>
      </c>
      <c r="M2" s="211" t="s">
        <v>81</v>
      </c>
    </row>
    <row r="3" spans="2:13" ht="15.75" customHeight="1" x14ac:dyDescent="0.3">
      <c r="B3" s="201" t="s">
        <v>43</v>
      </c>
      <c r="C3" s="201" t="s">
        <v>49</v>
      </c>
      <c r="D3" s="201" t="s">
        <v>82</v>
      </c>
      <c r="E3" s="201" t="s">
        <v>691</v>
      </c>
      <c r="F3" s="201" t="s">
        <v>695</v>
      </c>
      <c r="G3" s="447">
        <v>2</v>
      </c>
      <c r="H3" s="447">
        <v>3</v>
      </c>
      <c r="I3" s="447">
        <v>1</v>
      </c>
      <c r="J3" s="447">
        <v>0.33333333333333331</v>
      </c>
      <c r="K3" s="447">
        <v>0.33333333333333331</v>
      </c>
      <c r="L3" s="447">
        <v>-1.1008842432498218</v>
      </c>
      <c r="M3" s="447">
        <v>1.7675509099164883</v>
      </c>
    </row>
    <row r="4" spans="2:13" ht="15.75" customHeight="1" x14ac:dyDescent="0.3">
      <c r="B4" s="201" t="s">
        <v>43</v>
      </c>
      <c r="C4" s="201" t="s">
        <v>49</v>
      </c>
      <c r="D4" s="201" t="s">
        <v>82</v>
      </c>
      <c r="E4" s="201" t="s">
        <v>691</v>
      </c>
      <c r="F4" s="201" t="s">
        <v>694</v>
      </c>
      <c r="G4" s="447">
        <v>2</v>
      </c>
      <c r="H4" s="447">
        <v>7</v>
      </c>
      <c r="I4" s="447">
        <v>2</v>
      </c>
      <c r="J4" s="447">
        <v>0.2857142857142857</v>
      </c>
      <c r="K4" s="447">
        <v>0.18442777839082938</v>
      </c>
      <c r="L4" s="447">
        <v>-0.16556423091057271</v>
      </c>
      <c r="M4" s="447">
        <v>0.7369928023391441</v>
      </c>
    </row>
    <row r="5" spans="2:13" ht="15.75" customHeight="1" x14ac:dyDescent="0.3">
      <c r="B5" s="201" t="s">
        <v>43</v>
      </c>
      <c r="C5" s="201" t="s">
        <v>49</v>
      </c>
      <c r="D5" s="201" t="s">
        <v>82</v>
      </c>
      <c r="E5" s="201" t="s">
        <v>691</v>
      </c>
      <c r="F5" s="201" t="s">
        <v>693</v>
      </c>
      <c r="G5" s="447">
        <v>2</v>
      </c>
      <c r="H5" s="447">
        <v>1</v>
      </c>
      <c r="I5" s="447">
        <v>0</v>
      </c>
      <c r="J5" s="447">
        <v>0</v>
      </c>
      <c r="K5" s="447"/>
      <c r="L5" s="447"/>
      <c r="M5" s="447"/>
    </row>
    <row r="6" spans="2:13" ht="15.75" customHeight="1" x14ac:dyDescent="0.3">
      <c r="B6" s="201" t="s">
        <v>43</v>
      </c>
      <c r="C6" s="201" t="s">
        <v>49</v>
      </c>
      <c r="D6" s="201" t="s">
        <v>82</v>
      </c>
      <c r="E6" s="201" t="s">
        <v>691</v>
      </c>
      <c r="F6" s="201" t="s">
        <v>692</v>
      </c>
      <c r="G6" s="447">
        <v>2</v>
      </c>
      <c r="H6" s="447">
        <v>4</v>
      </c>
      <c r="I6" s="447">
        <v>3</v>
      </c>
      <c r="J6" s="447">
        <v>0.75</v>
      </c>
      <c r="K6" s="447">
        <v>0.25</v>
      </c>
      <c r="L6" s="447">
        <v>-4.561157632092705E-2</v>
      </c>
      <c r="M6" s="447">
        <v>1.545611576320927</v>
      </c>
    </row>
    <row r="7" spans="2:13" ht="15.75" customHeight="1" x14ac:dyDescent="0.3">
      <c r="B7" s="36" t="s">
        <v>43</v>
      </c>
      <c r="C7" s="36" t="s">
        <v>49</v>
      </c>
      <c r="D7" s="36" t="s">
        <v>82</v>
      </c>
      <c r="E7" s="37" t="s">
        <v>684</v>
      </c>
      <c r="F7" s="199" t="s">
        <v>681</v>
      </c>
      <c r="G7" s="442">
        <v>2</v>
      </c>
      <c r="H7" s="442">
        <v>15</v>
      </c>
      <c r="I7" s="442">
        <v>6</v>
      </c>
      <c r="J7" s="442">
        <v>0.4</v>
      </c>
      <c r="K7" s="442">
        <v>0.13093073414159545</v>
      </c>
      <c r="L7" s="442">
        <v>0.11918150437380104</v>
      </c>
      <c r="M7" s="442">
        <v>0.68081849562619901</v>
      </c>
    </row>
    <row r="8" spans="2:13" ht="15.75" customHeight="1" x14ac:dyDescent="0.3">
      <c r="B8" s="201" t="s">
        <v>43</v>
      </c>
      <c r="C8" s="201" t="s">
        <v>49</v>
      </c>
      <c r="D8" s="201" t="s">
        <v>82</v>
      </c>
      <c r="E8" s="446" t="s">
        <v>690</v>
      </c>
      <c r="F8" s="201" t="s">
        <v>695</v>
      </c>
      <c r="G8" s="447">
        <v>2</v>
      </c>
      <c r="H8" s="447">
        <v>4</v>
      </c>
      <c r="I8" s="447">
        <v>0</v>
      </c>
      <c r="J8" s="447">
        <v>0</v>
      </c>
      <c r="K8" s="447">
        <v>0</v>
      </c>
      <c r="L8" s="447"/>
      <c r="M8" s="447"/>
    </row>
    <row r="9" spans="2:13" ht="15.75" customHeight="1" x14ac:dyDescent="0.3">
      <c r="B9" s="201" t="s">
        <v>43</v>
      </c>
      <c r="C9" s="201" t="s">
        <v>49</v>
      </c>
      <c r="D9" s="201" t="s">
        <v>82</v>
      </c>
      <c r="E9" s="446" t="s">
        <v>690</v>
      </c>
      <c r="F9" s="201" t="s">
        <v>694</v>
      </c>
      <c r="G9" s="447">
        <v>2</v>
      </c>
      <c r="H9" s="447">
        <v>3</v>
      </c>
      <c r="I9" s="447">
        <v>3</v>
      </c>
      <c r="J9" s="447">
        <v>1</v>
      </c>
      <c r="K9" s="447">
        <v>0</v>
      </c>
      <c r="L9" s="447"/>
      <c r="M9" s="447"/>
    </row>
    <row r="10" spans="2:13" ht="15.75" customHeight="1" x14ac:dyDescent="0.3">
      <c r="B10" s="201" t="s">
        <v>43</v>
      </c>
      <c r="C10" s="201" t="s">
        <v>49</v>
      </c>
      <c r="D10" s="201" t="s">
        <v>82</v>
      </c>
      <c r="E10" s="446" t="s">
        <v>690</v>
      </c>
      <c r="F10" s="201" t="s">
        <v>693</v>
      </c>
      <c r="G10" s="447">
        <v>2</v>
      </c>
      <c r="H10" s="447">
        <v>3</v>
      </c>
      <c r="I10" s="447">
        <v>2</v>
      </c>
      <c r="J10" s="447">
        <v>0.66666666666666663</v>
      </c>
      <c r="K10" s="447">
        <v>0.33333333333333331</v>
      </c>
      <c r="L10" s="447">
        <v>-0.76755090991648844</v>
      </c>
      <c r="M10" s="447">
        <v>2.1008842432498218</v>
      </c>
    </row>
    <row r="11" spans="2:13" ht="15.75" customHeight="1" x14ac:dyDescent="0.3">
      <c r="B11" s="201" t="s">
        <v>43</v>
      </c>
      <c r="C11" s="201" t="s">
        <v>49</v>
      </c>
      <c r="D11" s="201" t="s">
        <v>82</v>
      </c>
      <c r="E11" s="446" t="s">
        <v>690</v>
      </c>
      <c r="F11" s="201" t="s">
        <v>692</v>
      </c>
      <c r="G11" s="201"/>
      <c r="H11" s="201"/>
      <c r="I11" s="201"/>
      <c r="J11" s="201"/>
      <c r="K11" s="201"/>
      <c r="L11" s="201"/>
      <c r="M11" s="201"/>
    </row>
    <row r="12" spans="2:13" ht="15.75" customHeight="1" x14ac:dyDescent="0.3">
      <c r="B12" s="36" t="s">
        <v>43</v>
      </c>
      <c r="C12" s="36" t="s">
        <v>49</v>
      </c>
      <c r="D12" s="36" t="s">
        <v>82</v>
      </c>
      <c r="E12" s="37" t="s">
        <v>683</v>
      </c>
      <c r="F12" s="199" t="s">
        <v>681</v>
      </c>
      <c r="G12" s="442">
        <v>2</v>
      </c>
      <c r="H12" s="442">
        <v>10</v>
      </c>
      <c r="I12" s="442">
        <v>5</v>
      </c>
      <c r="J12" s="442">
        <v>0.5</v>
      </c>
      <c r="K12" s="442">
        <v>0.16666666666666669</v>
      </c>
      <c r="L12" s="442">
        <v>0.12297380620029924</v>
      </c>
      <c r="M12" s="442">
        <v>0.87702619379970082</v>
      </c>
    </row>
    <row r="13" spans="2:13" ht="15.75" customHeight="1" x14ac:dyDescent="0.3">
      <c r="B13" s="201" t="s">
        <v>43</v>
      </c>
      <c r="C13" s="201" t="s">
        <v>49</v>
      </c>
      <c r="D13" s="201" t="s">
        <v>82</v>
      </c>
      <c r="E13" s="446" t="s">
        <v>689</v>
      </c>
      <c r="F13" s="201" t="s">
        <v>695</v>
      </c>
      <c r="G13" s="201"/>
      <c r="H13" s="201"/>
      <c r="I13" s="201"/>
      <c r="J13" s="201"/>
      <c r="K13" s="201"/>
      <c r="L13" s="201"/>
      <c r="M13" s="201"/>
    </row>
    <row r="14" spans="2:13" ht="15.75" customHeight="1" x14ac:dyDescent="0.3">
      <c r="B14" s="201" t="s">
        <v>43</v>
      </c>
      <c r="C14" s="201" t="s">
        <v>49</v>
      </c>
      <c r="D14" s="201" t="s">
        <v>82</v>
      </c>
      <c r="E14" s="446" t="s">
        <v>689</v>
      </c>
      <c r="F14" s="201" t="s">
        <v>694</v>
      </c>
      <c r="G14" s="201"/>
      <c r="H14" s="201"/>
      <c r="I14" s="201"/>
      <c r="J14" s="201"/>
      <c r="K14" s="201"/>
      <c r="L14" s="201"/>
      <c r="M14" s="201"/>
    </row>
    <row r="15" spans="2:13" ht="15.75" customHeight="1" x14ac:dyDescent="0.3">
      <c r="B15" s="201" t="s">
        <v>43</v>
      </c>
      <c r="C15" s="201" t="s">
        <v>49</v>
      </c>
      <c r="D15" s="201" t="s">
        <v>82</v>
      </c>
      <c r="E15" s="446" t="s">
        <v>689</v>
      </c>
      <c r="F15" s="201" t="s">
        <v>693</v>
      </c>
      <c r="G15" s="447">
        <v>2</v>
      </c>
      <c r="H15" s="447">
        <v>1</v>
      </c>
      <c r="I15" s="447">
        <v>0</v>
      </c>
      <c r="J15" s="447">
        <v>0</v>
      </c>
      <c r="K15" s="447"/>
      <c r="L15" s="447"/>
      <c r="M15" s="447"/>
    </row>
    <row r="16" spans="2:13" ht="15.75" customHeight="1" x14ac:dyDescent="0.3">
      <c r="B16" s="201" t="s">
        <v>43</v>
      </c>
      <c r="C16" s="201" t="s">
        <v>49</v>
      </c>
      <c r="D16" s="201" t="s">
        <v>82</v>
      </c>
      <c r="E16" s="446" t="s">
        <v>689</v>
      </c>
      <c r="F16" s="201" t="s">
        <v>692</v>
      </c>
      <c r="G16" s="201"/>
      <c r="H16" s="201"/>
      <c r="I16" s="201"/>
      <c r="J16" s="201"/>
      <c r="K16" s="201"/>
      <c r="L16" s="201"/>
      <c r="M16" s="201"/>
    </row>
    <row r="17" spans="2:13" ht="15.75" customHeight="1" x14ac:dyDescent="0.3">
      <c r="B17" s="36" t="s">
        <v>43</v>
      </c>
      <c r="C17" s="36" t="s">
        <v>49</v>
      </c>
      <c r="D17" s="36" t="s">
        <v>82</v>
      </c>
      <c r="E17" s="37" t="s">
        <v>682</v>
      </c>
      <c r="F17" s="199" t="s">
        <v>681</v>
      </c>
      <c r="G17" s="442">
        <v>2</v>
      </c>
      <c r="H17" s="442">
        <v>1</v>
      </c>
      <c r="I17" s="442">
        <v>0</v>
      </c>
      <c r="J17" s="442">
        <v>0</v>
      </c>
      <c r="K17" s="442"/>
      <c r="L17" s="442"/>
      <c r="M17" s="442"/>
    </row>
    <row r="18" spans="2:13" x14ac:dyDescent="0.3">
      <c r="B18" s="36" t="s">
        <v>43</v>
      </c>
      <c r="C18" s="36" t="s">
        <v>49</v>
      </c>
      <c r="D18" s="36" t="s">
        <v>82</v>
      </c>
      <c r="E18" s="199" t="s">
        <v>313</v>
      </c>
      <c r="F18" s="37" t="s">
        <v>688</v>
      </c>
      <c r="G18" s="442">
        <v>2</v>
      </c>
      <c r="H18" s="442">
        <v>7</v>
      </c>
      <c r="I18" s="442">
        <v>1</v>
      </c>
      <c r="J18" s="442">
        <v>0.14285714285714285</v>
      </c>
      <c r="K18" s="442">
        <v>0.14285714285714285</v>
      </c>
      <c r="L18" s="442">
        <v>-0.20670169302070984</v>
      </c>
      <c r="M18" s="442">
        <v>0.49241597873499554</v>
      </c>
    </row>
    <row r="19" spans="2:13" x14ac:dyDescent="0.3">
      <c r="B19" s="36" t="s">
        <v>43</v>
      </c>
      <c r="C19" s="36" t="s">
        <v>49</v>
      </c>
      <c r="D19" s="36" t="s">
        <v>82</v>
      </c>
      <c r="E19" s="199" t="s">
        <v>313</v>
      </c>
      <c r="F19" s="37" t="s">
        <v>687</v>
      </c>
      <c r="G19" s="442">
        <v>2</v>
      </c>
      <c r="H19" s="442">
        <v>10</v>
      </c>
      <c r="I19" s="442">
        <v>5</v>
      </c>
      <c r="J19" s="442">
        <v>0.5</v>
      </c>
      <c r="K19" s="442">
        <v>0.16666666666666669</v>
      </c>
      <c r="L19" s="442">
        <v>0.12297380620029924</v>
      </c>
      <c r="M19" s="442">
        <v>0.87702619379970082</v>
      </c>
    </row>
    <row r="20" spans="2:13" x14ac:dyDescent="0.3">
      <c r="B20" s="36" t="s">
        <v>43</v>
      </c>
      <c r="C20" s="36" t="s">
        <v>49</v>
      </c>
      <c r="D20" s="36" t="s">
        <v>82</v>
      </c>
      <c r="E20" s="199" t="s">
        <v>313</v>
      </c>
      <c r="F20" s="37" t="s">
        <v>686</v>
      </c>
      <c r="G20" s="442">
        <v>2</v>
      </c>
      <c r="H20" s="442">
        <v>5</v>
      </c>
      <c r="I20" s="442">
        <v>2</v>
      </c>
      <c r="J20" s="442">
        <v>0.4</v>
      </c>
      <c r="K20" s="442">
        <v>0.24494897427831783</v>
      </c>
      <c r="L20" s="442">
        <v>-0.28008738065825589</v>
      </c>
      <c r="M20" s="442">
        <v>1.0800873806582558</v>
      </c>
    </row>
    <row r="21" spans="2:13" x14ac:dyDescent="0.3">
      <c r="B21" s="36" t="s">
        <v>43</v>
      </c>
      <c r="C21" s="36" t="s">
        <v>49</v>
      </c>
      <c r="D21" s="36" t="s">
        <v>82</v>
      </c>
      <c r="E21" s="199" t="s">
        <v>313</v>
      </c>
      <c r="F21" s="37" t="s">
        <v>685</v>
      </c>
      <c r="G21" s="442">
        <v>2</v>
      </c>
      <c r="H21" s="442">
        <v>4</v>
      </c>
      <c r="I21" s="442">
        <v>3</v>
      </c>
      <c r="J21" s="442">
        <v>0.75</v>
      </c>
      <c r="K21" s="442">
        <v>0.25</v>
      </c>
      <c r="L21" s="442">
        <v>-4.561157632092705E-2</v>
      </c>
      <c r="M21" s="442">
        <v>1.545611576320927</v>
      </c>
    </row>
    <row r="22" spans="2:13" x14ac:dyDescent="0.3">
      <c r="B22" s="16" t="s">
        <v>43</v>
      </c>
      <c r="C22" s="44" t="s">
        <v>53</v>
      </c>
      <c r="D22" s="16" t="s">
        <v>82</v>
      </c>
      <c r="E22" s="15" t="s">
        <v>313</v>
      </c>
      <c r="F22" s="15" t="s">
        <v>681</v>
      </c>
      <c r="G22" s="441">
        <v>2</v>
      </c>
      <c r="H22" s="441">
        <v>26</v>
      </c>
      <c r="I22" s="441">
        <v>11</v>
      </c>
      <c r="J22" s="441">
        <v>0.42307692307692307</v>
      </c>
      <c r="K22" s="441">
        <v>9.8809481374347169E-2</v>
      </c>
      <c r="L22" s="441">
        <v>0.21957498680889609</v>
      </c>
      <c r="M22" s="441">
        <v>0.62657885934495006</v>
      </c>
    </row>
    <row r="23" spans="2:13" ht="15.75" customHeight="1" x14ac:dyDescent="0.3">
      <c r="B23" s="201" t="s">
        <v>43</v>
      </c>
      <c r="C23" s="201" t="s">
        <v>50</v>
      </c>
      <c r="D23" s="201" t="s">
        <v>82</v>
      </c>
      <c r="E23" s="201" t="s">
        <v>691</v>
      </c>
      <c r="F23" s="201" t="s">
        <v>695</v>
      </c>
      <c r="G23" s="447">
        <v>2</v>
      </c>
      <c r="H23" s="447">
        <v>1</v>
      </c>
      <c r="I23" s="447">
        <v>1</v>
      </c>
      <c r="J23" s="447">
        <v>1</v>
      </c>
      <c r="K23" s="447"/>
      <c r="L23" s="447"/>
      <c r="M23" s="447"/>
    </row>
    <row r="24" spans="2:13" ht="15.75" customHeight="1" x14ac:dyDescent="0.3">
      <c r="B24" s="201" t="s">
        <v>43</v>
      </c>
      <c r="C24" s="201" t="s">
        <v>50</v>
      </c>
      <c r="D24" s="201" t="s">
        <v>82</v>
      </c>
      <c r="E24" s="201" t="s">
        <v>691</v>
      </c>
      <c r="F24" s="201" t="s">
        <v>694</v>
      </c>
      <c r="G24" s="447">
        <v>2</v>
      </c>
      <c r="H24" s="447">
        <v>9</v>
      </c>
      <c r="I24" s="447">
        <v>6</v>
      </c>
      <c r="J24" s="447">
        <v>0.67612293931461864</v>
      </c>
      <c r="K24" s="447">
        <v>0.16428371451771773</v>
      </c>
      <c r="L24" s="447">
        <v>0.29728401429006091</v>
      </c>
      <c r="M24" s="447">
        <v>1.0549618643391763</v>
      </c>
    </row>
    <row r="25" spans="2:13" ht="15.75" customHeight="1" x14ac:dyDescent="0.3">
      <c r="B25" s="201" t="s">
        <v>43</v>
      </c>
      <c r="C25" s="201" t="s">
        <v>50</v>
      </c>
      <c r="D25" s="201" t="s">
        <v>82</v>
      </c>
      <c r="E25" s="201" t="s">
        <v>691</v>
      </c>
      <c r="F25" s="201" t="s">
        <v>693</v>
      </c>
      <c r="G25" s="447">
        <v>2</v>
      </c>
      <c r="H25" s="447">
        <v>2</v>
      </c>
      <c r="I25" s="447">
        <v>1</v>
      </c>
      <c r="J25" s="447">
        <v>0.5</v>
      </c>
      <c r="K25" s="447">
        <v>0.5</v>
      </c>
      <c r="L25" s="447">
        <v>-5.8531023680873489</v>
      </c>
      <c r="M25" s="447">
        <v>6.8531023680873489</v>
      </c>
    </row>
    <row r="26" spans="2:13" ht="15.75" customHeight="1" x14ac:dyDescent="0.3">
      <c r="B26" s="201" t="s">
        <v>43</v>
      </c>
      <c r="C26" s="201" t="s">
        <v>50</v>
      </c>
      <c r="D26" s="201" t="s">
        <v>82</v>
      </c>
      <c r="E26" s="201" t="s">
        <v>691</v>
      </c>
      <c r="F26" s="201" t="s">
        <v>692</v>
      </c>
      <c r="G26" s="201"/>
      <c r="H26" s="201"/>
      <c r="I26" s="201"/>
      <c r="J26" s="201"/>
      <c r="K26" s="201"/>
      <c r="L26" s="201"/>
      <c r="M26" s="201"/>
    </row>
    <row r="27" spans="2:13" ht="15.75" customHeight="1" x14ac:dyDescent="0.3">
      <c r="B27" s="36" t="s">
        <v>43</v>
      </c>
      <c r="C27" s="36" t="s">
        <v>50</v>
      </c>
      <c r="D27" s="36" t="s">
        <v>82</v>
      </c>
      <c r="E27" s="37" t="s">
        <v>684</v>
      </c>
      <c r="F27" s="199" t="s">
        <v>681</v>
      </c>
      <c r="G27" s="442">
        <v>2</v>
      </c>
      <c r="H27" s="442">
        <v>12</v>
      </c>
      <c r="I27" s="442">
        <v>8</v>
      </c>
      <c r="J27" s="442">
        <v>0.67612293931461864</v>
      </c>
      <c r="K27" s="442">
        <v>0.14010162248295208</v>
      </c>
      <c r="L27" s="442">
        <v>0.36776134732488014</v>
      </c>
      <c r="M27" s="442">
        <v>0.98448453130435709</v>
      </c>
    </row>
    <row r="28" spans="2:13" ht="15.75" customHeight="1" x14ac:dyDescent="0.3">
      <c r="B28" s="201" t="s">
        <v>43</v>
      </c>
      <c r="C28" s="201" t="s">
        <v>50</v>
      </c>
      <c r="D28" s="201" t="s">
        <v>82</v>
      </c>
      <c r="E28" s="446" t="s">
        <v>690</v>
      </c>
      <c r="F28" s="201" t="s">
        <v>695</v>
      </c>
      <c r="G28" s="447">
        <v>2</v>
      </c>
      <c r="H28" s="447">
        <v>1</v>
      </c>
      <c r="I28" s="447">
        <v>1</v>
      </c>
      <c r="J28" s="447">
        <v>1</v>
      </c>
      <c r="K28" s="447"/>
      <c r="L28" s="447"/>
      <c r="M28" s="447"/>
    </row>
    <row r="29" spans="2:13" ht="15.75" customHeight="1" x14ac:dyDescent="0.3">
      <c r="B29" s="201" t="s">
        <v>43</v>
      </c>
      <c r="C29" s="201" t="s">
        <v>50</v>
      </c>
      <c r="D29" s="201" t="s">
        <v>82</v>
      </c>
      <c r="E29" s="446" t="s">
        <v>690</v>
      </c>
      <c r="F29" s="201" t="s">
        <v>694</v>
      </c>
      <c r="G29" s="201"/>
      <c r="H29" s="201"/>
      <c r="I29" s="201"/>
      <c r="J29" s="201"/>
      <c r="K29" s="201"/>
      <c r="L29" s="201"/>
      <c r="M29" s="201"/>
    </row>
    <row r="30" spans="2:13" ht="15.75" customHeight="1" x14ac:dyDescent="0.3">
      <c r="B30" s="201" t="s">
        <v>43</v>
      </c>
      <c r="C30" s="201" t="s">
        <v>50</v>
      </c>
      <c r="D30" s="201" t="s">
        <v>82</v>
      </c>
      <c r="E30" s="446" t="s">
        <v>690</v>
      </c>
      <c r="F30" s="201" t="s">
        <v>693</v>
      </c>
      <c r="G30" s="447">
        <v>2</v>
      </c>
      <c r="H30" s="447">
        <v>3</v>
      </c>
      <c r="I30" s="447">
        <v>1</v>
      </c>
      <c r="J30" s="447">
        <v>0.3425287430763661</v>
      </c>
      <c r="K30" s="447">
        <v>0.33790330659521117</v>
      </c>
      <c r="L30" s="447">
        <v>-1.1113518414368897</v>
      </c>
      <c r="M30" s="447">
        <v>1.796409327589622</v>
      </c>
    </row>
    <row r="31" spans="2:13" ht="15.75" customHeight="1" x14ac:dyDescent="0.3">
      <c r="B31" s="201" t="s">
        <v>43</v>
      </c>
      <c r="C31" s="201" t="s">
        <v>50</v>
      </c>
      <c r="D31" s="201" t="s">
        <v>82</v>
      </c>
      <c r="E31" s="446" t="s">
        <v>690</v>
      </c>
      <c r="F31" s="201" t="s">
        <v>692</v>
      </c>
      <c r="G31" s="201"/>
      <c r="H31" s="201"/>
      <c r="I31" s="201"/>
      <c r="J31" s="201"/>
      <c r="K31" s="201"/>
      <c r="L31" s="201"/>
      <c r="M31" s="201"/>
    </row>
    <row r="32" spans="2:13" ht="15.75" customHeight="1" x14ac:dyDescent="0.3">
      <c r="B32" s="36" t="s">
        <v>43</v>
      </c>
      <c r="C32" s="36" t="s">
        <v>50</v>
      </c>
      <c r="D32" s="36" t="s">
        <v>82</v>
      </c>
      <c r="E32" s="37" t="s">
        <v>683</v>
      </c>
      <c r="F32" s="199" t="s">
        <v>681</v>
      </c>
      <c r="G32" s="442">
        <v>2</v>
      </c>
      <c r="H32" s="442">
        <v>4</v>
      </c>
      <c r="I32" s="442">
        <v>2</v>
      </c>
      <c r="J32" s="442">
        <v>0.51027398086311548</v>
      </c>
      <c r="K32" s="442">
        <v>0.28868022068014948</v>
      </c>
      <c r="L32" s="442">
        <v>-0.40843532084891176</v>
      </c>
      <c r="M32" s="442">
        <v>1.4289832825751427</v>
      </c>
    </row>
    <row r="33" spans="2:13" ht="15.75" customHeight="1" x14ac:dyDescent="0.3">
      <c r="B33" s="201" t="s">
        <v>43</v>
      </c>
      <c r="C33" s="201" t="s">
        <v>50</v>
      </c>
      <c r="D33" s="201" t="s">
        <v>82</v>
      </c>
      <c r="E33" s="446" t="s">
        <v>689</v>
      </c>
      <c r="F33" s="201" t="s">
        <v>695</v>
      </c>
      <c r="G33" s="201">
        <v>0</v>
      </c>
      <c r="H33" s="201"/>
      <c r="I33" s="201"/>
      <c r="J33" s="201"/>
      <c r="K33" s="201"/>
      <c r="L33" s="201"/>
      <c r="M33" s="201"/>
    </row>
    <row r="34" spans="2:13" ht="15.75" customHeight="1" x14ac:dyDescent="0.3">
      <c r="B34" s="201" t="s">
        <v>43</v>
      </c>
      <c r="C34" s="201" t="s">
        <v>50</v>
      </c>
      <c r="D34" s="201" t="s">
        <v>82</v>
      </c>
      <c r="E34" s="446" t="s">
        <v>689</v>
      </c>
      <c r="F34" s="201" t="s">
        <v>694</v>
      </c>
      <c r="G34" s="201">
        <v>0</v>
      </c>
      <c r="H34" s="201"/>
      <c r="I34" s="201"/>
      <c r="J34" s="201"/>
      <c r="K34" s="201"/>
      <c r="L34" s="201"/>
      <c r="M34" s="201"/>
    </row>
    <row r="35" spans="2:13" ht="15.75" customHeight="1" x14ac:dyDescent="0.3">
      <c r="B35" s="201" t="s">
        <v>43</v>
      </c>
      <c r="C35" s="201" t="s">
        <v>50</v>
      </c>
      <c r="D35" s="201" t="s">
        <v>82</v>
      </c>
      <c r="E35" s="446" t="s">
        <v>689</v>
      </c>
      <c r="F35" s="201" t="s">
        <v>693</v>
      </c>
      <c r="G35" s="201">
        <v>0</v>
      </c>
      <c r="H35" s="201"/>
      <c r="I35" s="201"/>
      <c r="J35" s="201"/>
      <c r="K35" s="201"/>
      <c r="L35" s="201"/>
      <c r="M35" s="201"/>
    </row>
    <row r="36" spans="2:13" ht="15.75" customHeight="1" x14ac:dyDescent="0.3">
      <c r="B36" s="201" t="s">
        <v>43</v>
      </c>
      <c r="C36" s="201" t="s">
        <v>50</v>
      </c>
      <c r="D36" s="201" t="s">
        <v>82</v>
      </c>
      <c r="E36" s="446" t="s">
        <v>689</v>
      </c>
      <c r="F36" s="201" t="s">
        <v>692</v>
      </c>
      <c r="G36" s="201">
        <v>0</v>
      </c>
      <c r="H36" s="201"/>
      <c r="I36" s="201"/>
      <c r="J36" s="201"/>
      <c r="K36" s="201"/>
      <c r="L36" s="201"/>
      <c r="M36" s="201"/>
    </row>
    <row r="37" spans="2:13" ht="15.75" customHeight="1" x14ac:dyDescent="0.3">
      <c r="B37" s="36" t="s">
        <v>43</v>
      </c>
      <c r="C37" s="36" t="s">
        <v>50</v>
      </c>
      <c r="D37" s="36" t="s">
        <v>82</v>
      </c>
      <c r="E37" s="37" t="s">
        <v>682</v>
      </c>
      <c r="F37" s="199" t="s">
        <v>681</v>
      </c>
      <c r="G37" s="36">
        <v>0</v>
      </c>
      <c r="H37" s="36"/>
      <c r="I37" s="36"/>
      <c r="J37" s="36"/>
      <c r="K37" s="36"/>
      <c r="L37" s="36"/>
      <c r="M37" s="36"/>
    </row>
    <row r="38" spans="2:13" x14ac:dyDescent="0.3">
      <c r="B38" s="36" t="s">
        <v>43</v>
      </c>
      <c r="C38" s="36" t="s">
        <v>50</v>
      </c>
      <c r="D38" s="36" t="s">
        <v>82</v>
      </c>
      <c r="E38" s="199" t="s">
        <v>313</v>
      </c>
      <c r="F38" s="37" t="s">
        <v>688</v>
      </c>
      <c r="G38" s="442">
        <v>2</v>
      </c>
      <c r="H38" s="442">
        <v>2</v>
      </c>
      <c r="I38" s="442">
        <v>2</v>
      </c>
      <c r="J38" s="442">
        <v>1</v>
      </c>
      <c r="K38" s="442">
        <v>0</v>
      </c>
      <c r="L38" s="442"/>
      <c r="M38" s="442"/>
    </row>
    <row r="39" spans="2:13" x14ac:dyDescent="0.3">
      <c r="B39" s="36" t="s">
        <v>43</v>
      </c>
      <c r="C39" s="36" t="s">
        <v>50</v>
      </c>
      <c r="D39" s="36" t="s">
        <v>82</v>
      </c>
      <c r="E39" s="199" t="s">
        <v>313</v>
      </c>
      <c r="F39" s="37" t="s">
        <v>687</v>
      </c>
      <c r="G39" s="442">
        <v>2</v>
      </c>
      <c r="H39" s="442">
        <v>9</v>
      </c>
      <c r="I39" s="442">
        <v>6</v>
      </c>
      <c r="J39" s="442">
        <v>0.67612293931461864</v>
      </c>
      <c r="K39" s="442">
        <v>0.16428371451771773</v>
      </c>
      <c r="L39" s="442">
        <v>0.29728401429006091</v>
      </c>
      <c r="M39" s="442">
        <v>1.0549618643391763</v>
      </c>
    </row>
    <row r="40" spans="2:13" x14ac:dyDescent="0.3">
      <c r="B40" s="36" t="s">
        <v>43</v>
      </c>
      <c r="C40" s="36" t="s">
        <v>50</v>
      </c>
      <c r="D40" s="36" t="s">
        <v>82</v>
      </c>
      <c r="E40" s="199" t="s">
        <v>313</v>
      </c>
      <c r="F40" s="37" t="s">
        <v>686</v>
      </c>
      <c r="G40" s="442">
        <v>2</v>
      </c>
      <c r="H40" s="442">
        <v>5</v>
      </c>
      <c r="I40" s="442">
        <v>2</v>
      </c>
      <c r="J40" s="442">
        <v>0.40338505216752851</v>
      </c>
      <c r="K40" s="442">
        <v>0.24583696037263639</v>
      </c>
      <c r="L40" s="442">
        <v>-0.27916777313578189</v>
      </c>
      <c r="M40" s="442">
        <v>1.085937877470839</v>
      </c>
    </row>
    <row r="41" spans="2:13" x14ac:dyDescent="0.3">
      <c r="B41" s="36" t="s">
        <v>43</v>
      </c>
      <c r="C41" s="36" t="s">
        <v>50</v>
      </c>
      <c r="D41" s="36" t="s">
        <v>82</v>
      </c>
      <c r="E41" s="199" t="s">
        <v>313</v>
      </c>
      <c r="F41" s="37" t="s">
        <v>685</v>
      </c>
      <c r="G41" s="36"/>
      <c r="H41" s="36"/>
      <c r="I41" s="36"/>
      <c r="J41" s="36"/>
      <c r="K41" s="36"/>
      <c r="L41" s="36"/>
      <c r="M41" s="36"/>
    </row>
    <row r="42" spans="2:13" x14ac:dyDescent="0.3">
      <c r="B42" s="16" t="s">
        <v>43</v>
      </c>
      <c r="C42" s="44" t="s">
        <v>55</v>
      </c>
      <c r="D42" s="16" t="s">
        <v>82</v>
      </c>
      <c r="E42" s="15" t="s">
        <v>313</v>
      </c>
      <c r="F42" s="15" t="s">
        <v>681</v>
      </c>
      <c r="G42" s="441">
        <v>2</v>
      </c>
      <c r="H42" s="441">
        <v>16</v>
      </c>
      <c r="I42" s="441">
        <v>10</v>
      </c>
      <c r="J42" s="441">
        <v>0.63356766963598543</v>
      </c>
      <c r="K42" s="441">
        <v>0.12389710901220824</v>
      </c>
      <c r="L42" s="441">
        <v>0.36948723293574443</v>
      </c>
      <c r="M42" s="441">
        <v>0.89764810633622649</v>
      </c>
    </row>
    <row r="43" spans="2:13" x14ac:dyDescent="0.3">
      <c r="B43" s="60" t="s">
        <v>56</v>
      </c>
      <c r="C43" s="50" t="s">
        <v>44</v>
      </c>
      <c r="D43" s="80" t="s">
        <v>82</v>
      </c>
      <c r="E43" s="50" t="s">
        <v>313</v>
      </c>
      <c r="F43" s="50" t="s">
        <v>681</v>
      </c>
      <c r="G43" s="440">
        <v>2</v>
      </c>
      <c r="H43" s="440">
        <v>42</v>
      </c>
      <c r="I43" s="440">
        <v>21</v>
      </c>
      <c r="J43" s="440">
        <v>0.46308669116667783</v>
      </c>
      <c r="K43" s="440">
        <v>8.3405680352024669E-2</v>
      </c>
      <c r="L43" s="440">
        <v>0.29464550252822663</v>
      </c>
      <c r="M43" s="440">
        <v>0.63152787980512903</v>
      </c>
    </row>
    <row r="44" spans="2:13" ht="15.75" customHeight="1" x14ac:dyDescent="0.3">
      <c r="B44" s="201" t="s">
        <v>680</v>
      </c>
      <c r="C44" s="201" t="s">
        <v>49</v>
      </c>
      <c r="D44" s="201" t="s">
        <v>82</v>
      </c>
      <c r="E44" s="201" t="s">
        <v>691</v>
      </c>
      <c r="F44" s="201" t="s">
        <v>695</v>
      </c>
      <c r="G44" s="447">
        <v>2</v>
      </c>
      <c r="H44" s="447">
        <v>5</v>
      </c>
      <c r="I44" s="447">
        <v>2</v>
      </c>
      <c r="J44" s="447">
        <v>0.4</v>
      </c>
      <c r="K44" s="447">
        <v>0.24494897427831783</v>
      </c>
      <c r="L44" s="447">
        <v>-0.28008738065825589</v>
      </c>
      <c r="M44" s="447">
        <v>1.0800873806582558</v>
      </c>
    </row>
    <row r="45" spans="2:13" ht="15.75" customHeight="1" x14ac:dyDescent="0.3">
      <c r="B45" s="201" t="s">
        <v>680</v>
      </c>
      <c r="C45" s="201" t="s">
        <v>49</v>
      </c>
      <c r="D45" s="201" t="s">
        <v>82</v>
      </c>
      <c r="E45" s="201" t="s">
        <v>691</v>
      </c>
      <c r="F45" s="201" t="s">
        <v>694</v>
      </c>
      <c r="G45" s="447">
        <v>2</v>
      </c>
      <c r="H45" s="447">
        <v>8</v>
      </c>
      <c r="I45" s="447">
        <v>3</v>
      </c>
      <c r="J45" s="447">
        <v>0.375</v>
      </c>
      <c r="K45" s="447">
        <v>0.18298126367784995</v>
      </c>
      <c r="L45" s="447">
        <v>-5.7681933679737951E-2</v>
      </c>
      <c r="M45" s="447">
        <v>0.80768193367973795</v>
      </c>
    </row>
    <row r="46" spans="2:13" ht="15.75" customHeight="1" x14ac:dyDescent="0.3">
      <c r="B46" s="201" t="s">
        <v>680</v>
      </c>
      <c r="C46" s="201" t="s">
        <v>49</v>
      </c>
      <c r="D46" s="201" t="s">
        <v>82</v>
      </c>
      <c r="E46" s="201" t="s">
        <v>691</v>
      </c>
      <c r="F46" s="201" t="s">
        <v>693</v>
      </c>
      <c r="G46" s="447">
        <v>2</v>
      </c>
      <c r="H46" s="447">
        <v>2</v>
      </c>
      <c r="I46" s="447">
        <v>0</v>
      </c>
      <c r="J46" s="447">
        <v>0</v>
      </c>
      <c r="K46" s="447">
        <v>0</v>
      </c>
      <c r="L46" s="447"/>
      <c r="M46" s="447"/>
    </row>
    <row r="47" spans="2:13" ht="15.75" customHeight="1" x14ac:dyDescent="0.3">
      <c r="B47" s="201" t="s">
        <v>680</v>
      </c>
      <c r="C47" s="201" t="s">
        <v>49</v>
      </c>
      <c r="D47" s="201" t="s">
        <v>82</v>
      </c>
      <c r="E47" s="201" t="s">
        <v>691</v>
      </c>
      <c r="F47" s="201" t="s">
        <v>692</v>
      </c>
      <c r="G47" s="201"/>
      <c r="H47" s="201"/>
      <c r="I47" s="201"/>
      <c r="J47" s="201"/>
      <c r="K47" s="201"/>
      <c r="L47" s="201"/>
      <c r="M47" s="201"/>
    </row>
    <row r="48" spans="2:13" ht="15.75" customHeight="1" x14ac:dyDescent="0.3">
      <c r="B48" s="36" t="s">
        <v>680</v>
      </c>
      <c r="C48" s="36" t="s">
        <v>49</v>
      </c>
      <c r="D48" s="36" t="s">
        <v>82</v>
      </c>
      <c r="E48" s="37" t="s">
        <v>684</v>
      </c>
      <c r="F48" s="199" t="s">
        <v>681</v>
      </c>
      <c r="G48" s="442">
        <v>2</v>
      </c>
      <c r="H48" s="442">
        <v>15</v>
      </c>
      <c r="I48" s="442">
        <v>5</v>
      </c>
      <c r="J48" s="442">
        <v>0.33333333333333331</v>
      </c>
      <c r="K48" s="442">
        <v>0.12598815766974242</v>
      </c>
      <c r="L48" s="442">
        <v>6.3115609927980487E-2</v>
      </c>
      <c r="M48" s="442">
        <v>0.60355105673868614</v>
      </c>
    </row>
    <row r="49" spans="2:13" ht="15.75" customHeight="1" x14ac:dyDescent="0.3">
      <c r="B49" s="201" t="s">
        <v>680</v>
      </c>
      <c r="C49" s="201" t="s">
        <v>49</v>
      </c>
      <c r="D49" s="201" t="s">
        <v>82</v>
      </c>
      <c r="E49" s="446" t="s">
        <v>690</v>
      </c>
      <c r="F49" s="201" t="s">
        <v>695</v>
      </c>
      <c r="G49" s="447">
        <v>2</v>
      </c>
      <c r="H49" s="447">
        <v>4</v>
      </c>
      <c r="I49" s="447">
        <v>2</v>
      </c>
      <c r="J49" s="447">
        <v>0.5</v>
      </c>
      <c r="K49" s="447">
        <v>0.28867513459481287</v>
      </c>
      <c r="L49" s="447">
        <v>-0.41869311551853938</v>
      </c>
      <c r="M49" s="447">
        <v>1.4186931155185394</v>
      </c>
    </row>
    <row r="50" spans="2:13" ht="15.75" customHeight="1" x14ac:dyDescent="0.3">
      <c r="B50" s="201" t="s">
        <v>680</v>
      </c>
      <c r="C50" s="201" t="s">
        <v>49</v>
      </c>
      <c r="D50" s="201" t="s">
        <v>82</v>
      </c>
      <c r="E50" s="446" t="s">
        <v>690</v>
      </c>
      <c r="F50" s="201" t="s">
        <v>694</v>
      </c>
      <c r="G50" s="447">
        <v>2</v>
      </c>
      <c r="H50" s="447">
        <v>7</v>
      </c>
      <c r="I50" s="447">
        <v>4</v>
      </c>
      <c r="J50" s="447">
        <v>0.56627907281056833</v>
      </c>
      <c r="K50" s="447">
        <v>0.20267414108325213</v>
      </c>
      <c r="L50" s="447">
        <v>7.0353315073331313E-2</v>
      </c>
      <c r="M50" s="447">
        <v>1.0622048305478053</v>
      </c>
    </row>
    <row r="51" spans="2:13" ht="15.75" customHeight="1" x14ac:dyDescent="0.3">
      <c r="B51" s="201" t="s">
        <v>680</v>
      </c>
      <c r="C51" s="201" t="s">
        <v>49</v>
      </c>
      <c r="D51" s="201" t="s">
        <v>82</v>
      </c>
      <c r="E51" s="446" t="s">
        <v>690</v>
      </c>
      <c r="F51" s="201" t="s">
        <v>693</v>
      </c>
      <c r="G51" s="201"/>
      <c r="H51" s="201"/>
      <c r="I51" s="201"/>
      <c r="J51" s="201"/>
      <c r="K51" s="201"/>
      <c r="L51" s="201"/>
      <c r="M51" s="201"/>
    </row>
    <row r="52" spans="2:13" ht="15.75" customHeight="1" x14ac:dyDescent="0.3">
      <c r="B52" s="201" t="s">
        <v>680</v>
      </c>
      <c r="C52" s="201" t="s">
        <v>49</v>
      </c>
      <c r="D52" s="201" t="s">
        <v>82</v>
      </c>
      <c r="E52" s="446" t="s">
        <v>690</v>
      </c>
      <c r="F52" s="201" t="s">
        <v>692</v>
      </c>
      <c r="G52" s="447">
        <v>2</v>
      </c>
      <c r="H52" s="447">
        <v>1</v>
      </c>
      <c r="I52" s="447">
        <v>1</v>
      </c>
      <c r="J52" s="447">
        <v>1</v>
      </c>
      <c r="K52" s="201"/>
      <c r="L52" s="201"/>
      <c r="M52" s="201"/>
    </row>
    <row r="53" spans="2:13" ht="15.75" customHeight="1" x14ac:dyDescent="0.3">
      <c r="B53" s="36" t="s">
        <v>680</v>
      </c>
      <c r="C53" s="36" t="s">
        <v>49</v>
      </c>
      <c r="D53" s="36" t="s">
        <v>82</v>
      </c>
      <c r="E53" s="37" t="s">
        <v>683</v>
      </c>
      <c r="F53" s="199" t="s">
        <v>681</v>
      </c>
      <c r="G53" s="442">
        <v>2</v>
      </c>
      <c r="H53" s="442">
        <v>12</v>
      </c>
      <c r="I53" s="442">
        <v>7</v>
      </c>
      <c r="J53" s="442">
        <v>0.58042744827787418</v>
      </c>
      <c r="K53" s="442">
        <v>0.14896500420310194</v>
      </c>
      <c r="L53" s="442">
        <v>0.25255768465385836</v>
      </c>
      <c r="M53" s="442">
        <v>0.90829721190188994</v>
      </c>
    </row>
    <row r="54" spans="2:13" ht="15.75" customHeight="1" x14ac:dyDescent="0.3">
      <c r="B54" s="201" t="s">
        <v>680</v>
      </c>
      <c r="C54" s="201" t="s">
        <v>49</v>
      </c>
      <c r="D54" s="201" t="s">
        <v>82</v>
      </c>
      <c r="E54" s="446" t="s">
        <v>689</v>
      </c>
      <c r="F54" s="201" t="s">
        <v>695</v>
      </c>
      <c r="G54" s="447">
        <v>2</v>
      </c>
      <c r="H54" s="447">
        <v>1</v>
      </c>
      <c r="I54" s="447">
        <v>0</v>
      </c>
      <c r="J54" s="447">
        <v>0</v>
      </c>
      <c r="K54" s="201"/>
      <c r="L54" s="201"/>
      <c r="M54" s="201"/>
    </row>
    <row r="55" spans="2:13" ht="15.75" customHeight="1" x14ac:dyDescent="0.3">
      <c r="B55" s="201" t="s">
        <v>680</v>
      </c>
      <c r="C55" s="201" t="s">
        <v>49</v>
      </c>
      <c r="D55" s="201" t="s">
        <v>82</v>
      </c>
      <c r="E55" s="446" t="s">
        <v>689</v>
      </c>
      <c r="F55" s="201" t="s">
        <v>694</v>
      </c>
      <c r="G55" s="201"/>
      <c r="H55" s="201"/>
      <c r="I55" s="201"/>
      <c r="J55" s="201"/>
      <c r="K55" s="201"/>
      <c r="L55" s="201"/>
      <c r="M55" s="201"/>
    </row>
    <row r="56" spans="2:13" ht="15.75" customHeight="1" x14ac:dyDescent="0.3">
      <c r="B56" s="201" t="s">
        <v>680</v>
      </c>
      <c r="C56" s="201" t="s">
        <v>49</v>
      </c>
      <c r="D56" s="201" t="s">
        <v>82</v>
      </c>
      <c r="E56" s="446" t="s">
        <v>689</v>
      </c>
      <c r="F56" s="201" t="s">
        <v>693</v>
      </c>
      <c r="G56" s="201"/>
      <c r="H56" s="201"/>
      <c r="I56" s="201"/>
      <c r="J56" s="201"/>
      <c r="K56" s="201"/>
      <c r="L56" s="201"/>
      <c r="M56" s="201"/>
    </row>
    <row r="57" spans="2:13" ht="15.75" customHeight="1" x14ac:dyDescent="0.3">
      <c r="B57" s="201" t="s">
        <v>680</v>
      </c>
      <c r="C57" s="201" t="s">
        <v>49</v>
      </c>
      <c r="D57" s="201" t="s">
        <v>82</v>
      </c>
      <c r="E57" s="446" t="s">
        <v>689</v>
      </c>
      <c r="F57" s="201" t="s">
        <v>692</v>
      </c>
      <c r="G57" s="447">
        <v>2</v>
      </c>
      <c r="H57" s="447">
        <v>1</v>
      </c>
      <c r="I57" s="447">
        <v>0</v>
      </c>
      <c r="J57" s="447">
        <v>0</v>
      </c>
      <c r="K57" s="201"/>
      <c r="L57" s="201"/>
      <c r="M57" s="201"/>
    </row>
    <row r="58" spans="2:13" ht="15.75" customHeight="1" x14ac:dyDescent="0.3">
      <c r="B58" s="36" t="s">
        <v>680</v>
      </c>
      <c r="C58" s="36" t="s">
        <v>49</v>
      </c>
      <c r="D58" s="36" t="s">
        <v>82</v>
      </c>
      <c r="E58" s="37" t="s">
        <v>682</v>
      </c>
      <c r="F58" s="199" t="s">
        <v>681</v>
      </c>
      <c r="G58" s="442">
        <v>2</v>
      </c>
      <c r="H58" s="442">
        <v>2</v>
      </c>
      <c r="I58" s="442">
        <v>0</v>
      </c>
      <c r="J58" s="442">
        <v>0</v>
      </c>
      <c r="K58" s="442">
        <v>0</v>
      </c>
      <c r="L58" s="36"/>
      <c r="M58" s="36"/>
    </row>
    <row r="59" spans="2:13" x14ac:dyDescent="0.3">
      <c r="B59" s="36" t="s">
        <v>680</v>
      </c>
      <c r="C59" s="36" t="s">
        <v>49</v>
      </c>
      <c r="D59" s="36" t="s">
        <v>82</v>
      </c>
      <c r="E59" s="199" t="s">
        <v>313</v>
      </c>
      <c r="F59" s="37" t="s">
        <v>688</v>
      </c>
      <c r="G59" s="442">
        <v>2</v>
      </c>
      <c r="H59" s="442">
        <v>10</v>
      </c>
      <c r="I59" s="442">
        <v>4</v>
      </c>
      <c r="J59" s="442">
        <v>0.4</v>
      </c>
      <c r="K59" s="442">
        <v>0.16329931618554522</v>
      </c>
      <c r="L59" s="442">
        <v>3.0591282210820137E-2</v>
      </c>
      <c r="M59" s="442">
        <v>0.76940871778917996</v>
      </c>
    </row>
    <row r="60" spans="2:13" x14ac:dyDescent="0.3">
      <c r="B60" s="36" t="s">
        <v>680</v>
      </c>
      <c r="C60" s="36" t="s">
        <v>49</v>
      </c>
      <c r="D60" s="36" t="s">
        <v>82</v>
      </c>
      <c r="E60" s="199" t="s">
        <v>313</v>
      </c>
      <c r="F60" s="37" t="s">
        <v>687</v>
      </c>
      <c r="G60" s="442">
        <v>2</v>
      </c>
      <c r="H60" s="442">
        <v>15</v>
      </c>
      <c r="I60" s="442">
        <v>7</v>
      </c>
      <c r="J60" s="442">
        <v>0.46369518506618473</v>
      </c>
      <c r="K60" s="442">
        <v>0.13325324902681995</v>
      </c>
      <c r="L60" s="442">
        <v>0.1778953904316653</v>
      </c>
      <c r="M60" s="442">
        <v>0.74949497970070422</v>
      </c>
    </row>
    <row r="61" spans="2:13" x14ac:dyDescent="0.3">
      <c r="B61" s="36" t="s">
        <v>680</v>
      </c>
      <c r="C61" s="36" t="s">
        <v>49</v>
      </c>
      <c r="D61" s="36" t="s">
        <v>82</v>
      </c>
      <c r="E61" s="199" t="s">
        <v>313</v>
      </c>
      <c r="F61" s="37" t="s">
        <v>686</v>
      </c>
      <c r="G61" s="442">
        <v>2</v>
      </c>
      <c r="H61" s="442">
        <v>2</v>
      </c>
      <c r="I61" s="442">
        <v>0</v>
      </c>
      <c r="J61" s="442">
        <v>0</v>
      </c>
      <c r="K61" s="442">
        <v>0</v>
      </c>
      <c r="L61" s="442"/>
      <c r="M61" s="36"/>
    </row>
    <row r="62" spans="2:13" x14ac:dyDescent="0.3">
      <c r="B62" s="36" t="s">
        <v>680</v>
      </c>
      <c r="C62" s="36" t="s">
        <v>49</v>
      </c>
      <c r="D62" s="36" t="s">
        <v>82</v>
      </c>
      <c r="E62" s="199" t="s">
        <v>313</v>
      </c>
      <c r="F62" s="37" t="s">
        <v>685</v>
      </c>
      <c r="G62" s="442">
        <v>2</v>
      </c>
      <c r="H62" s="442">
        <v>2</v>
      </c>
      <c r="I62" s="442">
        <v>1</v>
      </c>
      <c r="J62" s="442">
        <v>0.5</v>
      </c>
      <c r="K62" s="442">
        <v>0.5</v>
      </c>
      <c r="L62" s="442">
        <v>-5.8531023680873489</v>
      </c>
      <c r="M62" s="442">
        <v>6.8531023680873489</v>
      </c>
    </row>
    <row r="63" spans="2:13" x14ac:dyDescent="0.3">
      <c r="B63" s="16" t="s">
        <v>680</v>
      </c>
      <c r="C63" s="44" t="s">
        <v>53</v>
      </c>
      <c r="D63" s="16" t="s">
        <v>82</v>
      </c>
      <c r="E63" s="15" t="s">
        <v>313</v>
      </c>
      <c r="F63" s="15" t="s">
        <v>681</v>
      </c>
      <c r="G63" s="441">
        <v>2</v>
      </c>
      <c r="H63" s="441">
        <v>29</v>
      </c>
      <c r="I63" s="441">
        <v>12</v>
      </c>
      <c r="J63" s="441">
        <v>0.41210828950881545</v>
      </c>
      <c r="K63" s="441">
        <v>9.2978102633579363E-2</v>
      </c>
      <c r="L63" s="441">
        <v>0.22165128004362025</v>
      </c>
      <c r="M63" s="441">
        <v>0.60256529897401068</v>
      </c>
    </row>
    <row r="64" spans="2:13" ht="15.75" customHeight="1" x14ac:dyDescent="0.3">
      <c r="B64" s="201" t="s">
        <v>680</v>
      </c>
      <c r="C64" s="201" t="s">
        <v>50</v>
      </c>
      <c r="D64" s="201" t="s">
        <v>82</v>
      </c>
      <c r="E64" s="201" t="s">
        <v>691</v>
      </c>
      <c r="F64" s="201" t="s">
        <v>695</v>
      </c>
      <c r="G64" s="447">
        <v>2</v>
      </c>
      <c r="H64" s="447">
        <v>1</v>
      </c>
      <c r="I64" s="447">
        <v>0</v>
      </c>
      <c r="J64" s="447">
        <v>0</v>
      </c>
      <c r="K64" s="201"/>
      <c r="L64" s="201"/>
      <c r="M64" s="201"/>
    </row>
    <row r="65" spans="2:13" ht="15.75" customHeight="1" x14ac:dyDescent="0.3">
      <c r="B65" s="201" t="s">
        <v>680</v>
      </c>
      <c r="C65" s="201" t="s">
        <v>50</v>
      </c>
      <c r="D65" s="201" t="s">
        <v>82</v>
      </c>
      <c r="E65" s="201" t="s">
        <v>691</v>
      </c>
      <c r="F65" s="201" t="s">
        <v>694</v>
      </c>
      <c r="G65" s="447">
        <v>2</v>
      </c>
      <c r="H65" s="447">
        <v>7</v>
      </c>
      <c r="I65" s="447">
        <v>4</v>
      </c>
      <c r="J65" s="447">
        <v>0.57487437470493252</v>
      </c>
      <c r="K65" s="447">
        <v>0.20178332810037747</v>
      </c>
      <c r="L65" s="447">
        <v>8.1128357812645269E-2</v>
      </c>
      <c r="M65" s="447">
        <v>1.0686203915972197</v>
      </c>
    </row>
    <row r="66" spans="2:13" ht="15.75" customHeight="1" x14ac:dyDescent="0.3">
      <c r="B66" s="201" t="s">
        <v>680</v>
      </c>
      <c r="C66" s="201" t="s">
        <v>50</v>
      </c>
      <c r="D66" s="201" t="s">
        <v>82</v>
      </c>
      <c r="E66" s="201" t="s">
        <v>691</v>
      </c>
      <c r="F66" s="201" t="s">
        <v>693</v>
      </c>
      <c r="G66" s="447">
        <v>2</v>
      </c>
      <c r="H66" s="447">
        <v>1</v>
      </c>
      <c r="I66" s="447">
        <v>0</v>
      </c>
      <c r="J66" s="447">
        <v>0</v>
      </c>
      <c r="K66" s="201"/>
      <c r="L66" s="201"/>
      <c r="M66" s="201"/>
    </row>
    <row r="67" spans="2:13" ht="15.75" customHeight="1" x14ac:dyDescent="0.3">
      <c r="B67" s="201" t="s">
        <v>680</v>
      </c>
      <c r="C67" s="201" t="s">
        <v>50</v>
      </c>
      <c r="D67" s="201" t="s">
        <v>82</v>
      </c>
      <c r="E67" s="201" t="s">
        <v>691</v>
      </c>
      <c r="F67" s="201" t="s">
        <v>692</v>
      </c>
      <c r="G67" s="201"/>
      <c r="H67" s="201"/>
      <c r="I67" s="201"/>
      <c r="J67" s="201"/>
      <c r="K67" s="201"/>
      <c r="L67" s="201"/>
      <c r="M67" s="201"/>
    </row>
    <row r="68" spans="2:13" ht="15.75" customHeight="1" x14ac:dyDescent="0.3">
      <c r="B68" s="36" t="s">
        <v>680</v>
      </c>
      <c r="C68" s="36" t="s">
        <v>50</v>
      </c>
      <c r="D68" s="36" t="s">
        <v>82</v>
      </c>
      <c r="E68" s="37" t="s">
        <v>684</v>
      </c>
      <c r="F68" s="199" t="s">
        <v>681</v>
      </c>
      <c r="G68" s="442">
        <v>2</v>
      </c>
      <c r="H68" s="442">
        <v>9</v>
      </c>
      <c r="I68" s="442">
        <v>4</v>
      </c>
      <c r="J68" s="442">
        <v>0.44238205554613441</v>
      </c>
      <c r="K68" s="442">
        <v>0.17566661217248786</v>
      </c>
      <c r="L68" s="442">
        <v>3.7294121459070961E-2</v>
      </c>
      <c r="M68" s="442">
        <v>0.84746998963319786</v>
      </c>
    </row>
    <row r="69" spans="2:13" ht="15.75" customHeight="1" x14ac:dyDescent="0.3">
      <c r="B69" s="201" t="s">
        <v>680</v>
      </c>
      <c r="C69" s="201" t="s">
        <v>50</v>
      </c>
      <c r="D69" s="201" t="s">
        <v>82</v>
      </c>
      <c r="E69" s="446" t="s">
        <v>690</v>
      </c>
      <c r="F69" s="201" t="s">
        <v>695</v>
      </c>
      <c r="G69" s="201"/>
      <c r="H69" s="201"/>
      <c r="I69" s="201"/>
      <c r="J69" s="201"/>
      <c r="K69" s="201"/>
      <c r="L69" s="201"/>
      <c r="M69" s="201"/>
    </row>
    <row r="70" spans="2:13" ht="15.75" customHeight="1" x14ac:dyDescent="0.3">
      <c r="B70" s="201" t="s">
        <v>680</v>
      </c>
      <c r="C70" s="201" t="s">
        <v>50</v>
      </c>
      <c r="D70" s="201" t="s">
        <v>82</v>
      </c>
      <c r="E70" s="446" t="s">
        <v>690</v>
      </c>
      <c r="F70" s="201" t="s">
        <v>694</v>
      </c>
      <c r="G70" s="447">
        <v>2</v>
      </c>
      <c r="H70" s="447">
        <v>9</v>
      </c>
      <c r="I70" s="447">
        <v>3</v>
      </c>
      <c r="J70" s="447">
        <v>0.33957845948304216</v>
      </c>
      <c r="K70" s="447">
        <v>0.16832910079696756</v>
      </c>
      <c r="L70" s="447">
        <v>-4.8589143029963866E-2</v>
      </c>
      <c r="M70" s="447">
        <v>0.72774606199604819</v>
      </c>
    </row>
    <row r="71" spans="2:13" ht="15.75" customHeight="1" x14ac:dyDescent="0.3">
      <c r="B71" s="201" t="s">
        <v>680</v>
      </c>
      <c r="C71" s="201" t="s">
        <v>50</v>
      </c>
      <c r="D71" s="201" t="s">
        <v>82</v>
      </c>
      <c r="E71" s="446" t="s">
        <v>690</v>
      </c>
      <c r="F71" s="201" t="s">
        <v>693</v>
      </c>
      <c r="G71" s="201"/>
      <c r="H71" s="201"/>
      <c r="I71" s="201"/>
      <c r="J71" s="201"/>
      <c r="K71" s="201"/>
      <c r="L71" s="201"/>
      <c r="M71" s="201"/>
    </row>
    <row r="72" spans="2:13" ht="15.75" customHeight="1" x14ac:dyDescent="0.3">
      <c r="B72" s="201" t="s">
        <v>680</v>
      </c>
      <c r="C72" s="201" t="s">
        <v>50</v>
      </c>
      <c r="D72" s="201" t="s">
        <v>82</v>
      </c>
      <c r="E72" s="446" t="s">
        <v>690</v>
      </c>
      <c r="F72" s="201" t="s">
        <v>692</v>
      </c>
      <c r="G72" s="201"/>
      <c r="H72" s="201"/>
      <c r="I72" s="201"/>
      <c r="J72" s="201"/>
      <c r="K72" s="201"/>
      <c r="L72" s="201"/>
      <c r="M72" s="201"/>
    </row>
    <row r="73" spans="2:13" ht="15.75" customHeight="1" x14ac:dyDescent="0.3">
      <c r="B73" s="36" t="s">
        <v>680</v>
      </c>
      <c r="C73" s="36" t="s">
        <v>50</v>
      </c>
      <c r="D73" s="36" t="s">
        <v>82</v>
      </c>
      <c r="E73" s="37" t="s">
        <v>683</v>
      </c>
      <c r="F73" s="199" t="s">
        <v>681</v>
      </c>
      <c r="G73" s="442">
        <v>2</v>
      </c>
      <c r="H73" s="442">
        <v>9</v>
      </c>
      <c r="I73" s="442">
        <v>3</v>
      </c>
      <c r="J73" s="442">
        <v>0.33957845948304216</v>
      </c>
      <c r="K73" s="442">
        <v>0.16832910079696756</v>
      </c>
      <c r="L73" s="442">
        <v>-4.8589143029963866E-2</v>
      </c>
      <c r="M73" s="442">
        <v>0.72774606199604819</v>
      </c>
    </row>
    <row r="74" spans="2:13" ht="15.75" customHeight="1" x14ac:dyDescent="0.3">
      <c r="B74" s="201" t="s">
        <v>680</v>
      </c>
      <c r="C74" s="201" t="s">
        <v>50</v>
      </c>
      <c r="D74" s="201" t="s">
        <v>82</v>
      </c>
      <c r="E74" s="446" t="s">
        <v>689</v>
      </c>
      <c r="F74" s="201" t="s">
        <v>695</v>
      </c>
      <c r="G74" s="201"/>
      <c r="H74" s="201"/>
      <c r="I74" s="201"/>
      <c r="J74" s="201"/>
      <c r="K74" s="201"/>
      <c r="L74" s="201"/>
      <c r="M74" s="201"/>
    </row>
    <row r="75" spans="2:13" ht="15.75" customHeight="1" x14ac:dyDescent="0.3">
      <c r="B75" s="201" t="s">
        <v>680</v>
      </c>
      <c r="C75" s="201" t="s">
        <v>50</v>
      </c>
      <c r="D75" s="201" t="s">
        <v>82</v>
      </c>
      <c r="E75" s="446" t="s">
        <v>689</v>
      </c>
      <c r="F75" s="201" t="s">
        <v>694</v>
      </c>
      <c r="G75" s="447">
        <v>2</v>
      </c>
      <c r="H75" s="447">
        <v>1</v>
      </c>
      <c r="I75" s="447">
        <v>1</v>
      </c>
      <c r="J75" s="447">
        <v>1</v>
      </c>
      <c r="K75" s="201"/>
      <c r="L75" s="201"/>
      <c r="M75" s="201"/>
    </row>
    <row r="76" spans="2:13" ht="15.75" customHeight="1" x14ac:dyDescent="0.3">
      <c r="B76" s="201" t="s">
        <v>680</v>
      </c>
      <c r="C76" s="201" t="s">
        <v>50</v>
      </c>
      <c r="D76" s="201" t="s">
        <v>82</v>
      </c>
      <c r="E76" s="446" t="s">
        <v>689</v>
      </c>
      <c r="F76" s="201" t="s">
        <v>693</v>
      </c>
      <c r="G76" s="201"/>
      <c r="H76" s="201"/>
      <c r="I76" s="201"/>
      <c r="J76" s="201"/>
      <c r="K76" s="201"/>
      <c r="L76" s="201"/>
      <c r="M76" s="201"/>
    </row>
    <row r="77" spans="2:13" ht="15.75" customHeight="1" x14ac:dyDescent="0.3">
      <c r="B77" s="201" t="s">
        <v>680</v>
      </c>
      <c r="C77" s="201" t="s">
        <v>50</v>
      </c>
      <c r="D77" s="201" t="s">
        <v>82</v>
      </c>
      <c r="E77" s="446" t="s">
        <v>689</v>
      </c>
      <c r="F77" s="201" t="s">
        <v>692</v>
      </c>
      <c r="G77" s="201"/>
      <c r="H77" s="201"/>
      <c r="I77" s="201"/>
      <c r="J77" s="201"/>
      <c r="K77" s="201"/>
      <c r="L77" s="201"/>
      <c r="M77" s="201"/>
    </row>
    <row r="78" spans="2:13" ht="15.75" customHeight="1" x14ac:dyDescent="0.3">
      <c r="B78" s="36" t="s">
        <v>680</v>
      </c>
      <c r="C78" s="36" t="s">
        <v>50</v>
      </c>
      <c r="D78" s="36" t="s">
        <v>82</v>
      </c>
      <c r="E78" s="37" t="s">
        <v>682</v>
      </c>
      <c r="F78" s="199" t="s">
        <v>681</v>
      </c>
      <c r="G78" s="442">
        <v>2</v>
      </c>
      <c r="H78" s="442">
        <v>1</v>
      </c>
      <c r="I78" s="442">
        <v>1</v>
      </c>
      <c r="J78" s="442">
        <v>1</v>
      </c>
      <c r="K78" s="36"/>
      <c r="L78" s="36"/>
      <c r="M78" s="36"/>
    </row>
    <row r="79" spans="2:13" x14ac:dyDescent="0.3">
      <c r="B79" s="36" t="s">
        <v>680</v>
      </c>
      <c r="C79" s="36" t="s">
        <v>50</v>
      </c>
      <c r="D79" s="36" t="s">
        <v>82</v>
      </c>
      <c r="E79" s="199" t="s">
        <v>313</v>
      </c>
      <c r="F79" s="37" t="s">
        <v>688</v>
      </c>
      <c r="G79" s="442">
        <v>2</v>
      </c>
      <c r="H79" s="442">
        <v>1</v>
      </c>
      <c r="I79" s="442">
        <v>0</v>
      </c>
      <c r="J79" s="442">
        <v>0</v>
      </c>
      <c r="K79" s="36"/>
      <c r="L79" s="36"/>
      <c r="M79" s="36"/>
    </row>
    <row r="80" spans="2:13" x14ac:dyDescent="0.3">
      <c r="B80" s="36" t="s">
        <v>680</v>
      </c>
      <c r="C80" s="36" t="s">
        <v>50</v>
      </c>
      <c r="D80" s="36" t="s">
        <v>82</v>
      </c>
      <c r="E80" s="199" t="s">
        <v>313</v>
      </c>
      <c r="F80" s="37" t="s">
        <v>687</v>
      </c>
      <c r="G80" s="442">
        <v>2</v>
      </c>
      <c r="H80" s="442">
        <v>17</v>
      </c>
      <c r="I80" s="442">
        <v>8</v>
      </c>
      <c r="J80" s="442">
        <v>0.47409863531089197</v>
      </c>
      <c r="K80" s="442">
        <v>0.12498625018467802</v>
      </c>
      <c r="L80" s="442">
        <v>0.20913962121459956</v>
      </c>
      <c r="M80" s="442">
        <v>0.73905764940718432</v>
      </c>
    </row>
    <row r="81" spans="2:13" x14ac:dyDescent="0.3">
      <c r="B81" s="36" t="s">
        <v>680</v>
      </c>
      <c r="C81" s="36" t="s">
        <v>50</v>
      </c>
      <c r="D81" s="36" t="s">
        <v>82</v>
      </c>
      <c r="E81" s="199" t="s">
        <v>313</v>
      </c>
      <c r="F81" s="37" t="s">
        <v>686</v>
      </c>
      <c r="G81" s="442">
        <v>2</v>
      </c>
      <c r="H81" s="442">
        <v>1</v>
      </c>
      <c r="I81" s="442">
        <v>0</v>
      </c>
      <c r="J81" s="442">
        <v>0</v>
      </c>
      <c r="K81" s="36"/>
      <c r="L81" s="36"/>
      <c r="M81" s="36"/>
    </row>
    <row r="82" spans="2:13" x14ac:dyDescent="0.3">
      <c r="B82" s="36" t="s">
        <v>680</v>
      </c>
      <c r="C82" s="36" t="s">
        <v>50</v>
      </c>
      <c r="D82" s="36" t="s">
        <v>82</v>
      </c>
      <c r="E82" s="199" t="s">
        <v>313</v>
      </c>
      <c r="F82" s="37" t="s">
        <v>685</v>
      </c>
      <c r="G82" s="36"/>
      <c r="H82" s="36"/>
      <c r="I82" s="36"/>
      <c r="J82" s="36"/>
      <c r="K82" s="36"/>
      <c r="L82" s="36"/>
      <c r="M82" s="36"/>
    </row>
    <row r="83" spans="2:13" x14ac:dyDescent="0.3">
      <c r="B83" s="16" t="s">
        <v>680</v>
      </c>
      <c r="C83" s="44" t="s">
        <v>55</v>
      </c>
      <c r="D83" s="16" t="s">
        <v>82</v>
      </c>
      <c r="E83" s="15" t="s">
        <v>313</v>
      </c>
      <c r="F83" s="15" t="s">
        <v>681</v>
      </c>
      <c r="G83" s="441">
        <v>2</v>
      </c>
      <c r="H83" s="441">
        <v>19</v>
      </c>
      <c r="I83" s="441">
        <v>8</v>
      </c>
      <c r="J83" s="441">
        <v>0.42198450832843415</v>
      </c>
      <c r="K83" s="441">
        <v>0.11654505209260628</v>
      </c>
      <c r="L83" s="441">
        <v>0.17713243970603773</v>
      </c>
      <c r="M83" s="441">
        <v>0.66683657695083054</v>
      </c>
    </row>
    <row r="84" spans="2:13" x14ac:dyDescent="0.3">
      <c r="B84" s="60" t="s">
        <v>679</v>
      </c>
      <c r="C84" s="50" t="s">
        <v>44</v>
      </c>
      <c r="D84" s="80" t="s">
        <v>82</v>
      </c>
      <c r="E84" s="50" t="s">
        <v>313</v>
      </c>
      <c r="F84" s="50" t="s">
        <v>681</v>
      </c>
      <c r="G84" s="440">
        <v>2</v>
      </c>
      <c r="H84" s="440">
        <v>48</v>
      </c>
      <c r="I84" s="440">
        <v>20</v>
      </c>
      <c r="J84" s="440">
        <v>0.41409202149057822</v>
      </c>
      <c r="K84" s="440">
        <v>7.7294890853548265E-2</v>
      </c>
      <c r="L84" s="440">
        <v>0.25859475805617482</v>
      </c>
      <c r="M84" s="440">
        <v>0.56958928492498162</v>
      </c>
    </row>
    <row r="85" spans="2:13" x14ac:dyDescent="0.3">
      <c r="B85" s="201" t="s">
        <v>46</v>
      </c>
      <c r="C85" s="201" t="s">
        <v>49</v>
      </c>
      <c r="D85" s="201" t="s">
        <v>82</v>
      </c>
      <c r="E85" s="201" t="s">
        <v>691</v>
      </c>
      <c r="F85" s="201" t="s">
        <v>695</v>
      </c>
      <c r="G85" s="447">
        <v>2</v>
      </c>
      <c r="H85" s="447">
        <v>2</v>
      </c>
      <c r="I85" s="447">
        <v>0</v>
      </c>
      <c r="J85" s="447">
        <v>0</v>
      </c>
      <c r="K85" s="447">
        <v>0</v>
      </c>
      <c r="L85" s="447"/>
      <c r="M85" s="447"/>
    </row>
    <row r="86" spans="2:13" x14ac:dyDescent="0.3">
      <c r="B86" s="201" t="s">
        <v>46</v>
      </c>
      <c r="C86" s="201" t="s">
        <v>49</v>
      </c>
      <c r="D86" s="201" t="s">
        <v>82</v>
      </c>
      <c r="E86" s="201" t="s">
        <v>691</v>
      </c>
      <c r="F86" s="201" t="s">
        <v>694</v>
      </c>
      <c r="G86" s="447">
        <v>2</v>
      </c>
      <c r="H86" s="447">
        <v>2</v>
      </c>
      <c r="I86" s="447">
        <v>1</v>
      </c>
      <c r="J86" s="447">
        <v>0.5</v>
      </c>
      <c r="K86" s="447">
        <v>0.5</v>
      </c>
      <c r="L86" s="447">
        <v>-5.8531023680873489</v>
      </c>
      <c r="M86" s="447">
        <v>6.8531023680873489</v>
      </c>
    </row>
    <row r="87" spans="2:13" x14ac:dyDescent="0.3">
      <c r="B87" s="201" t="s">
        <v>46</v>
      </c>
      <c r="C87" s="201" t="s">
        <v>49</v>
      </c>
      <c r="D87" s="201" t="s">
        <v>82</v>
      </c>
      <c r="E87" s="201" t="s">
        <v>691</v>
      </c>
      <c r="F87" s="201" t="s">
        <v>693</v>
      </c>
      <c r="G87" s="447">
        <v>2</v>
      </c>
      <c r="H87" s="447">
        <v>3</v>
      </c>
      <c r="I87" s="447">
        <v>1</v>
      </c>
      <c r="J87" s="447">
        <v>0.33333333333333331</v>
      </c>
      <c r="K87" s="447">
        <v>0.33333333333333337</v>
      </c>
      <c r="L87" s="447">
        <v>-1.100884243249822</v>
      </c>
      <c r="M87" s="447">
        <v>1.7675509099164886</v>
      </c>
    </row>
    <row r="88" spans="2:13" x14ac:dyDescent="0.3">
      <c r="B88" s="201" t="s">
        <v>46</v>
      </c>
      <c r="C88" s="201" t="s">
        <v>49</v>
      </c>
      <c r="D88" s="201" t="s">
        <v>82</v>
      </c>
      <c r="E88" s="201" t="s">
        <v>691</v>
      </c>
      <c r="F88" s="201" t="s">
        <v>692</v>
      </c>
      <c r="G88" s="201"/>
      <c r="H88" s="201"/>
      <c r="I88" s="201"/>
      <c r="J88" s="201"/>
      <c r="K88" s="201"/>
      <c r="L88" s="201"/>
      <c r="M88" s="201"/>
    </row>
    <row r="89" spans="2:13" ht="15.75" customHeight="1" x14ac:dyDescent="0.3">
      <c r="B89" s="36" t="s">
        <v>46</v>
      </c>
      <c r="C89" s="36" t="s">
        <v>49</v>
      </c>
      <c r="D89" s="36" t="s">
        <v>82</v>
      </c>
      <c r="E89" s="37" t="s">
        <v>684</v>
      </c>
      <c r="F89" s="199" t="s">
        <v>681</v>
      </c>
      <c r="G89" s="442">
        <v>2</v>
      </c>
      <c r="H89" s="442">
        <v>7</v>
      </c>
      <c r="I89" s="442">
        <v>2</v>
      </c>
      <c r="J89" s="442">
        <v>0.2857142857142857</v>
      </c>
      <c r="K89" s="442">
        <v>0.18442777839082938</v>
      </c>
      <c r="L89" s="442">
        <v>-0.16556423091057271</v>
      </c>
      <c r="M89" s="442">
        <v>0.7369928023391441</v>
      </c>
    </row>
    <row r="90" spans="2:13" ht="15.75" customHeight="1" x14ac:dyDescent="0.3">
      <c r="B90" s="201" t="s">
        <v>46</v>
      </c>
      <c r="C90" s="201" t="s">
        <v>49</v>
      </c>
      <c r="D90" s="201" t="s">
        <v>82</v>
      </c>
      <c r="E90" s="446" t="s">
        <v>690</v>
      </c>
      <c r="F90" s="201" t="s">
        <v>695</v>
      </c>
      <c r="G90" s="447">
        <v>2</v>
      </c>
      <c r="H90" s="447">
        <v>1</v>
      </c>
      <c r="I90" s="447">
        <v>0</v>
      </c>
      <c r="J90" s="447">
        <v>0</v>
      </c>
      <c r="K90" s="201"/>
      <c r="L90" s="201"/>
      <c r="M90" s="201"/>
    </row>
    <row r="91" spans="2:13" ht="15.75" customHeight="1" x14ac:dyDescent="0.3">
      <c r="B91" s="201" t="s">
        <v>46</v>
      </c>
      <c r="C91" s="201" t="s">
        <v>49</v>
      </c>
      <c r="D91" s="201" t="s">
        <v>82</v>
      </c>
      <c r="E91" s="446" t="s">
        <v>690</v>
      </c>
      <c r="F91" s="201" t="s">
        <v>694</v>
      </c>
      <c r="G91" s="447">
        <v>2</v>
      </c>
      <c r="H91" s="447">
        <v>4</v>
      </c>
      <c r="I91" s="447">
        <v>3</v>
      </c>
      <c r="J91" s="447">
        <v>0.75</v>
      </c>
      <c r="K91" s="447">
        <v>0.25</v>
      </c>
      <c r="L91" s="447">
        <v>-4.561157632092705E-2</v>
      </c>
      <c r="M91" s="447">
        <v>1.545611576320927</v>
      </c>
    </row>
    <row r="92" spans="2:13" ht="15.75" customHeight="1" x14ac:dyDescent="0.3">
      <c r="B92" s="201" t="s">
        <v>46</v>
      </c>
      <c r="C92" s="201" t="s">
        <v>49</v>
      </c>
      <c r="D92" s="201" t="s">
        <v>82</v>
      </c>
      <c r="E92" s="446" t="s">
        <v>690</v>
      </c>
      <c r="F92" s="201" t="s">
        <v>693</v>
      </c>
      <c r="G92" s="201"/>
      <c r="H92" s="201"/>
      <c r="I92" s="201"/>
      <c r="J92" s="201"/>
      <c r="K92" s="201"/>
      <c r="L92" s="201"/>
      <c r="M92" s="201"/>
    </row>
    <row r="93" spans="2:13" ht="15.75" customHeight="1" x14ac:dyDescent="0.3">
      <c r="B93" s="201" t="s">
        <v>46</v>
      </c>
      <c r="C93" s="201" t="s">
        <v>49</v>
      </c>
      <c r="D93" s="201" t="s">
        <v>82</v>
      </c>
      <c r="E93" s="446" t="s">
        <v>690</v>
      </c>
      <c r="F93" s="201" t="s">
        <v>692</v>
      </c>
      <c r="G93" s="201"/>
      <c r="H93" s="201"/>
      <c r="I93" s="201"/>
      <c r="J93" s="201"/>
      <c r="K93" s="201"/>
      <c r="L93" s="201"/>
      <c r="M93" s="201"/>
    </row>
    <row r="94" spans="2:13" ht="15.75" customHeight="1" x14ac:dyDescent="0.3">
      <c r="B94" s="36" t="s">
        <v>46</v>
      </c>
      <c r="C94" s="36" t="s">
        <v>49</v>
      </c>
      <c r="D94" s="36" t="s">
        <v>82</v>
      </c>
      <c r="E94" s="37" t="s">
        <v>683</v>
      </c>
      <c r="F94" s="199" t="s">
        <v>681</v>
      </c>
      <c r="G94" s="442">
        <v>2</v>
      </c>
      <c r="H94" s="442">
        <v>6</v>
      </c>
      <c r="I94" s="442">
        <v>4</v>
      </c>
      <c r="J94" s="442">
        <v>0.66666666666666663</v>
      </c>
      <c r="K94" s="442">
        <v>0.21081851067789195</v>
      </c>
      <c r="L94" s="442">
        <v>0.12474043250217703</v>
      </c>
      <c r="M94" s="442">
        <v>1.2085929008311562</v>
      </c>
    </row>
    <row r="95" spans="2:13" ht="15.75" customHeight="1" x14ac:dyDescent="0.3">
      <c r="B95" s="201" t="s">
        <v>46</v>
      </c>
      <c r="C95" s="201" t="s">
        <v>49</v>
      </c>
      <c r="D95" s="201" t="s">
        <v>82</v>
      </c>
      <c r="E95" s="446" t="s">
        <v>689</v>
      </c>
      <c r="F95" s="201" t="s">
        <v>695</v>
      </c>
      <c r="G95" s="201"/>
      <c r="H95" s="201"/>
      <c r="I95" s="201"/>
      <c r="J95" s="201"/>
      <c r="K95" s="201"/>
      <c r="L95" s="201"/>
      <c r="M95" s="201"/>
    </row>
    <row r="96" spans="2:13" ht="15.75" customHeight="1" x14ac:dyDescent="0.3">
      <c r="B96" s="201" t="s">
        <v>46</v>
      </c>
      <c r="C96" s="201" t="s">
        <v>49</v>
      </c>
      <c r="D96" s="201" t="s">
        <v>82</v>
      </c>
      <c r="E96" s="446" t="s">
        <v>689</v>
      </c>
      <c r="F96" s="201" t="s">
        <v>694</v>
      </c>
      <c r="G96" s="201"/>
      <c r="H96" s="201"/>
      <c r="I96" s="201"/>
      <c r="J96" s="201"/>
      <c r="K96" s="201"/>
      <c r="L96" s="201"/>
      <c r="M96" s="201"/>
    </row>
    <row r="97" spans="2:13" ht="15.75" customHeight="1" x14ac:dyDescent="0.3">
      <c r="B97" s="201" t="s">
        <v>46</v>
      </c>
      <c r="C97" s="201" t="s">
        <v>49</v>
      </c>
      <c r="D97" s="201" t="s">
        <v>82</v>
      </c>
      <c r="E97" s="446" t="s">
        <v>689</v>
      </c>
      <c r="F97" s="201" t="s">
        <v>693</v>
      </c>
      <c r="G97" s="201"/>
      <c r="H97" s="201"/>
      <c r="I97" s="201"/>
      <c r="J97" s="201"/>
      <c r="K97" s="201"/>
      <c r="L97" s="201"/>
      <c r="M97" s="201"/>
    </row>
    <row r="98" spans="2:13" ht="15.75" customHeight="1" x14ac:dyDescent="0.3">
      <c r="B98" s="201" t="s">
        <v>46</v>
      </c>
      <c r="C98" s="201" t="s">
        <v>49</v>
      </c>
      <c r="D98" s="201" t="s">
        <v>82</v>
      </c>
      <c r="E98" s="446" t="s">
        <v>689</v>
      </c>
      <c r="F98" s="201" t="s">
        <v>692</v>
      </c>
      <c r="G98" s="201"/>
      <c r="H98" s="201"/>
      <c r="I98" s="201"/>
      <c r="J98" s="201"/>
      <c r="K98" s="201"/>
      <c r="L98" s="201"/>
      <c r="M98" s="201"/>
    </row>
    <row r="99" spans="2:13" ht="15.75" customHeight="1" x14ac:dyDescent="0.3">
      <c r="B99" s="36" t="s">
        <v>46</v>
      </c>
      <c r="C99" s="36" t="s">
        <v>49</v>
      </c>
      <c r="D99" s="36" t="s">
        <v>82</v>
      </c>
      <c r="E99" s="37" t="s">
        <v>682</v>
      </c>
      <c r="F99" s="199" t="s">
        <v>681</v>
      </c>
      <c r="G99" s="36"/>
      <c r="H99" s="36"/>
      <c r="I99" s="36"/>
      <c r="J99" s="36"/>
      <c r="K99" s="36"/>
      <c r="L99" s="36"/>
      <c r="M99" s="36"/>
    </row>
    <row r="100" spans="2:13" ht="15.75" customHeight="1" x14ac:dyDescent="0.3">
      <c r="B100" s="36" t="s">
        <v>46</v>
      </c>
      <c r="C100" s="36" t="s">
        <v>49</v>
      </c>
      <c r="D100" s="36" t="s">
        <v>82</v>
      </c>
      <c r="E100" s="199" t="s">
        <v>313</v>
      </c>
      <c r="F100" s="37" t="s">
        <v>688</v>
      </c>
      <c r="G100" s="442">
        <v>2</v>
      </c>
      <c r="H100" s="442">
        <v>3</v>
      </c>
      <c r="I100" s="442">
        <v>0</v>
      </c>
      <c r="J100" s="442">
        <v>0</v>
      </c>
      <c r="K100" s="442">
        <v>0</v>
      </c>
      <c r="L100" s="36"/>
      <c r="M100" s="36"/>
    </row>
    <row r="101" spans="2:13" ht="15.75" customHeight="1" x14ac:dyDescent="0.3">
      <c r="B101" s="36" t="s">
        <v>46</v>
      </c>
      <c r="C101" s="36" t="s">
        <v>49</v>
      </c>
      <c r="D101" s="36" t="s">
        <v>82</v>
      </c>
      <c r="E101" s="199" t="s">
        <v>313</v>
      </c>
      <c r="F101" s="37" t="s">
        <v>687</v>
      </c>
      <c r="G101" s="442">
        <v>2</v>
      </c>
      <c r="H101" s="442">
        <v>6</v>
      </c>
      <c r="I101" s="442">
        <v>4</v>
      </c>
      <c r="J101" s="442">
        <v>0.66666666666666663</v>
      </c>
      <c r="K101" s="442">
        <v>0.21081851067789195</v>
      </c>
      <c r="L101" s="442">
        <v>0.12474043250217703</v>
      </c>
      <c r="M101" s="442">
        <v>1.2085929008311562</v>
      </c>
    </row>
    <row r="102" spans="2:13" ht="15.75" customHeight="1" x14ac:dyDescent="0.3">
      <c r="B102" s="36" t="s">
        <v>46</v>
      </c>
      <c r="C102" s="36" t="s">
        <v>49</v>
      </c>
      <c r="D102" s="36" t="s">
        <v>82</v>
      </c>
      <c r="E102" s="199" t="s">
        <v>313</v>
      </c>
      <c r="F102" s="37" t="s">
        <v>686</v>
      </c>
      <c r="G102" s="442">
        <v>2</v>
      </c>
      <c r="H102" s="442">
        <v>3</v>
      </c>
      <c r="I102" s="442">
        <v>1</v>
      </c>
      <c r="J102" s="442">
        <v>0.33333333333333331</v>
      </c>
      <c r="K102" s="442">
        <v>0.33333333333333337</v>
      </c>
      <c r="L102" s="442">
        <v>-1.100884243249822</v>
      </c>
      <c r="M102" s="442">
        <v>1.7675509099164886</v>
      </c>
    </row>
    <row r="103" spans="2:13" ht="15.75" customHeight="1" x14ac:dyDescent="0.3">
      <c r="B103" s="36" t="s">
        <v>46</v>
      </c>
      <c r="C103" s="36" t="s">
        <v>49</v>
      </c>
      <c r="D103" s="36" t="s">
        <v>82</v>
      </c>
      <c r="E103" s="199" t="s">
        <v>313</v>
      </c>
      <c r="F103" s="37" t="s">
        <v>685</v>
      </c>
      <c r="G103" s="36"/>
      <c r="H103" s="36"/>
      <c r="I103" s="36"/>
      <c r="J103" s="36"/>
      <c r="K103" s="36"/>
      <c r="L103" s="36"/>
      <c r="M103" s="36"/>
    </row>
    <row r="104" spans="2:13" x14ac:dyDescent="0.3">
      <c r="B104" s="16" t="s">
        <v>46</v>
      </c>
      <c r="C104" s="44" t="s">
        <v>53</v>
      </c>
      <c r="D104" s="16" t="s">
        <v>82</v>
      </c>
      <c r="E104" s="15" t="s">
        <v>313</v>
      </c>
      <c r="F104" s="15" t="s">
        <v>681</v>
      </c>
      <c r="G104" s="441">
        <v>2</v>
      </c>
      <c r="H104" s="441">
        <v>13</v>
      </c>
      <c r="I104" s="441">
        <v>6</v>
      </c>
      <c r="J104" s="441">
        <v>0.46153846153846156</v>
      </c>
      <c r="K104" s="441">
        <v>0.14390989949130545</v>
      </c>
      <c r="L104" s="441">
        <v>0.14798572621068395</v>
      </c>
      <c r="M104" s="441">
        <v>0.77509119686623917</v>
      </c>
    </row>
    <row r="105" spans="2:13" x14ac:dyDescent="0.3">
      <c r="B105" s="201" t="s">
        <v>46</v>
      </c>
      <c r="C105" s="201" t="s">
        <v>50</v>
      </c>
      <c r="D105" s="201" t="s">
        <v>82</v>
      </c>
      <c r="E105" s="201" t="s">
        <v>691</v>
      </c>
      <c r="F105" s="201" t="s">
        <v>695</v>
      </c>
      <c r="G105" s="201"/>
      <c r="H105" s="201"/>
      <c r="I105" s="201"/>
      <c r="J105" s="201"/>
      <c r="K105" s="201"/>
      <c r="L105" s="201"/>
      <c r="M105" s="201"/>
    </row>
    <row r="106" spans="2:13" x14ac:dyDescent="0.3">
      <c r="B106" s="201" t="s">
        <v>46</v>
      </c>
      <c r="C106" s="201" t="s">
        <v>50</v>
      </c>
      <c r="D106" s="201" t="s">
        <v>82</v>
      </c>
      <c r="E106" s="201" t="s">
        <v>691</v>
      </c>
      <c r="F106" s="201" t="s">
        <v>694</v>
      </c>
      <c r="G106" s="447">
        <v>2</v>
      </c>
      <c r="H106" s="447">
        <v>10</v>
      </c>
      <c r="I106" s="447">
        <v>3</v>
      </c>
      <c r="J106" s="447">
        <v>0.29739507782787433</v>
      </c>
      <c r="K106" s="447">
        <v>0.15201055714654371</v>
      </c>
      <c r="L106" s="447">
        <v>-4.64766928421253E-2</v>
      </c>
      <c r="M106" s="447">
        <v>0.64126684849787396</v>
      </c>
    </row>
    <row r="107" spans="2:13" x14ac:dyDescent="0.3">
      <c r="B107" s="201" t="s">
        <v>46</v>
      </c>
      <c r="C107" s="201" t="s">
        <v>50</v>
      </c>
      <c r="D107" s="201" t="s">
        <v>82</v>
      </c>
      <c r="E107" s="201" t="s">
        <v>691</v>
      </c>
      <c r="F107" s="201" t="s">
        <v>693</v>
      </c>
      <c r="G107" s="447">
        <v>2</v>
      </c>
      <c r="H107" s="447">
        <v>3</v>
      </c>
      <c r="I107" s="447">
        <v>2</v>
      </c>
      <c r="J107" s="447">
        <v>0.66666666666666663</v>
      </c>
      <c r="K107" s="447">
        <v>0.33333333333333337</v>
      </c>
      <c r="L107" s="447">
        <v>-0.76755090991648867</v>
      </c>
      <c r="M107" s="447">
        <v>2.1008842432498218</v>
      </c>
    </row>
    <row r="108" spans="2:13" x14ac:dyDescent="0.3">
      <c r="B108" s="201" t="s">
        <v>46</v>
      </c>
      <c r="C108" s="201" t="s">
        <v>50</v>
      </c>
      <c r="D108" s="201" t="s">
        <v>82</v>
      </c>
      <c r="E108" s="201" t="s">
        <v>691</v>
      </c>
      <c r="F108" s="201" t="s">
        <v>692</v>
      </c>
      <c r="G108" s="201"/>
      <c r="H108" s="201"/>
      <c r="I108" s="201"/>
      <c r="J108" s="201"/>
      <c r="K108" s="201"/>
      <c r="L108" s="201"/>
      <c r="M108" s="201"/>
    </row>
    <row r="109" spans="2:13" x14ac:dyDescent="0.3">
      <c r="B109" s="36" t="s">
        <v>46</v>
      </c>
      <c r="C109" s="36" t="s">
        <v>50</v>
      </c>
      <c r="D109" s="36" t="s">
        <v>82</v>
      </c>
      <c r="E109" s="37" t="s">
        <v>684</v>
      </c>
      <c r="F109" s="199" t="s">
        <v>681</v>
      </c>
      <c r="G109" s="442">
        <v>2</v>
      </c>
      <c r="H109" s="442">
        <v>15</v>
      </c>
      <c r="I109" s="442">
        <v>5</v>
      </c>
      <c r="J109" s="442">
        <v>0.33139816027040486</v>
      </c>
      <c r="K109" s="442">
        <v>0.12563452723898072</v>
      </c>
      <c r="L109" s="442">
        <v>6.193889870539232E-2</v>
      </c>
      <c r="M109" s="442">
        <v>0.60085742183541746</v>
      </c>
    </row>
    <row r="110" spans="2:13" x14ac:dyDescent="0.3">
      <c r="B110" s="201" t="s">
        <v>46</v>
      </c>
      <c r="C110" s="201" t="s">
        <v>50</v>
      </c>
      <c r="D110" s="201" t="s">
        <v>82</v>
      </c>
      <c r="E110" s="446" t="s">
        <v>690</v>
      </c>
      <c r="F110" s="201" t="s">
        <v>695</v>
      </c>
      <c r="G110" s="201"/>
      <c r="H110" s="201"/>
      <c r="I110" s="201"/>
      <c r="J110" s="201"/>
      <c r="K110" s="201"/>
      <c r="L110" s="201"/>
      <c r="M110" s="201"/>
    </row>
    <row r="111" spans="2:13" x14ac:dyDescent="0.3">
      <c r="B111" s="201" t="s">
        <v>46</v>
      </c>
      <c r="C111" s="201" t="s">
        <v>50</v>
      </c>
      <c r="D111" s="201" t="s">
        <v>82</v>
      </c>
      <c r="E111" s="446" t="s">
        <v>690</v>
      </c>
      <c r="F111" s="201" t="s">
        <v>694</v>
      </c>
      <c r="G111" s="447">
        <v>2</v>
      </c>
      <c r="H111" s="447">
        <v>4</v>
      </c>
      <c r="I111" s="447">
        <v>1</v>
      </c>
      <c r="J111" s="447">
        <v>0.25</v>
      </c>
      <c r="K111" s="447">
        <v>0.25</v>
      </c>
      <c r="L111" s="447">
        <v>-0.54561157632092705</v>
      </c>
      <c r="M111" s="447">
        <v>1.045611576320927</v>
      </c>
    </row>
    <row r="112" spans="2:13" x14ac:dyDescent="0.3">
      <c r="B112" s="201" t="s">
        <v>46</v>
      </c>
      <c r="C112" s="201" t="s">
        <v>50</v>
      </c>
      <c r="D112" s="201" t="s">
        <v>82</v>
      </c>
      <c r="E112" s="446" t="s">
        <v>690</v>
      </c>
      <c r="F112" s="201" t="s">
        <v>693</v>
      </c>
      <c r="G112" s="447">
        <v>2</v>
      </c>
      <c r="H112" s="447">
        <v>4</v>
      </c>
      <c r="I112" s="447">
        <v>4</v>
      </c>
      <c r="J112" s="447">
        <v>1</v>
      </c>
      <c r="K112" s="447">
        <v>0</v>
      </c>
      <c r="L112" s="201"/>
      <c r="M112" s="201"/>
    </row>
    <row r="113" spans="2:13" x14ac:dyDescent="0.3">
      <c r="B113" s="201" t="s">
        <v>46</v>
      </c>
      <c r="C113" s="201" t="s">
        <v>50</v>
      </c>
      <c r="D113" s="201" t="s">
        <v>82</v>
      </c>
      <c r="E113" s="446" t="s">
        <v>690</v>
      </c>
      <c r="F113" s="201" t="s">
        <v>692</v>
      </c>
      <c r="G113" s="201"/>
      <c r="H113" s="201"/>
      <c r="I113" s="201"/>
      <c r="J113" s="201"/>
      <c r="K113" s="201"/>
      <c r="L113" s="201"/>
      <c r="M113" s="201"/>
    </row>
    <row r="114" spans="2:13" x14ac:dyDescent="0.3">
      <c r="B114" s="36" t="s">
        <v>46</v>
      </c>
      <c r="C114" s="36" t="s">
        <v>50</v>
      </c>
      <c r="D114" s="36" t="s">
        <v>82</v>
      </c>
      <c r="E114" s="37" t="s">
        <v>683</v>
      </c>
      <c r="F114" s="199" t="s">
        <v>681</v>
      </c>
      <c r="G114" s="442">
        <v>2</v>
      </c>
      <c r="H114" s="442">
        <v>10</v>
      </c>
      <c r="I114" s="442">
        <v>5</v>
      </c>
      <c r="J114" s="442">
        <v>0.5</v>
      </c>
      <c r="K114" s="442">
        <v>0.16666666666666669</v>
      </c>
      <c r="L114" s="442">
        <v>0.12297380620029924</v>
      </c>
      <c r="M114" s="442">
        <v>0.87702619379970082</v>
      </c>
    </row>
    <row r="115" spans="2:13" x14ac:dyDescent="0.3">
      <c r="B115" s="201" t="s">
        <v>46</v>
      </c>
      <c r="C115" s="201" t="s">
        <v>50</v>
      </c>
      <c r="D115" s="201" t="s">
        <v>82</v>
      </c>
      <c r="E115" s="446" t="s">
        <v>689</v>
      </c>
      <c r="F115" s="201" t="s">
        <v>695</v>
      </c>
      <c r="G115" s="201"/>
      <c r="H115" s="201"/>
      <c r="I115" s="201"/>
      <c r="J115" s="201"/>
      <c r="K115" s="201"/>
      <c r="L115" s="201"/>
      <c r="M115" s="201"/>
    </row>
    <row r="116" spans="2:13" x14ac:dyDescent="0.3">
      <c r="B116" s="201" t="s">
        <v>46</v>
      </c>
      <c r="C116" s="201" t="s">
        <v>50</v>
      </c>
      <c r="D116" s="201" t="s">
        <v>82</v>
      </c>
      <c r="E116" s="446" t="s">
        <v>689</v>
      </c>
      <c r="F116" s="201" t="s">
        <v>694</v>
      </c>
      <c r="G116" s="201"/>
      <c r="H116" s="201"/>
      <c r="I116" s="201"/>
      <c r="J116" s="201"/>
      <c r="K116" s="201"/>
      <c r="L116" s="201"/>
      <c r="M116" s="201"/>
    </row>
    <row r="117" spans="2:13" x14ac:dyDescent="0.3">
      <c r="B117" s="201" t="s">
        <v>46</v>
      </c>
      <c r="C117" s="201" t="s">
        <v>50</v>
      </c>
      <c r="D117" s="201" t="s">
        <v>82</v>
      </c>
      <c r="E117" s="446" t="s">
        <v>689</v>
      </c>
      <c r="F117" s="201" t="s">
        <v>693</v>
      </c>
      <c r="G117" s="447">
        <v>2</v>
      </c>
      <c r="H117" s="447">
        <v>2</v>
      </c>
      <c r="I117" s="447">
        <v>0</v>
      </c>
      <c r="J117" s="447">
        <v>0</v>
      </c>
      <c r="K117" s="447">
        <v>0</v>
      </c>
      <c r="L117" s="201"/>
      <c r="M117" s="201"/>
    </row>
    <row r="118" spans="2:13" x14ac:dyDescent="0.3">
      <c r="B118" s="201" t="s">
        <v>46</v>
      </c>
      <c r="C118" s="201" t="s">
        <v>50</v>
      </c>
      <c r="D118" s="201" t="s">
        <v>82</v>
      </c>
      <c r="E118" s="446" t="s">
        <v>689</v>
      </c>
      <c r="F118" s="201" t="s">
        <v>692</v>
      </c>
      <c r="G118" s="201"/>
      <c r="H118" s="201"/>
      <c r="I118" s="201"/>
      <c r="J118" s="201"/>
      <c r="K118" s="201"/>
      <c r="L118" s="201"/>
      <c r="M118" s="201"/>
    </row>
    <row r="119" spans="2:13" x14ac:dyDescent="0.3">
      <c r="B119" s="36" t="s">
        <v>46</v>
      </c>
      <c r="C119" s="36" t="s">
        <v>50</v>
      </c>
      <c r="D119" s="36" t="s">
        <v>82</v>
      </c>
      <c r="E119" s="37" t="s">
        <v>682</v>
      </c>
      <c r="F119" s="199" t="s">
        <v>681</v>
      </c>
      <c r="G119" s="442">
        <v>2</v>
      </c>
      <c r="H119" s="442">
        <v>2</v>
      </c>
      <c r="I119" s="442">
        <v>0</v>
      </c>
      <c r="J119" s="442">
        <v>0</v>
      </c>
      <c r="K119" s="442">
        <v>0</v>
      </c>
      <c r="L119" s="36"/>
      <c r="M119" s="36"/>
    </row>
    <row r="120" spans="2:13" x14ac:dyDescent="0.3">
      <c r="B120" s="36" t="s">
        <v>46</v>
      </c>
      <c r="C120" s="36" t="s">
        <v>50</v>
      </c>
      <c r="D120" s="36" t="s">
        <v>82</v>
      </c>
      <c r="E120" s="199" t="s">
        <v>313</v>
      </c>
      <c r="F120" s="37" t="s">
        <v>688</v>
      </c>
      <c r="G120" s="36"/>
      <c r="H120" s="36"/>
      <c r="I120" s="36"/>
      <c r="J120" s="36"/>
      <c r="K120" s="36"/>
      <c r="L120" s="36"/>
      <c r="M120" s="36"/>
    </row>
    <row r="121" spans="2:13" x14ac:dyDescent="0.3">
      <c r="B121" s="36" t="s">
        <v>46</v>
      </c>
      <c r="C121" s="36" t="s">
        <v>50</v>
      </c>
      <c r="D121" s="36" t="s">
        <v>82</v>
      </c>
      <c r="E121" s="199" t="s">
        <v>313</v>
      </c>
      <c r="F121" s="37" t="s">
        <v>687</v>
      </c>
      <c r="G121" s="442">
        <v>2</v>
      </c>
      <c r="H121" s="442">
        <v>14</v>
      </c>
      <c r="I121" s="442">
        <v>4</v>
      </c>
      <c r="J121" s="442">
        <v>0.28393782262622713</v>
      </c>
      <c r="K121" s="442">
        <v>0.12483674650520719</v>
      </c>
      <c r="L121" s="442">
        <v>1.4244428301586287E-2</v>
      </c>
      <c r="M121" s="442">
        <v>0.55363121695086792</v>
      </c>
    </row>
    <row r="122" spans="2:13" x14ac:dyDescent="0.3">
      <c r="B122" s="36" t="s">
        <v>46</v>
      </c>
      <c r="C122" s="36" t="s">
        <v>50</v>
      </c>
      <c r="D122" s="36" t="s">
        <v>82</v>
      </c>
      <c r="E122" s="199" t="s">
        <v>313</v>
      </c>
      <c r="F122" s="37" t="s">
        <v>686</v>
      </c>
      <c r="G122" s="442">
        <v>2</v>
      </c>
      <c r="H122" s="442">
        <v>9</v>
      </c>
      <c r="I122" s="442">
        <v>6</v>
      </c>
      <c r="J122" s="442">
        <v>0.66666666666666663</v>
      </c>
      <c r="K122" s="442">
        <v>0.16666666666666666</v>
      </c>
      <c r="L122" s="442">
        <v>0.28233264413263903</v>
      </c>
      <c r="M122" s="442">
        <v>1.0510006892006942</v>
      </c>
    </row>
    <row r="123" spans="2:13" x14ac:dyDescent="0.3">
      <c r="B123" s="36" t="s">
        <v>46</v>
      </c>
      <c r="C123" s="36" t="s">
        <v>50</v>
      </c>
      <c r="D123" s="36" t="s">
        <v>82</v>
      </c>
      <c r="E123" s="199" t="s">
        <v>313</v>
      </c>
      <c r="F123" s="37" t="s">
        <v>685</v>
      </c>
      <c r="G123" s="36"/>
      <c r="H123" s="36"/>
      <c r="I123" s="36"/>
      <c r="J123" s="36"/>
      <c r="K123" s="36"/>
      <c r="L123" s="36"/>
      <c r="M123" s="36"/>
    </row>
    <row r="124" spans="2:13" x14ac:dyDescent="0.3">
      <c r="B124" s="16" t="s">
        <v>46</v>
      </c>
      <c r="C124" s="44" t="s">
        <v>55</v>
      </c>
      <c r="D124" s="16" t="s">
        <v>82</v>
      </c>
      <c r="E124" s="15" t="s">
        <v>313</v>
      </c>
      <c r="F124" s="15" t="s">
        <v>681</v>
      </c>
      <c r="G124" s="441">
        <v>2</v>
      </c>
      <c r="H124" s="441">
        <v>27</v>
      </c>
      <c r="I124" s="441">
        <v>10</v>
      </c>
      <c r="J124" s="441">
        <v>0.36917272890562219</v>
      </c>
      <c r="K124" s="441">
        <v>9.4585923961956697E-2</v>
      </c>
      <c r="L124" s="441">
        <v>0.17474857772058391</v>
      </c>
      <c r="M124" s="441">
        <v>0.56359688009066045</v>
      </c>
    </row>
    <row r="125" spans="2:13" x14ac:dyDescent="0.3">
      <c r="B125" s="60" t="s">
        <v>57</v>
      </c>
      <c r="C125" s="50" t="s">
        <v>44</v>
      </c>
      <c r="D125" s="80" t="s">
        <v>82</v>
      </c>
      <c r="E125" s="50" t="s">
        <v>313</v>
      </c>
      <c r="F125" s="50" t="s">
        <v>681</v>
      </c>
      <c r="G125" s="440">
        <v>2</v>
      </c>
      <c r="H125" s="440">
        <v>40</v>
      </c>
      <c r="I125" s="440">
        <v>16</v>
      </c>
      <c r="J125" s="440">
        <v>0.42149532793061201</v>
      </c>
      <c r="K125" s="440">
        <v>8.951852638213019E-2</v>
      </c>
      <c r="L125" s="440">
        <v>0.24042701744240608</v>
      </c>
      <c r="M125" s="440">
        <v>0.60256363841881799</v>
      </c>
    </row>
    <row r="126" spans="2:13" x14ac:dyDescent="0.3">
      <c r="B126" s="201" t="s">
        <v>47</v>
      </c>
      <c r="C126" s="201" t="s">
        <v>49</v>
      </c>
      <c r="D126" s="201" t="s">
        <v>82</v>
      </c>
      <c r="E126" s="201" t="s">
        <v>691</v>
      </c>
      <c r="F126" s="201" t="s">
        <v>695</v>
      </c>
      <c r="G126" s="447">
        <v>3</v>
      </c>
      <c r="H126" s="447">
        <v>5</v>
      </c>
      <c r="I126" s="447">
        <v>4</v>
      </c>
      <c r="J126" s="447">
        <v>0.8</v>
      </c>
      <c r="K126" s="447">
        <v>0.2</v>
      </c>
      <c r="L126" s="447">
        <v>0.24471097896044114</v>
      </c>
      <c r="M126" s="447">
        <v>1.3552890210395589</v>
      </c>
    </row>
    <row r="127" spans="2:13" x14ac:dyDescent="0.3">
      <c r="B127" s="201" t="s">
        <v>47</v>
      </c>
      <c r="C127" s="201" t="s">
        <v>49</v>
      </c>
      <c r="D127" s="201" t="s">
        <v>82</v>
      </c>
      <c r="E127" s="201" t="s">
        <v>691</v>
      </c>
      <c r="F127" s="201" t="s">
        <v>694</v>
      </c>
      <c r="G127" s="447">
        <v>3</v>
      </c>
      <c r="H127" s="447">
        <v>1</v>
      </c>
      <c r="I127" s="447">
        <v>1</v>
      </c>
      <c r="J127" s="447">
        <v>1</v>
      </c>
      <c r="K127" s="201"/>
      <c r="L127" s="201"/>
      <c r="M127" s="201"/>
    </row>
    <row r="128" spans="2:13" x14ac:dyDescent="0.3">
      <c r="B128" s="201" t="s">
        <v>47</v>
      </c>
      <c r="C128" s="201" t="s">
        <v>49</v>
      </c>
      <c r="D128" s="201" t="s">
        <v>82</v>
      </c>
      <c r="E128" s="201" t="s">
        <v>691</v>
      </c>
      <c r="F128" s="201" t="s">
        <v>693</v>
      </c>
      <c r="G128" s="201"/>
      <c r="H128" s="201"/>
      <c r="I128" s="201"/>
      <c r="J128" s="201"/>
      <c r="K128" s="201"/>
      <c r="L128" s="201"/>
      <c r="M128" s="201"/>
    </row>
    <row r="129" spans="2:13" x14ac:dyDescent="0.3">
      <c r="B129" s="201" t="s">
        <v>47</v>
      </c>
      <c r="C129" s="201" t="s">
        <v>49</v>
      </c>
      <c r="D129" s="201" t="s">
        <v>82</v>
      </c>
      <c r="E129" s="201" t="s">
        <v>691</v>
      </c>
      <c r="F129" s="201" t="s">
        <v>692</v>
      </c>
      <c r="G129" s="447">
        <v>3</v>
      </c>
      <c r="H129" s="447">
        <v>3</v>
      </c>
      <c r="I129" s="447">
        <v>2</v>
      </c>
      <c r="J129" s="447">
        <v>0.64711447323156124</v>
      </c>
      <c r="K129" s="447">
        <v>0.34253599764870035</v>
      </c>
      <c r="L129" s="447">
        <v>-0.82669897208907583</v>
      </c>
      <c r="M129" s="447">
        <v>2.1209279185521983</v>
      </c>
    </row>
    <row r="130" spans="2:13" x14ac:dyDescent="0.3">
      <c r="B130" s="36" t="s">
        <v>47</v>
      </c>
      <c r="C130" s="36" t="s">
        <v>49</v>
      </c>
      <c r="D130" s="36" t="s">
        <v>82</v>
      </c>
      <c r="E130" s="37" t="s">
        <v>684</v>
      </c>
      <c r="F130" s="199" t="s">
        <v>681</v>
      </c>
      <c r="G130" s="442">
        <v>3</v>
      </c>
      <c r="H130" s="442">
        <v>9</v>
      </c>
      <c r="I130" s="442">
        <v>7</v>
      </c>
      <c r="J130" s="442">
        <v>0.77359635776900004</v>
      </c>
      <c r="K130" s="442">
        <v>0.14897132603528412</v>
      </c>
      <c r="L130" s="442">
        <v>0.43006786390478685</v>
      </c>
      <c r="M130" s="442">
        <v>1.1171248516332133</v>
      </c>
    </row>
    <row r="131" spans="2:13" x14ac:dyDescent="0.3">
      <c r="B131" s="201" t="s">
        <v>47</v>
      </c>
      <c r="C131" s="201" t="s">
        <v>49</v>
      </c>
      <c r="D131" s="201" t="s">
        <v>82</v>
      </c>
      <c r="E131" s="446" t="s">
        <v>690</v>
      </c>
      <c r="F131" s="201" t="s">
        <v>695</v>
      </c>
      <c r="G131" s="447">
        <v>3</v>
      </c>
      <c r="H131" s="447">
        <v>7</v>
      </c>
      <c r="I131" s="447">
        <v>3</v>
      </c>
      <c r="J131" s="447">
        <v>0.42857142857142855</v>
      </c>
      <c r="K131" s="447">
        <v>0.20203050891044214</v>
      </c>
      <c r="L131" s="447">
        <v>-6.5779417974381527E-2</v>
      </c>
      <c r="M131" s="447">
        <v>0.92292227511723857</v>
      </c>
    </row>
    <row r="132" spans="2:13" x14ac:dyDescent="0.3">
      <c r="B132" s="201" t="s">
        <v>47</v>
      </c>
      <c r="C132" s="201" t="s">
        <v>49</v>
      </c>
      <c r="D132" s="201" t="s">
        <v>82</v>
      </c>
      <c r="E132" s="446" t="s">
        <v>690</v>
      </c>
      <c r="F132" s="201" t="s">
        <v>694</v>
      </c>
      <c r="G132" s="201"/>
      <c r="H132" s="201"/>
      <c r="I132" s="201"/>
      <c r="J132" s="201"/>
      <c r="K132" s="201"/>
      <c r="L132" s="201"/>
      <c r="M132" s="201"/>
    </row>
    <row r="133" spans="2:13" x14ac:dyDescent="0.3">
      <c r="B133" s="201" t="s">
        <v>47</v>
      </c>
      <c r="C133" s="201" t="s">
        <v>49</v>
      </c>
      <c r="D133" s="201" t="s">
        <v>82</v>
      </c>
      <c r="E133" s="446" t="s">
        <v>690</v>
      </c>
      <c r="F133" s="201" t="s">
        <v>693</v>
      </c>
      <c r="G133" s="201"/>
      <c r="H133" s="201"/>
      <c r="I133" s="201"/>
      <c r="J133" s="201"/>
      <c r="K133" s="201"/>
      <c r="L133" s="201"/>
      <c r="M133" s="201"/>
    </row>
    <row r="134" spans="2:13" ht="15.75" customHeight="1" x14ac:dyDescent="0.3">
      <c r="B134" s="201" t="s">
        <v>47</v>
      </c>
      <c r="C134" s="201" t="s">
        <v>49</v>
      </c>
      <c r="D134" s="201" t="s">
        <v>82</v>
      </c>
      <c r="E134" s="446" t="s">
        <v>690</v>
      </c>
      <c r="F134" s="201" t="s">
        <v>692</v>
      </c>
      <c r="G134" s="201"/>
      <c r="H134" s="201"/>
      <c r="I134" s="201"/>
      <c r="J134" s="201"/>
      <c r="K134" s="201"/>
      <c r="L134" s="201"/>
      <c r="M134" s="201"/>
    </row>
    <row r="135" spans="2:13" ht="15.75" customHeight="1" x14ac:dyDescent="0.3">
      <c r="B135" s="36" t="s">
        <v>47</v>
      </c>
      <c r="C135" s="36" t="s">
        <v>49</v>
      </c>
      <c r="D135" s="36" t="s">
        <v>82</v>
      </c>
      <c r="E135" s="37" t="s">
        <v>683</v>
      </c>
      <c r="F135" s="199" t="s">
        <v>681</v>
      </c>
      <c r="G135" s="442">
        <v>3</v>
      </c>
      <c r="H135" s="442">
        <v>7</v>
      </c>
      <c r="I135" s="442">
        <v>3</v>
      </c>
      <c r="J135" s="442">
        <v>0.42857142857142855</v>
      </c>
      <c r="K135" s="442">
        <v>0.20203050891044214</v>
      </c>
      <c r="L135" s="442">
        <v>-6.5779417974381527E-2</v>
      </c>
      <c r="M135" s="442">
        <v>0.92292227511723857</v>
      </c>
    </row>
    <row r="136" spans="2:13" ht="15.75" customHeight="1" x14ac:dyDescent="0.3">
      <c r="B136" s="201" t="s">
        <v>47</v>
      </c>
      <c r="C136" s="201" t="s">
        <v>49</v>
      </c>
      <c r="D136" s="201" t="s">
        <v>82</v>
      </c>
      <c r="E136" s="446" t="s">
        <v>689</v>
      </c>
      <c r="F136" s="201" t="s">
        <v>695</v>
      </c>
      <c r="G136" s="447">
        <v>3</v>
      </c>
      <c r="H136" s="447">
        <v>7</v>
      </c>
      <c r="I136" s="447">
        <v>3</v>
      </c>
      <c r="J136" s="447">
        <v>0.42857142857142855</v>
      </c>
      <c r="K136" s="447">
        <v>0.20203050891044214</v>
      </c>
      <c r="L136" s="447">
        <v>-6.5779417974381527E-2</v>
      </c>
      <c r="M136" s="447">
        <v>0.92292227511723857</v>
      </c>
    </row>
    <row r="137" spans="2:13" ht="15.75" customHeight="1" x14ac:dyDescent="0.3">
      <c r="B137" s="201" t="s">
        <v>47</v>
      </c>
      <c r="C137" s="201" t="s">
        <v>49</v>
      </c>
      <c r="D137" s="201" t="s">
        <v>82</v>
      </c>
      <c r="E137" s="446" t="s">
        <v>689</v>
      </c>
      <c r="F137" s="201" t="s">
        <v>694</v>
      </c>
      <c r="G137" s="201"/>
      <c r="H137" s="201"/>
      <c r="I137" s="201"/>
      <c r="J137" s="201"/>
      <c r="K137" s="201"/>
      <c r="L137" s="201"/>
      <c r="M137" s="201"/>
    </row>
    <row r="138" spans="2:13" ht="15.75" customHeight="1" x14ac:dyDescent="0.3">
      <c r="B138" s="201" t="s">
        <v>47</v>
      </c>
      <c r="C138" s="201" t="s">
        <v>49</v>
      </c>
      <c r="D138" s="201" t="s">
        <v>82</v>
      </c>
      <c r="E138" s="446" t="s">
        <v>689</v>
      </c>
      <c r="F138" s="201" t="s">
        <v>693</v>
      </c>
      <c r="G138" s="201"/>
      <c r="H138" s="201"/>
      <c r="I138" s="201"/>
      <c r="J138" s="201"/>
      <c r="K138" s="201"/>
      <c r="L138" s="201"/>
      <c r="M138" s="201"/>
    </row>
    <row r="139" spans="2:13" ht="15.75" customHeight="1" x14ac:dyDescent="0.3">
      <c r="B139" s="201" t="s">
        <v>47</v>
      </c>
      <c r="C139" s="201" t="s">
        <v>49</v>
      </c>
      <c r="D139" s="201" t="s">
        <v>82</v>
      </c>
      <c r="E139" s="446" t="s">
        <v>689</v>
      </c>
      <c r="F139" s="201" t="s">
        <v>692</v>
      </c>
      <c r="G139" s="201"/>
      <c r="H139" s="201"/>
      <c r="I139" s="201"/>
      <c r="J139" s="201"/>
      <c r="K139" s="201"/>
      <c r="L139" s="201"/>
      <c r="M139" s="201"/>
    </row>
    <row r="140" spans="2:13" ht="15.75" customHeight="1" x14ac:dyDescent="0.3">
      <c r="B140" s="36" t="s">
        <v>47</v>
      </c>
      <c r="C140" s="36" t="s">
        <v>49</v>
      </c>
      <c r="D140" s="36" t="s">
        <v>82</v>
      </c>
      <c r="E140" s="37" t="s">
        <v>682</v>
      </c>
      <c r="F140" s="199" t="s">
        <v>681</v>
      </c>
      <c r="G140" s="442">
        <v>3</v>
      </c>
      <c r="H140" s="442">
        <v>7</v>
      </c>
      <c r="I140" s="442">
        <v>3</v>
      </c>
      <c r="J140" s="442">
        <v>0.42857142857142855</v>
      </c>
      <c r="K140" s="442">
        <v>0.20203050891044214</v>
      </c>
      <c r="L140" s="442">
        <v>-6.5779417974381527E-2</v>
      </c>
      <c r="M140" s="442">
        <v>0.92292227511723857</v>
      </c>
    </row>
    <row r="141" spans="2:13" ht="15.75" customHeight="1" x14ac:dyDescent="0.3">
      <c r="B141" s="36" t="s">
        <v>47</v>
      </c>
      <c r="C141" s="36" t="s">
        <v>49</v>
      </c>
      <c r="D141" s="36" t="s">
        <v>82</v>
      </c>
      <c r="E141" s="199" t="s">
        <v>313</v>
      </c>
      <c r="F141" s="37" t="s">
        <v>688</v>
      </c>
      <c r="G141" s="442">
        <v>3</v>
      </c>
      <c r="H141" s="442">
        <v>12</v>
      </c>
      <c r="I141" s="442">
        <v>7</v>
      </c>
      <c r="J141" s="442">
        <v>0.58333333333333337</v>
      </c>
      <c r="K141" s="442">
        <v>0.1486470975026408</v>
      </c>
      <c r="L141" s="442">
        <v>0.25616327763932623</v>
      </c>
      <c r="M141" s="442">
        <v>0.91050338902734052</v>
      </c>
    </row>
    <row r="142" spans="2:13" ht="15.75" customHeight="1" x14ac:dyDescent="0.3">
      <c r="B142" s="36" t="s">
        <v>47</v>
      </c>
      <c r="C142" s="36" t="s">
        <v>49</v>
      </c>
      <c r="D142" s="36" t="s">
        <v>82</v>
      </c>
      <c r="E142" s="199" t="s">
        <v>313</v>
      </c>
      <c r="F142" s="37" t="s">
        <v>687</v>
      </c>
      <c r="G142" s="442">
        <v>3</v>
      </c>
      <c r="H142" s="442">
        <v>1</v>
      </c>
      <c r="I142" s="442">
        <v>1</v>
      </c>
      <c r="J142" s="442">
        <v>1</v>
      </c>
      <c r="K142" s="36"/>
      <c r="L142" s="36"/>
      <c r="M142" s="36"/>
    </row>
    <row r="143" spans="2:13" x14ac:dyDescent="0.3">
      <c r="B143" s="36" t="s">
        <v>47</v>
      </c>
      <c r="C143" s="36" t="s">
        <v>49</v>
      </c>
      <c r="D143" s="36" t="s">
        <v>82</v>
      </c>
      <c r="E143" s="199" t="s">
        <v>313</v>
      </c>
      <c r="F143" s="37" t="s">
        <v>686</v>
      </c>
      <c r="G143" s="36"/>
      <c r="H143" s="36"/>
      <c r="I143" s="36"/>
      <c r="J143" s="36"/>
      <c r="K143" s="36"/>
      <c r="L143" s="36"/>
      <c r="M143" s="36"/>
    </row>
    <row r="144" spans="2:13" x14ac:dyDescent="0.3">
      <c r="B144" s="36" t="s">
        <v>47</v>
      </c>
      <c r="C144" s="36" t="s">
        <v>49</v>
      </c>
      <c r="D144" s="36" t="s">
        <v>82</v>
      </c>
      <c r="E144" s="199" t="s">
        <v>313</v>
      </c>
      <c r="F144" s="37" t="s">
        <v>685</v>
      </c>
      <c r="G144" s="442">
        <v>3</v>
      </c>
      <c r="H144" s="442">
        <v>3</v>
      </c>
      <c r="I144" s="442">
        <v>2</v>
      </c>
      <c r="J144" s="442">
        <v>0.64711447323156124</v>
      </c>
      <c r="K144" s="442">
        <v>0.34253599764870035</v>
      </c>
      <c r="L144" s="442">
        <v>-0.82669897208907583</v>
      </c>
      <c r="M144" s="442">
        <v>2.1209279185521983</v>
      </c>
    </row>
    <row r="145" spans="2:13" x14ac:dyDescent="0.3">
      <c r="B145" s="16" t="s">
        <v>47</v>
      </c>
      <c r="C145" s="44" t="s">
        <v>53</v>
      </c>
      <c r="D145" s="16" t="s">
        <v>82</v>
      </c>
      <c r="E145" s="15" t="s">
        <v>313</v>
      </c>
      <c r="F145" s="15" t="s">
        <v>681</v>
      </c>
      <c r="G145" s="441">
        <v>3</v>
      </c>
      <c r="H145" s="441">
        <v>16</v>
      </c>
      <c r="I145" s="441">
        <v>10</v>
      </c>
      <c r="J145" s="441">
        <v>0.62106332510553741</v>
      </c>
      <c r="K145" s="441">
        <v>0.12554351779622658</v>
      </c>
      <c r="L145" s="441">
        <v>0.35347365115079493</v>
      </c>
      <c r="M145" s="441">
        <v>0.88865299906027984</v>
      </c>
    </row>
    <row r="146" spans="2:13" x14ac:dyDescent="0.3">
      <c r="B146" s="201" t="s">
        <v>47</v>
      </c>
      <c r="C146" s="201" t="s">
        <v>50</v>
      </c>
      <c r="D146" s="201" t="s">
        <v>82</v>
      </c>
      <c r="E146" s="201" t="s">
        <v>691</v>
      </c>
      <c r="F146" s="201" t="s">
        <v>695</v>
      </c>
      <c r="G146" s="447">
        <v>3</v>
      </c>
      <c r="H146" s="447">
        <v>1</v>
      </c>
      <c r="I146" s="447">
        <v>0</v>
      </c>
      <c r="J146" s="447">
        <v>0</v>
      </c>
      <c r="K146" s="201"/>
      <c r="L146" s="201"/>
      <c r="M146" s="201"/>
    </row>
    <row r="147" spans="2:13" x14ac:dyDescent="0.3">
      <c r="B147" s="201" t="s">
        <v>47</v>
      </c>
      <c r="C147" s="201" t="s">
        <v>50</v>
      </c>
      <c r="D147" s="201" t="s">
        <v>82</v>
      </c>
      <c r="E147" s="201" t="s">
        <v>691</v>
      </c>
      <c r="F147" s="201" t="s">
        <v>694</v>
      </c>
      <c r="G147" s="447">
        <v>3</v>
      </c>
      <c r="H147" s="447">
        <v>13</v>
      </c>
      <c r="I147" s="447">
        <v>10</v>
      </c>
      <c r="J147" s="447">
        <v>0.76336686148470689</v>
      </c>
      <c r="K147" s="447">
        <v>0.12378962273257718</v>
      </c>
      <c r="L147" s="447">
        <v>0.49365244329530178</v>
      </c>
      <c r="M147" s="447">
        <v>1.033081279674112</v>
      </c>
    </row>
    <row r="148" spans="2:13" x14ac:dyDescent="0.3">
      <c r="B148" s="201" t="s">
        <v>47</v>
      </c>
      <c r="C148" s="201" t="s">
        <v>50</v>
      </c>
      <c r="D148" s="201" t="s">
        <v>82</v>
      </c>
      <c r="E148" s="201" t="s">
        <v>691</v>
      </c>
      <c r="F148" s="201" t="s">
        <v>693</v>
      </c>
      <c r="G148" s="201"/>
      <c r="H148" s="201"/>
      <c r="I148" s="201"/>
      <c r="J148" s="201"/>
      <c r="K148" s="201"/>
      <c r="L148" s="201"/>
      <c r="M148" s="201"/>
    </row>
    <row r="149" spans="2:13" x14ac:dyDescent="0.3">
      <c r="B149" s="201" t="s">
        <v>47</v>
      </c>
      <c r="C149" s="201" t="s">
        <v>50</v>
      </c>
      <c r="D149" s="201" t="s">
        <v>82</v>
      </c>
      <c r="E149" s="201" t="s">
        <v>691</v>
      </c>
      <c r="F149" s="201" t="s">
        <v>692</v>
      </c>
      <c r="G149" s="201"/>
      <c r="H149" s="201"/>
      <c r="I149" s="201"/>
      <c r="J149" s="201"/>
      <c r="K149" s="201"/>
      <c r="L149" s="201"/>
      <c r="M149" s="201"/>
    </row>
    <row r="150" spans="2:13" x14ac:dyDescent="0.3">
      <c r="B150" s="36" t="s">
        <v>47</v>
      </c>
      <c r="C150" s="36" t="s">
        <v>50</v>
      </c>
      <c r="D150" s="36" t="s">
        <v>82</v>
      </c>
      <c r="E150" s="37" t="s">
        <v>684</v>
      </c>
      <c r="F150" s="199" t="s">
        <v>681</v>
      </c>
      <c r="G150" s="442">
        <v>3</v>
      </c>
      <c r="H150" s="442">
        <v>14</v>
      </c>
      <c r="I150" s="442">
        <v>10</v>
      </c>
      <c r="J150" s="442">
        <v>0.71174728560061384</v>
      </c>
      <c r="K150" s="442">
        <v>0.12604480883155281</v>
      </c>
      <c r="L150" s="442">
        <v>0.43944403129108239</v>
      </c>
      <c r="M150" s="442">
        <v>0.98405053991014535</v>
      </c>
    </row>
    <row r="151" spans="2:13" x14ac:dyDescent="0.3">
      <c r="B151" s="201" t="s">
        <v>47</v>
      </c>
      <c r="C151" s="201" t="s">
        <v>50</v>
      </c>
      <c r="D151" s="201" t="s">
        <v>82</v>
      </c>
      <c r="E151" s="446" t="s">
        <v>690</v>
      </c>
      <c r="F151" s="201" t="s">
        <v>695</v>
      </c>
      <c r="G151" s="201"/>
      <c r="H151" s="201"/>
      <c r="I151" s="201"/>
      <c r="J151" s="201"/>
      <c r="K151" s="201"/>
      <c r="L151" s="201"/>
      <c r="M151" s="201"/>
    </row>
    <row r="152" spans="2:13" x14ac:dyDescent="0.3">
      <c r="B152" s="201" t="s">
        <v>47</v>
      </c>
      <c r="C152" s="201" t="s">
        <v>50</v>
      </c>
      <c r="D152" s="201" t="s">
        <v>82</v>
      </c>
      <c r="E152" s="446" t="s">
        <v>690</v>
      </c>
      <c r="F152" s="201" t="s">
        <v>694</v>
      </c>
      <c r="G152" s="447">
        <v>3</v>
      </c>
      <c r="H152" s="447">
        <v>10</v>
      </c>
      <c r="I152" s="447">
        <v>5</v>
      </c>
      <c r="J152" s="447">
        <v>0.48741258896521267</v>
      </c>
      <c r="K152" s="447">
        <v>0.16665502272594718</v>
      </c>
      <c r="L152" s="447">
        <v>0.11041273558941372</v>
      </c>
      <c r="M152" s="447">
        <v>0.86441244234101156</v>
      </c>
    </row>
    <row r="153" spans="2:13" x14ac:dyDescent="0.3">
      <c r="B153" s="201" t="s">
        <v>47</v>
      </c>
      <c r="C153" s="201" t="s">
        <v>50</v>
      </c>
      <c r="D153" s="201" t="s">
        <v>82</v>
      </c>
      <c r="E153" s="446" t="s">
        <v>690</v>
      </c>
      <c r="F153" s="201" t="s">
        <v>693</v>
      </c>
      <c r="G153" s="201"/>
      <c r="H153" s="201"/>
      <c r="I153" s="201"/>
      <c r="J153" s="201"/>
      <c r="K153" s="201"/>
      <c r="L153" s="201"/>
      <c r="M153" s="201"/>
    </row>
    <row r="154" spans="2:13" x14ac:dyDescent="0.3">
      <c r="B154" s="201" t="s">
        <v>47</v>
      </c>
      <c r="C154" s="201" t="s">
        <v>50</v>
      </c>
      <c r="D154" s="201" t="s">
        <v>82</v>
      </c>
      <c r="E154" s="446" t="s">
        <v>690</v>
      </c>
      <c r="F154" s="201" t="s">
        <v>692</v>
      </c>
      <c r="G154" s="201"/>
      <c r="H154" s="201"/>
      <c r="I154" s="201"/>
      <c r="J154" s="201"/>
      <c r="K154" s="201"/>
      <c r="L154" s="201"/>
      <c r="M154" s="201"/>
    </row>
    <row r="155" spans="2:13" x14ac:dyDescent="0.3">
      <c r="B155" s="36" t="s">
        <v>47</v>
      </c>
      <c r="C155" s="36" t="s">
        <v>50</v>
      </c>
      <c r="D155" s="36" t="s">
        <v>82</v>
      </c>
      <c r="E155" s="37" t="s">
        <v>683</v>
      </c>
      <c r="F155" s="199" t="s">
        <v>681</v>
      </c>
      <c r="G155" s="442">
        <v>3</v>
      </c>
      <c r="H155" s="442">
        <v>10</v>
      </c>
      <c r="I155" s="442">
        <v>5</v>
      </c>
      <c r="J155" s="442">
        <v>0.48741258896521267</v>
      </c>
      <c r="K155" s="442">
        <v>0.16665502272594718</v>
      </c>
      <c r="L155" s="442">
        <v>0.11041273558941372</v>
      </c>
      <c r="M155" s="442">
        <v>0.86441244234101156</v>
      </c>
    </row>
    <row r="156" spans="2:13" x14ac:dyDescent="0.3">
      <c r="B156" s="201" t="s">
        <v>47</v>
      </c>
      <c r="C156" s="201" t="s">
        <v>50</v>
      </c>
      <c r="D156" s="201" t="s">
        <v>82</v>
      </c>
      <c r="E156" s="446" t="s">
        <v>689</v>
      </c>
      <c r="F156" s="201" t="s">
        <v>695</v>
      </c>
      <c r="G156" s="201"/>
      <c r="H156" s="201"/>
      <c r="I156" s="201"/>
      <c r="J156" s="201"/>
      <c r="K156" s="201"/>
      <c r="L156" s="201"/>
      <c r="M156" s="201"/>
    </row>
    <row r="157" spans="2:13" x14ac:dyDescent="0.3">
      <c r="B157" s="201" t="s">
        <v>47</v>
      </c>
      <c r="C157" s="201" t="s">
        <v>50</v>
      </c>
      <c r="D157" s="201" t="s">
        <v>82</v>
      </c>
      <c r="E157" s="446" t="s">
        <v>689</v>
      </c>
      <c r="F157" s="201" t="s">
        <v>694</v>
      </c>
      <c r="G157" s="201"/>
      <c r="H157" s="201"/>
      <c r="I157" s="201"/>
      <c r="J157" s="201"/>
      <c r="K157" s="201"/>
      <c r="L157" s="201"/>
      <c r="M157" s="201"/>
    </row>
    <row r="158" spans="2:13" x14ac:dyDescent="0.3">
      <c r="B158" s="201" t="s">
        <v>47</v>
      </c>
      <c r="C158" s="201" t="s">
        <v>50</v>
      </c>
      <c r="D158" s="201" t="s">
        <v>82</v>
      </c>
      <c r="E158" s="446" t="s">
        <v>689</v>
      </c>
      <c r="F158" s="201" t="s">
        <v>693</v>
      </c>
      <c r="G158" s="201"/>
      <c r="H158" s="201"/>
      <c r="I158" s="201"/>
      <c r="J158" s="201"/>
      <c r="K158" s="201"/>
      <c r="L158" s="201"/>
      <c r="M158" s="201"/>
    </row>
    <row r="159" spans="2:13" x14ac:dyDescent="0.3">
      <c r="B159" s="201" t="s">
        <v>47</v>
      </c>
      <c r="C159" s="201" t="s">
        <v>50</v>
      </c>
      <c r="D159" s="201" t="s">
        <v>82</v>
      </c>
      <c r="E159" s="446" t="s">
        <v>689</v>
      </c>
      <c r="F159" s="201" t="s">
        <v>692</v>
      </c>
      <c r="G159" s="201"/>
      <c r="H159" s="201"/>
      <c r="I159" s="201"/>
      <c r="J159" s="201"/>
      <c r="K159" s="201"/>
      <c r="L159" s="201"/>
      <c r="M159" s="201"/>
    </row>
    <row r="160" spans="2:13" x14ac:dyDescent="0.3">
      <c r="B160" s="36" t="s">
        <v>47</v>
      </c>
      <c r="C160" s="36" t="s">
        <v>50</v>
      </c>
      <c r="D160" s="36" t="s">
        <v>82</v>
      </c>
      <c r="E160" s="37" t="s">
        <v>682</v>
      </c>
      <c r="F160" s="199" t="s">
        <v>681</v>
      </c>
      <c r="G160" s="36"/>
      <c r="H160" s="36"/>
      <c r="I160" s="36"/>
      <c r="J160" s="36"/>
      <c r="K160" s="36"/>
      <c r="L160" s="36"/>
      <c r="M160" s="36"/>
    </row>
    <row r="161" spans="2:13" x14ac:dyDescent="0.3">
      <c r="B161" s="36" t="s">
        <v>47</v>
      </c>
      <c r="C161" s="36" t="s">
        <v>50</v>
      </c>
      <c r="D161" s="36" t="s">
        <v>82</v>
      </c>
      <c r="E161" s="199" t="s">
        <v>313</v>
      </c>
      <c r="F161" s="37" t="s">
        <v>688</v>
      </c>
      <c r="G161" s="442">
        <v>3</v>
      </c>
      <c r="H161" s="442">
        <v>1</v>
      </c>
      <c r="I161" s="442">
        <v>0</v>
      </c>
      <c r="J161" s="442">
        <v>0</v>
      </c>
      <c r="K161" s="36"/>
      <c r="L161" s="36"/>
      <c r="M161" s="36"/>
    </row>
    <row r="162" spans="2:13" x14ac:dyDescent="0.3">
      <c r="B162" s="36" t="s">
        <v>47</v>
      </c>
      <c r="C162" s="36" t="s">
        <v>50</v>
      </c>
      <c r="D162" s="36" t="s">
        <v>82</v>
      </c>
      <c r="E162" s="199" t="s">
        <v>313</v>
      </c>
      <c r="F162" s="37" t="s">
        <v>687</v>
      </c>
      <c r="G162" s="442">
        <v>3</v>
      </c>
      <c r="H162" s="442">
        <v>23</v>
      </c>
      <c r="I162" s="442">
        <v>15</v>
      </c>
      <c r="J162" s="442">
        <v>0.64447122721449268</v>
      </c>
      <c r="K162" s="442">
        <v>0.10262181070874633</v>
      </c>
      <c r="L162" s="442">
        <v>0.43164661780607883</v>
      </c>
      <c r="M162" s="442">
        <v>0.85729583662290654</v>
      </c>
    </row>
    <row r="163" spans="2:13" x14ac:dyDescent="0.3">
      <c r="B163" s="36" t="s">
        <v>47</v>
      </c>
      <c r="C163" s="36" t="s">
        <v>50</v>
      </c>
      <c r="D163" s="36" t="s">
        <v>82</v>
      </c>
      <c r="E163" s="199" t="s">
        <v>313</v>
      </c>
      <c r="F163" s="37" t="s">
        <v>686</v>
      </c>
      <c r="G163" s="36"/>
      <c r="H163" s="36"/>
      <c r="I163" s="36"/>
      <c r="J163" s="36"/>
      <c r="K163" s="36"/>
      <c r="L163" s="36"/>
      <c r="M163" s="36"/>
    </row>
    <row r="164" spans="2:13" x14ac:dyDescent="0.3">
      <c r="B164" s="36" t="s">
        <v>47</v>
      </c>
      <c r="C164" s="36" t="s">
        <v>50</v>
      </c>
      <c r="D164" s="36" t="s">
        <v>82</v>
      </c>
      <c r="E164" s="199" t="s">
        <v>313</v>
      </c>
      <c r="F164" s="37" t="s">
        <v>685</v>
      </c>
      <c r="G164" s="36"/>
      <c r="H164" s="36"/>
      <c r="I164" s="36"/>
      <c r="J164" s="36"/>
      <c r="K164" s="36"/>
      <c r="L164" s="36"/>
      <c r="M164" s="36"/>
    </row>
    <row r="165" spans="2:13" x14ac:dyDescent="0.3">
      <c r="B165" s="16" t="s">
        <v>47</v>
      </c>
      <c r="C165" s="44" t="s">
        <v>55</v>
      </c>
      <c r="D165" s="16" t="s">
        <v>82</v>
      </c>
      <c r="E165" s="15" t="s">
        <v>313</v>
      </c>
      <c r="F165" s="15" t="s">
        <v>681</v>
      </c>
      <c r="G165" s="441">
        <v>3</v>
      </c>
      <c r="H165" s="441">
        <v>24</v>
      </c>
      <c r="I165" s="441">
        <v>15</v>
      </c>
      <c r="J165" s="441">
        <v>0.61892361185541334</v>
      </c>
      <c r="K165" s="441">
        <v>0.10165543123922031</v>
      </c>
      <c r="L165" s="441">
        <v>0.40863333038196981</v>
      </c>
      <c r="M165" s="441">
        <v>0.82921389332885687</v>
      </c>
    </row>
    <row r="166" spans="2:13" x14ac:dyDescent="0.3">
      <c r="B166" s="60" t="s">
        <v>58</v>
      </c>
      <c r="C166" s="50" t="s">
        <v>44</v>
      </c>
      <c r="D166" s="80" t="s">
        <v>82</v>
      </c>
      <c r="E166" s="50" t="s">
        <v>313</v>
      </c>
      <c r="F166" s="50" t="s">
        <v>681</v>
      </c>
      <c r="G166" s="440">
        <v>3</v>
      </c>
      <c r="H166" s="440">
        <v>40</v>
      </c>
      <c r="I166" s="440">
        <v>25</v>
      </c>
      <c r="J166" s="440">
        <v>0.62027344593628708</v>
      </c>
      <c r="K166" s="440">
        <v>8.6112359598130558E-2</v>
      </c>
      <c r="L166" s="440">
        <v>0.44609475807420806</v>
      </c>
      <c r="M166" s="440">
        <v>0.7944521337983661</v>
      </c>
    </row>
    <row r="167" spans="2:13" x14ac:dyDescent="0.3">
      <c r="B167" s="199" t="s">
        <v>48</v>
      </c>
      <c r="C167" s="36" t="s">
        <v>49</v>
      </c>
      <c r="D167" s="36" t="s">
        <v>82</v>
      </c>
      <c r="E167" s="36" t="s">
        <v>691</v>
      </c>
      <c r="F167" s="37" t="s">
        <v>688</v>
      </c>
      <c r="G167" s="442">
        <v>9</v>
      </c>
      <c r="H167" s="442">
        <v>15</v>
      </c>
      <c r="I167" s="442">
        <v>7</v>
      </c>
      <c r="J167" s="442">
        <v>0.53623189080747191</v>
      </c>
      <c r="K167" s="442">
        <v>0.18347312721197331</v>
      </c>
      <c r="L167" s="442">
        <v>0.14272116997258183</v>
      </c>
      <c r="M167" s="442">
        <v>0.92974261164236194</v>
      </c>
    </row>
    <row r="168" spans="2:13" x14ac:dyDescent="0.3">
      <c r="B168" s="199" t="s">
        <v>48</v>
      </c>
      <c r="C168" s="36" t="s">
        <v>49</v>
      </c>
      <c r="D168" s="36" t="s">
        <v>82</v>
      </c>
      <c r="E168" s="36" t="s">
        <v>691</v>
      </c>
      <c r="F168" s="37" t="s">
        <v>687</v>
      </c>
      <c r="G168" s="442">
        <v>9</v>
      </c>
      <c r="H168" s="442">
        <v>18</v>
      </c>
      <c r="I168" s="442">
        <v>7</v>
      </c>
      <c r="J168" s="442">
        <v>0.58918919515863288</v>
      </c>
      <c r="K168" s="442">
        <v>0.22977370869823638</v>
      </c>
      <c r="L168" s="442">
        <v>0.10440904517055916</v>
      </c>
      <c r="M168" s="442">
        <v>1.0739693451467067</v>
      </c>
    </row>
    <row r="169" spans="2:13" x14ac:dyDescent="0.3">
      <c r="B169" s="199" t="s">
        <v>48</v>
      </c>
      <c r="C169" s="36" t="s">
        <v>49</v>
      </c>
      <c r="D169" s="36" t="s">
        <v>82</v>
      </c>
      <c r="E169" s="36" t="s">
        <v>691</v>
      </c>
      <c r="F169" s="37" t="s">
        <v>686</v>
      </c>
      <c r="G169" s="442">
        <v>9</v>
      </c>
      <c r="H169" s="442">
        <v>6</v>
      </c>
      <c r="I169" s="442">
        <v>1</v>
      </c>
      <c r="J169" s="442">
        <v>0.31481481564966474</v>
      </c>
      <c r="K169" s="442">
        <v>0.28206133507111308</v>
      </c>
      <c r="L169" s="442">
        <v>-0.41024692881946689</v>
      </c>
      <c r="M169" s="442">
        <v>1.0398765601187963</v>
      </c>
    </row>
    <row r="170" spans="2:13" x14ac:dyDescent="0.3">
      <c r="B170" s="199" t="s">
        <v>48</v>
      </c>
      <c r="C170" s="36" t="s">
        <v>49</v>
      </c>
      <c r="D170" s="36" t="s">
        <v>82</v>
      </c>
      <c r="E170" s="36" t="s">
        <v>691</v>
      </c>
      <c r="F170" s="37" t="s">
        <v>685</v>
      </c>
      <c r="G170" s="442">
        <v>9</v>
      </c>
      <c r="H170" s="442">
        <v>7</v>
      </c>
      <c r="I170" s="442">
        <v>5</v>
      </c>
      <c r="J170" s="442">
        <v>0.6503124981064321</v>
      </c>
      <c r="K170" s="442">
        <v>0.29287996517347037</v>
      </c>
      <c r="L170" s="442">
        <v>-6.6338959639458239E-2</v>
      </c>
      <c r="M170" s="442">
        <v>1.3669639558523223</v>
      </c>
    </row>
    <row r="171" spans="2:13" x14ac:dyDescent="0.3">
      <c r="B171" s="199" t="s">
        <v>48</v>
      </c>
      <c r="C171" s="36" t="s">
        <v>49</v>
      </c>
      <c r="D171" s="36" t="s">
        <v>82</v>
      </c>
      <c r="E171" s="445" t="s">
        <v>690</v>
      </c>
      <c r="F171" s="37" t="s">
        <v>688</v>
      </c>
      <c r="G171" s="442">
        <v>9</v>
      </c>
      <c r="H171" s="442">
        <v>16</v>
      </c>
      <c r="I171" s="442">
        <v>5</v>
      </c>
      <c r="J171" s="442">
        <v>0.36939314156255865</v>
      </c>
      <c r="K171" s="442">
        <v>0.16662686337927279</v>
      </c>
      <c r="L171" s="442">
        <v>1.4236389334757127E-2</v>
      </c>
      <c r="M171" s="442">
        <v>0.72454989379036017</v>
      </c>
    </row>
    <row r="172" spans="2:13" x14ac:dyDescent="0.3">
      <c r="B172" s="199" t="s">
        <v>48</v>
      </c>
      <c r="C172" s="36" t="s">
        <v>49</v>
      </c>
      <c r="D172" s="36" t="s">
        <v>82</v>
      </c>
      <c r="E172" s="36" t="s">
        <v>690</v>
      </c>
      <c r="F172" s="37" t="s">
        <v>687</v>
      </c>
      <c r="G172" s="442">
        <v>9</v>
      </c>
      <c r="H172" s="442">
        <v>14</v>
      </c>
      <c r="I172" s="442">
        <v>10</v>
      </c>
      <c r="J172" s="442">
        <v>0.7315351142624501</v>
      </c>
      <c r="K172" s="442">
        <v>0.19700579054877629</v>
      </c>
      <c r="L172" s="442">
        <v>0.30592997921919968</v>
      </c>
      <c r="M172" s="442">
        <v>1.1571402493057006</v>
      </c>
    </row>
    <row r="173" spans="2:13" x14ac:dyDescent="0.3">
      <c r="B173" s="199" t="s">
        <v>48</v>
      </c>
      <c r="C173" s="36" t="s">
        <v>49</v>
      </c>
      <c r="D173" s="36" t="s">
        <v>82</v>
      </c>
      <c r="E173" s="36" t="s">
        <v>690</v>
      </c>
      <c r="F173" s="37" t="s">
        <v>686</v>
      </c>
      <c r="G173" s="442">
        <v>9</v>
      </c>
      <c r="H173" s="442">
        <v>3</v>
      </c>
      <c r="I173" s="442">
        <v>2</v>
      </c>
      <c r="J173" s="442">
        <v>0.66666666666666663</v>
      </c>
      <c r="K173" s="442">
        <v>0.33333333333333331</v>
      </c>
      <c r="L173" s="442">
        <v>-0.76755090991648844</v>
      </c>
      <c r="M173" s="442">
        <v>2.1008842432498218</v>
      </c>
    </row>
    <row r="174" spans="2:13" x14ac:dyDescent="0.3">
      <c r="B174" s="199" t="s">
        <v>48</v>
      </c>
      <c r="C174" s="36" t="s">
        <v>49</v>
      </c>
      <c r="D174" s="36" t="s">
        <v>82</v>
      </c>
      <c r="E174" s="36" t="s">
        <v>690</v>
      </c>
      <c r="F174" s="37" t="s">
        <v>685</v>
      </c>
      <c r="G174" s="442">
        <v>9</v>
      </c>
      <c r="H174" s="442">
        <v>1</v>
      </c>
      <c r="I174" s="442">
        <v>1</v>
      </c>
      <c r="J174" s="442">
        <v>1</v>
      </c>
      <c r="K174" s="36"/>
      <c r="L174" s="36"/>
      <c r="M174" s="36"/>
    </row>
    <row r="175" spans="2:13" ht="15.75" customHeight="1" x14ac:dyDescent="0.3">
      <c r="B175" s="199" t="s">
        <v>48</v>
      </c>
      <c r="C175" s="36" t="s">
        <v>49</v>
      </c>
      <c r="D175" s="36" t="s">
        <v>82</v>
      </c>
      <c r="E175" s="444" t="s">
        <v>689</v>
      </c>
      <c r="F175" s="37" t="s">
        <v>688</v>
      </c>
      <c r="G175" s="442">
        <v>9</v>
      </c>
      <c r="H175" s="442">
        <v>1</v>
      </c>
      <c r="I175" s="442">
        <v>0</v>
      </c>
      <c r="J175" s="442">
        <v>0</v>
      </c>
      <c r="K175" s="36"/>
      <c r="L175" s="36"/>
      <c r="M175" s="36"/>
    </row>
    <row r="176" spans="2:13" ht="15.75" customHeight="1" x14ac:dyDescent="0.3">
      <c r="B176" s="199" t="s">
        <v>48</v>
      </c>
      <c r="C176" s="36" t="s">
        <v>49</v>
      </c>
      <c r="D176" s="36" t="s">
        <v>82</v>
      </c>
      <c r="E176" s="36" t="s">
        <v>689</v>
      </c>
      <c r="F176" s="37" t="s">
        <v>687</v>
      </c>
      <c r="G176" s="36"/>
      <c r="H176" s="36"/>
      <c r="I176" s="36"/>
      <c r="J176" s="36"/>
      <c r="K176" s="36"/>
      <c r="L176" s="36"/>
      <c r="M176" s="36"/>
    </row>
    <row r="177" spans="2:13" ht="15.75" customHeight="1" x14ac:dyDescent="0.3">
      <c r="B177" s="199" t="s">
        <v>48</v>
      </c>
      <c r="C177" s="36" t="s">
        <v>49</v>
      </c>
      <c r="D177" s="36" t="s">
        <v>82</v>
      </c>
      <c r="E177" s="36" t="s">
        <v>689</v>
      </c>
      <c r="F177" s="37" t="s">
        <v>686</v>
      </c>
      <c r="G177" s="442">
        <v>9</v>
      </c>
      <c r="H177" s="442">
        <v>1</v>
      </c>
      <c r="I177" s="442">
        <v>0</v>
      </c>
      <c r="J177" s="442">
        <v>0</v>
      </c>
      <c r="K177" s="36"/>
      <c r="L177" s="36"/>
      <c r="M177" s="36"/>
    </row>
    <row r="178" spans="2:13" x14ac:dyDescent="0.3">
      <c r="B178" s="199" t="s">
        <v>48</v>
      </c>
      <c r="C178" s="36" t="s">
        <v>49</v>
      </c>
      <c r="D178" s="36" t="s">
        <v>82</v>
      </c>
      <c r="E178" s="36" t="s">
        <v>689</v>
      </c>
      <c r="F178" s="37" t="s">
        <v>685</v>
      </c>
      <c r="G178" s="442">
        <v>9</v>
      </c>
      <c r="H178" s="442">
        <v>1</v>
      </c>
      <c r="I178" s="442">
        <v>0</v>
      </c>
      <c r="J178" s="442">
        <v>0</v>
      </c>
      <c r="K178" s="36"/>
      <c r="L178" s="36"/>
      <c r="M178" s="36"/>
    </row>
    <row r="179" spans="2:13" x14ac:dyDescent="0.3">
      <c r="B179" s="199" t="s">
        <v>48</v>
      </c>
      <c r="C179" s="36" t="s">
        <v>50</v>
      </c>
      <c r="D179" s="36" t="s">
        <v>82</v>
      </c>
      <c r="E179" s="36" t="s">
        <v>691</v>
      </c>
      <c r="F179" s="37" t="s">
        <v>688</v>
      </c>
      <c r="G179" s="442">
        <v>9</v>
      </c>
      <c r="H179" s="442">
        <v>3</v>
      </c>
      <c r="I179" s="442">
        <v>1</v>
      </c>
      <c r="J179" s="442">
        <v>2.1999115178228636E-2</v>
      </c>
      <c r="K179" s="442">
        <v>3.5707115321055437E-2</v>
      </c>
      <c r="L179" s="442">
        <v>-0.1316362020293895</v>
      </c>
      <c r="M179" s="442">
        <v>0.17563443238584678</v>
      </c>
    </row>
    <row r="180" spans="2:13" x14ac:dyDescent="0.3">
      <c r="B180" s="199" t="s">
        <v>48</v>
      </c>
      <c r="C180" s="36" t="s">
        <v>50</v>
      </c>
      <c r="D180" s="36" t="s">
        <v>82</v>
      </c>
      <c r="E180" s="36" t="s">
        <v>691</v>
      </c>
      <c r="F180" s="37" t="s">
        <v>687</v>
      </c>
      <c r="G180" s="442">
        <v>9</v>
      </c>
      <c r="H180" s="442">
        <v>39</v>
      </c>
      <c r="I180" s="442">
        <v>23</v>
      </c>
      <c r="J180" s="442">
        <v>0.55119077259746652</v>
      </c>
      <c r="K180" s="442">
        <v>0.1022470615377301</v>
      </c>
      <c r="L180" s="442">
        <v>0.34420241794333761</v>
      </c>
      <c r="M180" s="442">
        <v>0.75817912725159542</v>
      </c>
    </row>
    <row r="181" spans="2:13" x14ac:dyDescent="0.3">
      <c r="B181" s="199" t="s">
        <v>48</v>
      </c>
      <c r="C181" s="36" t="s">
        <v>50</v>
      </c>
      <c r="D181" s="36" t="s">
        <v>82</v>
      </c>
      <c r="E181" s="36" t="s">
        <v>691</v>
      </c>
      <c r="F181" s="37" t="s">
        <v>686</v>
      </c>
      <c r="G181" s="442">
        <v>9</v>
      </c>
      <c r="H181" s="442">
        <v>6</v>
      </c>
      <c r="I181" s="442">
        <v>3</v>
      </c>
      <c r="J181" s="442">
        <v>0.64637441976202215</v>
      </c>
      <c r="K181" s="442">
        <v>0.28722204667716078</v>
      </c>
      <c r="L181" s="442">
        <v>-9.1953356220573212E-2</v>
      </c>
      <c r="M181" s="442">
        <v>1.3847021957446175</v>
      </c>
    </row>
    <row r="182" spans="2:13" x14ac:dyDescent="0.3">
      <c r="B182" s="199" t="s">
        <v>48</v>
      </c>
      <c r="C182" s="36" t="s">
        <v>50</v>
      </c>
      <c r="D182" s="36" t="s">
        <v>82</v>
      </c>
      <c r="E182" s="36" t="s">
        <v>691</v>
      </c>
      <c r="F182" s="37" t="s">
        <v>685</v>
      </c>
      <c r="G182" s="36"/>
      <c r="H182" s="36"/>
      <c r="I182" s="36"/>
      <c r="J182" s="36"/>
      <c r="K182" s="36"/>
      <c r="L182" s="36"/>
      <c r="M182" s="36"/>
    </row>
    <row r="183" spans="2:13" x14ac:dyDescent="0.3">
      <c r="B183" s="199" t="s">
        <v>48</v>
      </c>
      <c r="C183" s="36" t="s">
        <v>50</v>
      </c>
      <c r="D183" s="36" t="s">
        <v>82</v>
      </c>
      <c r="E183" s="445" t="s">
        <v>690</v>
      </c>
      <c r="F183" s="37" t="s">
        <v>688</v>
      </c>
      <c r="G183" s="442">
        <v>9</v>
      </c>
      <c r="H183" s="442">
        <v>1</v>
      </c>
      <c r="I183" s="442">
        <v>1</v>
      </c>
      <c r="J183" s="442">
        <v>1</v>
      </c>
      <c r="K183" s="36"/>
      <c r="L183" s="36"/>
      <c r="M183" s="36"/>
    </row>
    <row r="184" spans="2:13" x14ac:dyDescent="0.3">
      <c r="B184" s="199" t="s">
        <v>48</v>
      </c>
      <c r="C184" s="36" t="s">
        <v>50</v>
      </c>
      <c r="D184" s="36" t="s">
        <v>82</v>
      </c>
      <c r="E184" s="36" t="s">
        <v>690</v>
      </c>
      <c r="F184" s="37" t="s">
        <v>687</v>
      </c>
      <c r="G184" s="442">
        <v>9</v>
      </c>
      <c r="H184" s="442">
        <v>23</v>
      </c>
      <c r="I184" s="442">
        <v>9</v>
      </c>
      <c r="J184" s="442">
        <v>0.41039878662223844</v>
      </c>
      <c r="K184" s="442">
        <v>0.1273113551665461</v>
      </c>
      <c r="L184" s="442">
        <v>0.14637119590397457</v>
      </c>
      <c r="M184" s="442">
        <v>0.67442637734050237</v>
      </c>
    </row>
    <row r="185" spans="2:13" x14ac:dyDescent="0.3">
      <c r="B185" s="199" t="s">
        <v>48</v>
      </c>
      <c r="C185" s="36" t="s">
        <v>50</v>
      </c>
      <c r="D185" s="36" t="s">
        <v>82</v>
      </c>
      <c r="E185" s="36" t="s">
        <v>690</v>
      </c>
      <c r="F185" s="37" t="s">
        <v>686</v>
      </c>
      <c r="G185" s="442">
        <v>9</v>
      </c>
      <c r="H185" s="442">
        <v>7</v>
      </c>
      <c r="I185" s="442">
        <v>5</v>
      </c>
      <c r="J185" s="442">
        <v>0.98992354506579294</v>
      </c>
      <c r="K185" s="442">
        <v>9.3198774533646278E-3</v>
      </c>
      <c r="L185" s="442">
        <v>0.9671186264739362</v>
      </c>
      <c r="M185" s="442">
        <v>1.0127284636576497</v>
      </c>
    </row>
    <row r="186" spans="2:13" x14ac:dyDescent="0.3">
      <c r="B186" s="199" t="s">
        <v>48</v>
      </c>
      <c r="C186" s="36" t="s">
        <v>50</v>
      </c>
      <c r="D186" s="36" t="s">
        <v>82</v>
      </c>
      <c r="E186" s="36" t="s">
        <v>690</v>
      </c>
      <c r="F186" s="37" t="s">
        <v>685</v>
      </c>
      <c r="G186" s="36"/>
      <c r="H186" s="36"/>
      <c r="I186" s="36"/>
      <c r="J186" s="36"/>
      <c r="K186" s="36"/>
      <c r="L186" s="36"/>
      <c r="M186" s="36"/>
    </row>
    <row r="187" spans="2:13" x14ac:dyDescent="0.3">
      <c r="B187" s="199" t="s">
        <v>48</v>
      </c>
      <c r="C187" s="36" t="s">
        <v>50</v>
      </c>
      <c r="D187" s="36" t="s">
        <v>82</v>
      </c>
      <c r="E187" s="444" t="s">
        <v>689</v>
      </c>
      <c r="F187" s="37" t="s">
        <v>688</v>
      </c>
      <c r="G187" s="36"/>
      <c r="H187" s="36"/>
      <c r="I187" s="36"/>
      <c r="J187" s="36"/>
      <c r="K187" s="36"/>
      <c r="L187" s="36"/>
      <c r="M187" s="36"/>
    </row>
    <row r="188" spans="2:13" x14ac:dyDescent="0.3">
      <c r="B188" s="199" t="s">
        <v>48</v>
      </c>
      <c r="C188" s="36" t="s">
        <v>50</v>
      </c>
      <c r="D188" s="36" t="s">
        <v>82</v>
      </c>
      <c r="E188" s="36" t="s">
        <v>689</v>
      </c>
      <c r="F188" s="37" t="s">
        <v>687</v>
      </c>
      <c r="G188" s="442">
        <v>9</v>
      </c>
      <c r="H188" s="442">
        <v>1</v>
      </c>
      <c r="I188" s="442">
        <v>1</v>
      </c>
      <c r="J188" s="442">
        <v>1</v>
      </c>
      <c r="K188" s="443"/>
      <c r="L188" s="36"/>
      <c r="M188" s="36"/>
    </row>
    <row r="189" spans="2:13" x14ac:dyDescent="0.3">
      <c r="B189" s="199" t="s">
        <v>48</v>
      </c>
      <c r="C189" s="36" t="s">
        <v>50</v>
      </c>
      <c r="D189" s="36" t="s">
        <v>82</v>
      </c>
      <c r="E189" s="36" t="s">
        <v>689</v>
      </c>
      <c r="F189" s="37" t="s">
        <v>686</v>
      </c>
      <c r="G189" s="442">
        <v>9</v>
      </c>
      <c r="H189" s="442">
        <v>2</v>
      </c>
      <c r="I189" s="442">
        <v>0</v>
      </c>
      <c r="J189" s="442">
        <v>0</v>
      </c>
      <c r="K189" s="442">
        <v>0</v>
      </c>
      <c r="L189" s="36"/>
      <c r="M189" s="36"/>
    </row>
    <row r="190" spans="2:13" x14ac:dyDescent="0.3">
      <c r="B190" s="199" t="s">
        <v>48</v>
      </c>
      <c r="C190" s="36" t="s">
        <v>50</v>
      </c>
      <c r="D190" s="36" t="s">
        <v>82</v>
      </c>
      <c r="E190" s="36" t="s">
        <v>689</v>
      </c>
      <c r="F190" s="37" t="s">
        <v>685</v>
      </c>
      <c r="G190" s="36"/>
      <c r="H190" s="36"/>
      <c r="I190" s="36"/>
      <c r="J190" s="36"/>
      <c r="K190" s="36"/>
      <c r="L190" s="36"/>
      <c r="M190" s="36"/>
    </row>
    <row r="191" spans="2:13" x14ac:dyDescent="0.3">
      <c r="B191" s="16" t="s">
        <v>43</v>
      </c>
      <c r="C191" s="15" t="s">
        <v>44</v>
      </c>
      <c r="D191" s="16" t="s">
        <v>82</v>
      </c>
      <c r="E191" s="44" t="s">
        <v>684</v>
      </c>
      <c r="F191" s="15" t="s">
        <v>681</v>
      </c>
      <c r="G191" s="441">
        <v>2</v>
      </c>
      <c r="H191" s="441">
        <v>27</v>
      </c>
      <c r="I191" s="441">
        <v>14</v>
      </c>
      <c r="J191" s="441">
        <v>0.46411418043460706</v>
      </c>
      <c r="K191" s="441">
        <v>0.10582813275412972</v>
      </c>
      <c r="L191" s="441">
        <v>0.2465813381218874</v>
      </c>
      <c r="M191" s="441">
        <v>0.68164702274732669</v>
      </c>
    </row>
    <row r="192" spans="2:13" x14ac:dyDescent="0.3">
      <c r="B192" s="16" t="s">
        <v>43</v>
      </c>
      <c r="C192" s="15" t="s">
        <v>44</v>
      </c>
      <c r="D192" s="16" t="s">
        <v>82</v>
      </c>
      <c r="E192" s="44" t="s">
        <v>683</v>
      </c>
      <c r="F192" s="15" t="s">
        <v>681</v>
      </c>
      <c r="G192" s="441">
        <v>2</v>
      </c>
      <c r="H192" s="441">
        <v>14</v>
      </c>
      <c r="I192" s="441">
        <v>7</v>
      </c>
      <c r="J192" s="441">
        <v>0.50139082180205641</v>
      </c>
      <c r="K192" s="441">
        <v>0.14615767452804171</v>
      </c>
      <c r="L192" s="441">
        <v>0.18563636285018464</v>
      </c>
      <c r="M192" s="441">
        <v>0.81714528075392812</v>
      </c>
    </row>
    <row r="193" spans="2:13" x14ac:dyDescent="0.3">
      <c r="B193" s="16" t="s">
        <v>43</v>
      </c>
      <c r="C193" s="15" t="s">
        <v>44</v>
      </c>
      <c r="D193" s="16" t="s">
        <v>82</v>
      </c>
      <c r="E193" s="44" t="s">
        <v>682</v>
      </c>
      <c r="F193" s="15" t="s">
        <v>681</v>
      </c>
      <c r="G193" s="441">
        <v>2</v>
      </c>
      <c r="H193" s="441">
        <v>1</v>
      </c>
      <c r="I193" s="441">
        <v>0</v>
      </c>
      <c r="J193" s="441">
        <v>0</v>
      </c>
      <c r="K193" s="16"/>
      <c r="L193" s="16"/>
      <c r="M193" s="16"/>
    </row>
    <row r="194" spans="2:13" x14ac:dyDescent="0.3">
      <c r="B194" s="16" t="s">
        <v>680</v>
      </c>
      <c r="C194" s="15" t="s">
        <v>44</v>
      </c>
      <c r="D194" s="16" t="s">
        <v>82</v>
      </c>
      <c r="E194" s="44" t="s">
        <v>684</v>
      </c>
      <c r="F194" s="15" t="s">
        <v>681</v>
      </c>
      <c r="G194" s="441">
        <v>2</v>
      </c>
      <c r="H194" s="441">
        <v>24</v>
      </c>
      <c r="I194" s="441">
        <v>9</v>
      </c>
      <c r="J194" s="441">
        <v>0.35380371745340827</v>
      </c>
      <c r="K194" s="441">
        <v>0.10610520681711229</v>
      </c>
      <c r="L194" s="441">
        <v>0.13430837386610173</v>
      </c>
      <c r="M194" s="441">
        <v>0.57329906104071482</v>
      </c>
    </row>
    <row r="195" spans="2:13" x14ac:dyDescent="0.3">
      <c r="B195" s="16" t="s">
        <v>680</v>
      </c>
      <c r="C195" s="15" t="s">
        <v>44</v>
      </c>
      <c r="D195" s="16" t="s">
        <v>82</v>
      </c>
      <c r="E195" s="44" t="s">
        <v>683</v>
      </c>
      <c r="F195" s="15" t="s">
        <v>681</v>
      </c>
      <c r="G195" s="441">
        <v>2</v>
      </c>
      <c r="H195" s="441">
        <v>21</v>
      </c>
      <c r="I195" s="441">
        <v>10</v>
      </c>
      <c r="J195" s="441">
        <v>0.52654558160609533</v>
      </c>
      <c r="K195" s="441">
        <v>0.12051167900403459</v>
      </c>
      <c r="L195" s="441">
        <v>0.2751626242350419</v>
      </c>
      <c r="M195" s="441">
        <v>0.77792853897714875</v>
      </c>
    </row>
    <row r="196" spans="2:13" x14ac:dyDescent="0.3">
      <c r="B196" s="16" t="s">
        <v>680</v>
      </c>
      <c r="C196" s="15" t="s">
        <v>44</v>
      </c>
      <c r="D196" s="16" t="s">
        <v>82</v>
      </c>
      <c r="E196" s="44" t="s">
        <v>682</v>
      </c>
      <c r="F196" s="15" t="s">
        <v>681</v>
      </c>
      <c r="G196" s="441">
        <v>2</v>
      </c>
      <c r="H196" s="441">
        <v>3</v>
      </c>
      <c r="I196" s="441">
        <v>1</v>
      </c>
      <c r="J196" s="441">
        <v>0.15515289182400249</v>
      </c>
      <c r="K196" s="441">
        <v>0.19662070797397779</v>
      </c>
      <c r="L196" s="441">
        <v>-0.69083773406550553</v>
      </c>
      <c r="M196" s="441">
        <v>1.0011435177135106</v>
      </c>
    </row>
    <row r="197" spans="2:13" x14ac:dyDescent="0.3">
      <c r="B197" s="16" t="s">
        <v>46</v>
      </c>
      <c r="C197" s="15" t="s">
        <v>44</v>
      </c>
      <c r="D197" s="16" t="s">
        <v>82</v>
      </c>
      <c r="E197" s="44" t="s">
        <v>684</v>
      </c>
      <c r="F197" s="15" t="s">
        <v>681</v>
      </c>
      <c r="G197" s="441">
        <v>2</v>
      </c>
      <c r="H197" s="441">
        <v>22</v>
      </c>
      <c r="I197" s="441">
        <v>7</v>
      </c>
      <c r="J197" s="441">
        <v>0.30589995609779147</v>
      </c>
      <c r="K197" s="441">
        <v>0.11204650673184488</v>
      </c>
      <c r="L197" s="441">
        <v>7.2886489444873664E-2</v>
      </c>
      <c r="M197" s="441">
        <v>0.5389134227507093</v>
      </c>
    </row>
    <row r="198" spans="2:13" x14ac:dyDescent="0.3">
      <c r="B198" s="16" t="s">
        <v>46</v>
      </c>
      <c r="C198" s="15" t="s">
        <v>44</v>
      </c>
      <c r="D198" s="16" t="s">
        <v>82</v>
      </c>
      <c r="E198" s="44" t="s">
        <v>683</v>
      </c>
      <c r="F198" s="15" t="s">
        <v>681</v>
      </c>
      <c r="G198" s="441">
        <v>2</v>
      </c>
      <c r="H198" s="441">
        <v>16</v>
      </c>
      <c r="I198" s="441">
        <v>9</v>
      </c>
      <c r="J198" s="441">
        <v>0.60338137685509985</v>
      </c>
      <c r="K198" s="441">
        <v>0.13958310419937964</v>
      </c>
      <c r="L198" s="441">
        <v>0.30586703284150957</v>
      </c>
      <c r="M198" s="441">
        <v>0.90089572086869008</v>
      </c>
    </row>
    <row r="199" spans="2:13" x14ac:dyDescent="0.3">
      <c r="B199" s="16" t="s">
        <v>46</v>
      </c>
      <c r="C199" s="15" t="s">
        <v>44</v>
      </c>
      <c r="D199" s="16" t="s">
        <v>82</v>
      </c>
      <c r="E199" s="44" t="s">
        <v>682</v>
      </c>
      <c r="F199" s="15" t="s">
        <v>681</v>
      </c>
      <c r="G199" s="441">
        <v>2</v>
      </c>
      <c r="H199" s="441">
        <v>2</v>
      </c>
      <c r="I199" s="441">
        <v>0</v>
      </c>
      <c r="J199" s="441">
        <v>0</v>
      </c>
      <c r="K199" s="441">
        <v>0</v>
      </c>
      <c r="L199" s="16"/>
      <c r="M199" s="16"/>
    </row>
    <row r="200" spans="2:13" x14ac:dyDescent="0.3">
      <c r="B200" s="16" t="s">
        <v>47</v>
      </c>
      <c r="C200" s="15" t="s">
        <v>44</v>
      </c>
      <c r="D200" s="16" t="s">
        <v>82</v>
      </c>
      <c r="E200" s="44" t="s">
        <v>684</v>
      </c>
      <c r="F200" s="15" t="s">
        <v>681</v>
      </c>
      <c r="G200" s="441">
        <v>3</v>
      </c>
      <c r="H200" s="441">
        <v>23</v>
      </c>
      <c r="I200" s="441">
        <v>17</v>
      </c>
      <c r="J200" s="441">
        <v>0.75004698420619265</v>
      </c>
      <c r="K200" s="441">
        <v>0.10088895142069516</v>
      </c>
      <c r="L200" s="441">
        <v>0.5408161050057354</v>
      </c>
      <c r="M200" s="441">
        <v>0.95927786340664989</v>
      </c>
    </row>
    <row r="201" spans="2:13" x14ac:dyDescent="0.3">
      <c r="B201" s="16" t="s">
        <v>47</v>
      </c>
      <c r="C201" s="15" t="s">
        <v>44</v>
      </c>
      <c r="D201" s="16" t="s">
        <v>82</v>
      </c>
      <c r="E201" s="44" t="s">
        <v>683</v>
      </c>
      <c r="F201" s="15" t="s">
        <v>681</v>
      </c>
      <c r="G201" s="441">
        <v>3</v>
      </c>
      <c r="H201" s="441">
        <v>17</v>
      </c>
      <c r="I201" s="441">
        <v>8</v>
      </c>
      <c r="J201" s="441">
        <v>0.44939371437112646</v>
      </c>
      <c r="K201" s="441">
        <v>0.13739891660074535</v>
      </c>
      <c r="L201" s="441">
        <v>0.15812102296194719</v>
      </c>
      <c r="M201" s="441">
        <v>0.74066640578030574</v>
      </c>
    </row>
    <row r="202" spans="2:13" x14ac:dyDescent="0.3">
      <c r="B202" s="16" t="s">
        <v>47</v>
      </c>
      <c r="C202" s="15" t="s">
        <v>44</v>
      </c>
      <c r="D202" s="16" t="s">
        <v>82</v>
      </c>
      <c r="E202" s="44" t="s">
        <v>682</v>
      </c>
      <c r="F202" s="15" t="s">
        <v>681</v>
      </c>
      <c r="G202" s="16"/>
      <c r="H202" s="16"/>
      <c r="I202" s="16"/>
      <c r="J202" s="16"/>
      <c r="K202" s="16"/>
      <c r="L202" s="16"/>
      <c r="M202" s="16"/>
    </row>
    <row r="203" spans="2:13" x14ac:dyDescent="0.3">
      <c r="B203" s="16" t="s">
        <v>43</v>
      </c>
      <c r="C203" s="15" t="s">
        <v>44</v>
      </c>
      <c r="D203" s="16" t="s">
        <v>82</v>
      </c>
      <c r="E203" s="15" t="s">
        <v>313</v>
      </c>
      <c r="F203" s="44" t="s">
        <v>688</v>
      </c>
      <c r="G203" s="441">
        <v>2</v>
      </c>
      <c r="H203" s="441">
        <v>9</v>
      </c>
      <c r="I203" s="441">
        <v>3</v>
      </c>
      <c r="J203" s="441">
        <v>0.23066346604152477</v>
      </c>
      <c r="K203" s="441">
        <v>0.14263921908645369</v>
      </c>
      <c r="L203" s="441">
        <v>-9.8263163014130406E-2</v>
      </c>
      <c r="M203" s="441">
        <v>0.55959009509717994</v>
      </c>
    </row>
    <row r="204" spans="2:13" x14ac:dyDescent="0.3">
      <c r="B204" s="16" t="s">
        <v>43</v>
      </c>
      <c r="C204" s="15" t="s">
        <v>44</v>
      </c>
      <c r="D204" s="16" t="s">
        <v>82</v>
      </c>
      <c r="E204" s="15" t="s">
        <v>313</v>
      </c>
      <c r="F204" s="44" t="s">
        <v>687</v>
      </c>
      <c r="G204" s="441">
        <v>2</v>
      </c>
      <c r="H204" s="441">
        <v>19</v>
      </c>
      <c r="I204" s="441">
        <v>11</v>
      </c>
      <c r="J204" s="441">
        <v>0.5447089456008547</v>
      </c>
      <c r="K204" s="441">
        <v>0.12880616880792189</v>
      </c>
      <c r="L204" s="441">
        <v>0.2740972266332839</v>
      </c>
      <c r="M204" s="441">
        <v>0.81532066456842545</v>
      </c>
    </row>
    <row r="205" spans="2:13" x14ac:dyDescent="0.3">
      <c r="B205" s="16" t="s">
        <v>43</v>
      </c>
      <c r="C205" s="15" t="s">
        <v>44</v>
      </c>
      <c r="D205" s="16" t="s">
        <v>82</v>
      </c>
      <c r="E205" s="15" t="s">
        <v>313</v>
      </c>
      <c r="F205" s="44" t="s">
        <v>686</v>
      </c>
      <c r="G205" s="441">
        <v>2</v>
      </c>
      <c r="H205" s="441">
        <v>10</v>
      </c>
      <c r="I205" s="441">
        <v>4</v>
      </c>
      <c r="J205" s="441">
        <v>0.40093240174417477</v>
      </c>
      <c r="K205" s="441">
        <v>0.17909528432645852</v>
      </c>
      <c r="L205" s="441">
        <v>-4.2092785183043824E-3</v>
      </c>
      <c r="M205" s="441">
        <v>0.80607408200665387</v>
      </c>
    </row>
    <row r="206" spans="2:13" x14ac:dyDescent="0.3">
      <c r="B206" s="16" t="s">
        <v>43</v>
      </c>
      <c r="C206" s="15" t="s">
        <v>44</v>
      </c>
      <c r="D206" s="16" t="s">
        <v>82</v>
      </c>
      <c r="E206" s="15" t="s">
        <v>313</v>
      </c>
      <c r="F206" s="44" t="s">
        <v>685</v>
      </c>
      <c r="G206" s="441">
        <v>2</v>
      </c>
      <c r="H206" s="441">
        <v>4</v>
      </c>
      <c r="I206" s="441">
        <v>3</v>
      </c>
      <c r="J206" s="441">
        <v>0.75</v>
      </c>
      <c r="K206" s="441">
        <v>0.25</v>
      </c>
      <c r="L206" s="441">
        <v>-4.561157632092705E-2</v>
      </c>
      <c r="M206" s="441">
        <v>1.545611576320927</v>
      </c>
    </row>
    <row r="207" spans="2:13" x14ac:dyDescent="0.3">
      <c r="B207" s="16" t="s">
        <v>680</v>
      </c>
      <c r="C207" s="15" t="s">
        <v>44</v>
      </c>
      <c r="D207" s="16" t="s">
        <v>82</v>
      </c>
      <c r="E207" s="15" t="s">
        <v>313</v>
      </c>
      <c r="F207" s="44" t="s">
        <v>688</v>
      </c>
      <c r="G207" s="441">
        <v>2</v>
      </c>
      <c r="H207" s="441">
        <v>11</v>
      </c>
      <c r="I207" s="441">
        <v>4</v>
      </c>
      <c r="J207" s="441">
        <v>0.38463521379783167</v>
      </c>
      <c r="K207" s="441">
        <v>0.15708255832299645</v>
      </c>
      <c r="L207" s="441">
        <v>3.4633462628963607E-2</v>
      </c>
      <c r="M207" s="441">
        <v>0.73463696496669972</v>
      </c>
    </row>
    <row r="208" spans="2:13" x14ac:dyDescent="0.3">
      <c r="B208" s="16" t="s">
        <v>680</v>
      </c>
      <c r="C208" s="15" t="s">
        <v>44</v>
      </c>
      <c r="D208" s="16" t="s">
        <v>82</v>
      </c>
      <c r="E208" s="15" t="s">
        <v>313</v>
      </c>
      <c r="F208" s="44" t="s">
        <v>687</v>
      </c>
      <c r="G208" s="441">
        <v>2</v>
      </c>
      <c r="H208" s="441">
        <v>32</v>
      </c>
      <c r="I208" s="441">
        <v>15</v>
      </c>
      <c r="J208" s="441">
        <v>0.46684217346186374</v>
      </c>
      <c r="K208" s="441">
        <v>9.8555298680785441E-2</v>
      </c>
      <c r="L208" s="441">
        <v>0.26583731658878751</v>
      </c>
      <c r="M208" s="441">
        <v>0.66784703033493997</v>
      </c>
    </row>
    <row r="209" spans="2:13" x14ac:dyDescent="0.3">
      <c r="B209" s="16" t="s">
        <v>680</v>
      </c>
      <c r="C209" s="15" t="s">
        <v>44</v>
      </c>
      <c r="D209" s="16" t="s">
        <v>82</v>
      </c>
      <c r="E209" s="15" t="s">
        <v>313</v>
      </c>
      <c r="F209" s="44" t="s">
        <v>686</v>
      </c>
      <c r="G209" s="441">
        <v>2</v>
      </c>
      <c r="H209" s="441">
        <v>3</v>
      </c>
      <c r="I209" s="441">
        <v>0</v>
      </c>
      <c r="J209" s="441">
        <v>0</v>
      </c>
      <c r="K209" s="441">
        <v>0</v>
      </c>
      <c r="L209" s="16"/>
      <c r="M209" s="16"/>
    </row>
    <row r="210" spans="2:13" x14ac:dyDescent="0.3">
      <c r="B210" s="16" t="s">
        <v>680</v>
      </c>
      <c r="C210" s="15" t="s">
        <v>44</v>
      </c>
      <c r="D210" s="16" t="s">
        <v>82</v>
      </c>
      <c r="E210" s="15" t="s">
        <v>313</v>
      </c>
      <c r="F210" s="44" t="s">
        <v>685</v>
      </c>
      <c r="G210" s="441">
        <v>2</v>
      </c>
      <c r="H210" s="441">
        <v>2</v>
      </c>
      <c r="I210" s="441">
        <v>1</v>
      </c>
      <c r="J210" s="441">
        <v>0.5</v>
      </c>
      <c r="K210" s="441">
        <v>0.5</v>
      </c>
      <c r="L210" s="441">
        <v>-5.8531023680873489</v>
      </c>
      <c r="M210" s="441">
        <v>6.8531023680873489</v>
      </c>
    </row>
    <row r="211" spans="2:13" x14ac:dyDescent="0.3">
      <c r="B211" s="16" t="s">
        <v>46</v>
      </c>
      <c r="C211" s="15" t="s">
        <v>44</v>
      </c>
      <c r="D211" s="16" t="s">
        <v>82</v>
      </c>
      <c r="E211" s="15" t="s">
        <v>313</v>
      </c>
      <c r="F211" s="44" t="s">
        <v>688</v>
      </c>
      <c r="G211" s="441">
        <v>2</v>
      </c>
      <c r="H211" s="441">
        <v>3</v>
      </c>
      <c r="I211" s="441">
        <v>0</v>
      </c>
      <c r="J211" s="441">
        <v>0</v>
      </c>
      <c r="K211" s="441">
        <v>0</v>
      </c>
      <c r="L211" s="16"/>
      <c r="M211" s="16"/>
    </row>
    <row r="212" spans="2:13" x14ac:dyDescent="0.3">
      <c r="B212" s="16" t="s">
        <v>46</v>
      </c>
      <c r="C212" s="15" t="s">
        <v>44</v>
      </c>
      <c r="D212" s="16" t="s">
        <v>82</v>
      </c>
      <c r="E212" s="15" t="s">
        <v>313</v>
      </c>
      <c r="F212" s="44" t="s">
        <v>687</v>
      </c>
      <c r="G212" s="441">
        <v>2</v>
      </c>
      <c r="H212" s="441">
        <v>20</v>
      </c>
      <c r="I212" s="441">
        <v>8</v>
      </c>
      <c r="J212" s="441">
        <v>0.48944338232369733</v>
      </c>
      <c r="K212" s="441">
        <v>0.12957212944919025</v>
      </c>
      <c r="L212" s="441">
        <v>0.21824579860563481</v>
      </c>
      <c r="M212" s="441">
        <v>0.7606409660417599</v>
      </c>
    </row>
    <row r="213" spans="2:13" x14ac:dyDescent="0.3">
      <c r="B213" s="16" t="s">
        <v>46</v>
      </c>
      <c r="C213" s="15" t="s">
        <v>44</v>
      </c>
      <c r="D213" s="16" t="s">
        <v>82</v>
      </c>
      <c r="E213" s="15" t="s">
        <v>313</v>
      </c>
      <c r="F213" s="44" t="s">
        <v>686</v>
      </c>
      <c r="G213" s="441">
        <v>2</v>
      </c>
      <c r="H213" s="441">
        <v>12</v>
      </c>
      <c r="I213" s="441">
        <v>7</v>
      </c>
      <c r="J213" s="441">
        <v>0.50807822677664694</v>
      </c>
      <c r="K213" s="441">
        <v>0.17042575234350213</v>
      </c>
      <c r="L213" s="441">
        <v>0.13297367497114604</v>
      </c>
      <c r="M213" s="441">
        <v>0.88318277858214778</v>
      </c>
    </row>
    <row r="214" spans="2:13" x14ac:dyDescent="0.3">
      <c r="B214" s="16" t="s">
        <v>46</v>
      </c>
      <c r="C214" s="15" t="s">
        <v>44</v>
      </c>
      <c r="D214" s="16" t="s">
        <v>82</v>
      </c>
      <c r="E214" s="15" t="s">
        <v>313</v>
      </c>
      <c r="F214" s="44" t="s">
        <v>685</v>
      </c>
      <c r="G214" s="16"/>
      <c r="H214" s="16"/>
      <c r="I214" s="16"/>
      <c r="J214" s="16"/>
      <c r="K214" s="16"/>
      <c r="L214" s="16"/>
      <c r="M214" s="16"/>
    </row>
    <row r="215" spans="2:13" x14ac:dyDescent="0.3">
      <c r="B215" s="16" t="s">
        <v>47</v>
      </c>
      <c r="C215" s="15" t="s">
        <v>44</v>
      </c>
      <c r="D215" s="16" t="s">
        <v>82</v>
      </c>
      <c r="E215" s="15" t="s">
        <v>313</v>
      </c>
      <c r="F215" s="44" t="s">
        <v>688</v>
      </c>
      <c r="G215" s="441">
        <v>3</v>
      </c>
      <c r="H215" s="441">
        <v>13</v>
      </c>
      <c r="I215" s="441">
        <v>7</v>
      </c>
      <c r="J215" s="441">
        <v>0.56600910536973259</v>
      </c>
      <c r="K215" s="441">
        <v>0.14487982986031941</v>
      </c>
      <c r="L215" s="441">
        <v>0.2503430733100635</v>
      </c>
      <c r="M215" s="441">
        <v>0.88167513742940162</v>
      </c>
    </row>
    <row r="216" spans="2:13" x14ac:dyDescent="0.3">
      <c r="B216" s="16" t="s">
        <v>47</v>
      </c>
      <c r="C216" s="15" t="s">
        <v>44</v>
      </c>
      <c r="D216" s="16" t="s">
        <v>82</v>
      </c>
      <c r="E216" s="15" t="s">
        <v>313</v>
      </c>
      <c r="F216" s="44" t="s">
        <v>687</v>
      </c>
      <c r="G216" s="441">
        <v>3</v>
      </c>
      <c r="H216" s="441">
        <v>24</v>
      </c>
      <c r="I216" s="441">
        <v>16</v>
      </c>
      <c r="J216" s="441">
        <v>0.68039003483816574</v>
      </c>
      <c r="K216" s="441">
        <v>9.8234187651845106E-2</v>
      </c>
      <c r="L216" s="441">
        <v>0.47717713494884334</v>
      </c>
      <c r="M216" s="441">
        <v>0.88360293472748808</v>
      </c>
    </row>
    <row r="217" spans="2:13" x14ac:dyDescent="0.3">
      <c r="B217" s="16" t="s">
        <v>47</v>
      </c>
      <c r="C217" s="15" t="s">
        <v>44</v>
      </c>
      <c r="D217" s="16" t="s">
        <v>82</v>
      </c>
      <c r="E217" s="15" t="s">
        <v>313</v>
      </c>
      <c r="F217" s="44" t="s">
        <v>686</v>
      </c>
      <c r="G217" s="16"/>
      <c r="H217" s="16"/>
      <c r="I217" s="16"/>
      <c r="J217" s="16"/>
      <c r="K217" s="16"/>
      <c r="L217" s="16"/>
      <c r="M217" s="16"/>
    </row>
    <row r="218" spans="2:13" x14ac:dyDescent="0.3">
      <c r="B218" s="16" t="s">
        <v>47</v>
      </c>
      <c r="C218" s="15" t="s">
        <v>44</v>
      </c>
      <c r="D218" s="16" t="s">
        <v>82</v>
      </c>
      <c r="E218" s="15" t="s">
        <v>313</v>
      </c>
      <c r="F218" s="44" t="s">
        <v>685</v>
      </c>
      <c r="G218" s="441">
        <v>3</v>
      </c>
      <c r="H218" s="441">
        <v>3</v>
      </c>
      <c r="I218" s="441">
        <v>2</v>
      </c>
      <c r="J218" s="441">
        <v>0.64711447323156124</v>
      </c>
      <c r="K218" s="441">
        <v>0.34253599764870035</v>
      </c>
      <c r="L218" s="441">
        <v>-0.82669897208907583</v>
      </c>
      <c r="M218" s="441">
        <v>2.1209279185521983</v>
      </c>
    </row>
    <row r="219" spans="2:13" x14ac:dyDescent="0.3">
      <c r="B219" s="15" t="s">
        <v>48</v>
      </c>
      <c r="C219" s="16" t="s">
        <v>49</v>
      </c>
      <c r="D219" s="16" t="s">
        <v>82</v>
      </c>
      <c r="E219" s="44" t="s">
        <v>684</v>
      </c>
      <c r="F219" s="15" t="s">
        <v>681</v>
      </c>
      <c r="G219" s="441">
        <v>9</v>
      </c>
      <c r="H219" s="441">
        <v>46</v>
      </c>
      <c r="I219" s="441">
        <v>20</v>
      </c>
      <c r="J219" s="441">
        <v>0.52235100906043408</v>
      </c>
      <c r="K219" s="441">
        <v>0.11562420771566144</v>
      </c>
      <c r="L219" s="441">
        <v>0.28947190046365767</v>
      </c>
      <c r="M219" s="441">
        <v>0.75523011765721049</v>
      </c>
    </row>
    <row r="220" spans="2:13" x14ac:dyDescent="0.3">
      <c r="B220" s="15" t="s">
        <v>48</v>
      </c>
      <c r="C220" s="16" t="s">
        <v>49</v>
      </c>
      <c r="D220" s="16" t="s">
        <v>82</v>
      </c>
      <c r="E220" s="44" t="s">
        <v>683</v>
      </c>
      <c r="F220" s="15" t="s">
        <v>681</v>
      </c>
      <c r="G220" s="441">
        <v>9</v>
      </c>
      <c r="H220" s="441">
        <v>35</v>
      </c>
      <c r="I220" s="441">
        <v>19</v>
      </c>
      <c r="J220" s="441">
        <v>0.54888397289707436</v>
      </c>
      <c r="K220" s="441">
        <v>0.12860620470520229</v>
      </c>
      <c r="L220" s="441">
        <v>0.28752471952073633</v>
      </c>
      <c r="M220" s="441">
        <v>0.81024322627341239</v>
      </c>
    </row>
    <row r="221" spans="2:13" x14ac:dyDescent="0.3">
      <c r="B221" s="15" t="s">
        <v>48</v>
      </c>
      <c r="C221" s="16" t="s">
        <v>49</v>
      </c>
      <c r="D221" s="16" t="s">
        <v>82</v>
      </c>
      <c r="E221" s="44" t="s">
        <v>682</v>
      </c>
      <c r="F221" s="15" t="s">
        <v>681</v>
      </c>
      <c r="G221" s="441">
        <v>9</v>
      </c>
      <c r="H221" s="441">
        <v>3</v>
      </c>
      <c r="I221" s="441">
        <v>0</v>
      </c>
      <c r="J221" s="441">
        <v>0</v>
      </c>
      <c r="K221" s="441">
        <v>0</v>
      </c>
      <c r="L221" s="16"/>
      <c r="M221" s="16"/>
    </row>
    <row r="222" spans="2:13" x14ac:dyDescent="0.3">
      <c r="B222" s="15" t="s">
        <v>48</v>
      </c>
      <c r="C222" s="16" t="s">
        <v>50</v>
      </c>
      <c r="D222" s="16" t="s">
        <v>82</v>
      </c>
      <c r="E222" s="44" t="s">
        <v>684</v>
      </c>
      <c r="F222" s="15" t="s">
        <v>681</v>
      </c>
      <c r="G222" s="441">
        <v>9</v>
      </c>
      <c r="H222" s="441">
        <v>50</v>
      </c>
      <c r="I222" s="441">
        <v>27</v>
      </c>
      <c r="J222" s="441">
        <v>0.5054735045059191</v>
      </c>
      <c r="K222" s="441">
        <v>9.0875293258742149E-2</v>
      </c>
      <c r="L222" s="441">
        <v>0.32285276550629305</v>
      </c>
      <c r="M222" s="441">
        <v>0.68809424350554516</v>
      </c>
    </row>
    <row r="223" spans="2:13" x14ac:dyDescent="0.3">
      <c r="B223" s="15" t="s">
        <v>48</v>
      </c>
      <c r="C223" s="16" t="s">
        <v>50</v>
      </c>
      <c r="D223" s="16" t="s">
        <v>82</v>
      </c>
      <c r="E223" s="44" t="s">
        <v>683</v>
      </c>
      <c r="F223" s="15" t="s">
        <v>681</v>
      </c>
      <c r="G223" s="441">
        <v>9</v>
      </c>
      <c r="H223" s="441">
        <v>33</v>
      </c>
      <c r="I223" s="441">
        <v>15</v>
      </c>
      <c r="J223" s="441">
        <v>0.48838972457903385</v>
      </c>
      <c r="K223" s="441">
        <v>0.1092047070131479</v>
      </c>
      <c r="L223" s="441">
        <v>0.26594701560116141</v>
      </c>
      <c r="M223" s="441">
        <v>0.71083243355690628</v>
      </c>
    </row>
    <row r="224" spans="2:13" x14ac:dyDescent="0.3">
      <c r="B224" s="15" t="s">
        <v>48</v>
      </c>
      <c r="C224" s="16" t="s">
        <v>50</v>
      </c>
      <c r="D224" s="16" t="s">
        <v>82</v>
      </c>
      <c r="E224" s="44" t="s">
        <v>682</v>
      </c>
      <c r="F224" s="15" t="s">
        <v>681</v>
      </c>
      <c r="G224" s="441">
        <v>9</v>
      </c>
      <c r="H224" s="441">
        <v>3</v>
      </c>
      <c r="I224" s="441">
        <v>1</v>
      </c>
      <c r="J224" s="441">
        <v>3.7735850387642045E-2</v>
      </c>
      <c r="K224" s="441">
        <v>5.4467783974745318E-2</v>
      </c>
      <c r="L224" s="441">
        <v>-0.19662010901470009</v>
      </c>
      <c r="M224" s="441">
        <v>0.27209180978998415</v>
      </c>
    </row>
    <row r="225" spans="2:13" x14ac:dyDescent="0.3">
      <c r="B225" s="15" t="s">
        <v>48</v>
      </c>
      <c r="C225" s="16" t="s">
        <v>49</v>
      </c>
      <c r="D225" s="16" t="s">
        <v>82</v>
      </c>
      <c r="E225" s="15" t="s">
        <v>313</v>
      </c>
      <c r="F225" s="44" t="s">
        <v>688</v>
      </c>
      <c r="G225" s="441">
        <v>9</v>
      </c>
      <c r="H225" s="441">
        <v>32</v>
      </c>
      <c r="I225" s="441">
        <v>12</v>
      </c>
      <c r="J225" s="441">
        <v>0.44642857540185221</v>
      </c>
      <c r="K225" s="441">
        <v>0.12228465831389014</v>
      </c>
      <c r="L225" s="441">
        <v>0.19702737048268273</v>
      </c>
      <c r="M225" s="441">
        <v>0.69582978032102172</v>
      </c>
    </row>
    <row r="226" spans="2:13" x14ac:dyDescent="0.3">
      <c r="B226" s="15" t="s">
        <v>48</v>
      </c>
      <c r="C226" s="16" t="s">
        <v>49</v>
      </c>
      <c r="D226" s="16" t="s">
        <v>82</v>
      </c>
      <c r="E226" s="15" t="s">
        <v>313</v>
      </c>
      <c r="F226" s="44" t="s">
        <v>687</v>
      </c>
      <c r="G226" s="441">
        <v>9</v>
      </c>
      <c r="H226" s="441">
        <v>32</v>
      </c>
      <c r="I226" s="441">
        <v>17</v>
      </c>
      <c r="J226" s="441">
        <v>0.66878545813832257</v>
      </c>
      <c r="K226" s="441">
        <v>0.14830267845354581</v>
      </c>
      <c r="L226" s="441">
        <v>0.36632015129571277</v>
      </c>
      <c r="M226" s="441">
        <v>0.97125076498093232</v>
      </c>
    </row>
    <row r="227" spans="2:13" x14ac:dyDescent="0.3">
      <c r="B227" s="15" t="s">
        <v>48</v>
      </c>
      <c r="C227" s="16" t="s">
        <v>49</v>
      </c>
      <c r="D227" s="16" t="s">
        <v>82</v>
      </c>
      <c r="E227" s="15" t="s">
        <v>313</v>
      </c>
      <c r="F227" s="44" t="s">
        <v>686</v>
      </c>
      <c r="G227" s="441">
        <v>9</v>
      </c>
      <c r="H227" s="441">
        <v>10</v>
      </c>
      <c r="I227" s="441">
        <v>3</v>
      </c>
      <c r="J227" s="441">
        <v>0.31927710905214679</v>
      </c>
      <c r="K227" s="441">
        <v>0.26488039278445319</v>
      </c>
      <c r="L227" s="441">
        <v>-0.2799239687700058</v>
      </c>
      <c r="M227" s="441">
        <v>0.91847818687429938</v>
      </c>
    </row>
    <row r="228" spans="2:13" x14ac:dyDescent="0.3">
      <c r="B228" s="15" t="s">
        <v>48</v>
      </c>
      <c r="C228" s="16" t="s">
        <v>49</v>
      </c>
      <c r="D228" s="16" t="s">
        <v>82</v>
      </c>
      <c r="E228" s="15" t="s">
        <v>313</v>
      </c>
      <c r="F228" s="44" t="s">
        <v>685</v>
      </c>
      <c r="G228" s="441">
        <v>9</v>
      </c>
      <c r="H228" s="441">
        <v>9</v>
      </c>
      <c r="I228" s="441">
        <v>6</v>
      </c>
      <c r="J228" s="441">
        <v>0.6415149839551173</v>
      </c>
      <c r="K228" s="441">
        <v>0.27153857866059111</v>
      </c>
      <c r="L228" s="441">
        <v>1.5345898696332516E-2</v>
      </c>
      <c r="M228" s="441">
        <v>1.2676840692139022</v>
      </c>
    </row>
    <row r="229" spans="2:13" x14ac:dyDescent="0.3">
      <c r="B229" s="15" t="s">
        <v>48</v>
      </c>
      <c r="C229" s="16" t="s">
        <v>50</v>
      </c>
      <c r="D229" s="16" t="s">
        <v>82</v>
      </c>
      <c r="E229" s="15" t="s">
        <v>313</v>
      </c>
      <c r="F229" s="44" t="s">
        <v>688</v>
      </c>
      <c r="G229" s="441">
        <v>9</v>
      </c>
      <c r="H229" s="441">
        <v>4</v>
      </c>
      <c r="I229" s="441">
        <v>2</v>
      </c>
      <c r="J229" s="441">
        <v>4.3051143296522647E-2</v>
      </c>
      <c r="K229" s="441">
        <v>5.4990156523334839E-2</v>
      </c>
      <c r="L229" s="441">
        <v>-0.13195207715813712</v>
      </c>
      <c r="M229" s="441">
        <v>0.21805436375118242</v>
      </c>
    </row>
    <row r="230" spans="2:13" x14ac:dyDescent="0.3">
      <c r="B230" s="15" t="s">
        <v>48</v>
      </c>
      <c r="C230" s="16" t="s">
        <v>50</v>
      </c>
      <c r="D230" s="16" t="s">
        <v>82</v>
      </c>
      <c r="E230" s="15" t="s">
        <v>313</v>
      </c>
      <c r="F230" s="44" t="s">
        <v>687</v>
      </c>
      <c r="G230" s="441">
        <v>9</v>
      </c>
      <c r="H230" s="441">
        <v>63</v>
      </c>
      <c r="I230" s="441">
        <v>33</v>
      </c>
      <c r="J230" s="441">
        <v>0.49923449874477199</v>
      </c>
      <c r="K230" s="441">
        <v>7.9596870199530392E-2</v>
      </c>
      <c r="L230" s="441">
        <v>0.3401226223709079</v>
      </c>
      <c r="M230" s="441">
        <v>0.65834637511863603</v>
      </c>
    </row>
    <row r="231" spans="2:13" x14ac:dyDescent="0.3">
      <c r="B231" s="15" t="s">
        <v>48</v>
      </c>
      <c r="C231" s="16" t="s">
        <v>50</v>
      </c>
      <c r="D231" s="16" t="s">
        <v>82</v>
      </c>
      <c r="E231" s="15" t="s">
        <v>313</v>
      </c>
      <c r="F231" s="44" t="s">
        <v>686</v>
      </c>
      <c r="G231" s="441">
        <v>9</v>
      </c>
      <c r="H231" s="441">
        <v>15</v>
      </c>
      <c r="I231" s="441">
        <v>8</v>
      </c>
      <c r="J231" s="441">
        <v>0.65756839204748141</v>
      </c>
      <c r="K231" s="441">
        <v>0.15952309827738048</v>
      </c>
      <c r="L231" s="441">
        <v>0.31542537444675228</v>
      </c>
      <c r="M231" s="441">
        <v>0.99971140964821048</v>
      </c>
    </row>
    <row r="232" spans="2:13" x14ac:dyDescent="0.3">
      <c r="B232" s="15" t="s">
        <v>48</v>
      </c>
      <c r="C232" s="16" t="s">
        <v>50</v>
      </c>
      <c r="D232" s="16" t="s">
        <v>82</v>
      </c>
      <c r="E232" s="15" t="s">
        <v>313</v>
      </c>
      <c r="F232" s="44" t="s">
        <v>685</v>
      </c>
      <c r="G232" s="441">
        <v>9</v>
      </c>
      <c r="H232" s="16"/>
      <c r="I232" s="16"/>
      <c r="J232" s="16"/>
      <c r="K232" s="16"/>
      <c r="L232" s="16"/>
      <c r="M232" s="16"/>
    </row>
    <row r="233" spans="2:13" x14ac:dyDescent="0.3">
      <c r="B233" s="50" t="s">
        <v>48</v>
      </c>
      <c r="C233" s="60" t="s">
        <v>53</v>
      </c>
      <c r="D233" s="80" t="s">
        <v>82</v>
      </c>
      <c r="E233" s="50" t="s">
        <v>313</v>
      </c>
      <c r="F233" s="50" t="s">
        <v>681</v>
      </c>
      <c r="G233" s="440">
        <v>9</v>
      </c>
      <c r="H233" s="440">
        <v>84</v>
      </c>
      <c r="I233" s="440">
        <v>39</v>
      </c>
      <c r="J233" s="440">
        <v>0.53108990294407954</v>
      </c>
      <c r="K233" s="440">
        <v>8.4993761835623349E-2</v>
      </c>
      <c r="L233" s="440">
        <v>0.362040729087238</v>
      </c>
      <c r="M233" s="440">
        <v>0.70013907680092102</v>
      </c>
    </row>
    <row r="234" spans="2:13" x14ac:dyDescent="0.3">
      <c r="B234" s="50" t="s">
        <v>48</v>
      </c>
      <c r="C234" s="60" t="s">
        <v>55</v>
      </c>
      <c r="D234" s="80" t="s">
        <v>82</v>
      </c>
      <c r="E234" s="50" t="s">
        <v>313</v>
      </c>
      <c r="F234" s="50" t="s">
        <v>681</v>
      </c>
      <c r="G234" s="440">
        <v>9</v>
      </c>
      <c r="H234" s="440">
        <v>86</v>
      </c>
      <c r="I234" s="440">
        <v>43</v>
      </c>
      <c r="J234" s="440">
        <v>0.47963436044374935</v>
      </c>
      <c r="K234" s="440">
        <v>6.7924865018233374E-2</v>
      </c>
      <c r="L234" s="440">
        <v>0.34458153120827373</v>
      </c>
      <c r="M234" s="440">
        <v>0.61468718967922498</v>
      </c>
    </row>
    <row r="235" spans="2:13" x14ac:dyDescent="0.3">
      <c r="B235" s="50" t="s">
        <v>48</v>
      </c>
      <c r="C235" s="50" t="s">
        <v>44</v>
      </c>
      <c r="D235" s="80" t="s">
        <v>82</v>
      </c>
      <c r="E235" s="50" t="s">
        <v>313</v>
      </c>
      <c r="F235" s="60" t="s">
        <v>688</v>
      </c>
      <c r="G235" s="440">
        <v>9</v>
      </c>
      <c r="H235" s="440">
        <v>36</v>
      </c>
      <c r="I235" s="440">
        <v>14</v>
      </c>
      <c r="J235" s="440">
        <v>0.4364015755799513</v>
      </c>
      <c r="K235" s="440">
        <v>0.11939714507516942</v>
      </c>
      <c r="L235" s="440">
        <v>0.19401248475239335</v>
      </c>
      <c r="M235" s="440">
        <v>0.67879066640750918</v>
      </c>
    </row>
    <row r="236" spans="2:13" x14ac:dyDescent="0.3">
      <c r="B236" s="50" t="s">
        <v>48</v>
      </c>
      <c r="C236" s="50" t="s">
        <v>44</v>
      </c>
      <c r="D236" s="80" t="s">
        <v>82</v>
      </c>
      <c r="E236" s="50" t="s">
        <v>313</v>
      </c>
      <c r="F236" s="60" t="s">
        <v>687</v>
      </c>
      <c r="G236" s="440">
        <v>9</v>
      </c>
      <c r="H236" s="440">
        <v>95</v>
      </c>
      <c r="I236" s="440">
        <v>50</v>
      </c>
      <c r="J236" s="440">
        <v>0.56366602918342312</v>
      </c>
      <c r="K236" s="440">
        <v>7.648048780387251E-2</v>
      </c>
      <c r="L236" s="440">
        <v>0.4118122278034414</v>
      </c>
      <c r="M236" s="440">
        <v>0.71551983056340485</v>
      </c>
    </row>
    <row r="237" spans="2:13" x14ac:dyDescent="0.3">
      <c r="B237" s="50" t="s">
        <v>48</v>
      </c>
      <c r="C237" s="50" t="s">
        <v>44</v>
      </c>
      <c r="D237" s="80" t="s">
        <v>82</v>
      </c>
      <c r="E237" s="50" t="s">
        <v>313</v>
      </c>
      <c r="F237" s="60" t="s">
        <v>686</v>
      </c>
      <c r="G237" s="440">
        <v>9</v>
      </c>
      <c r="H237" s="440">
        <v>25</v>
      </c>
      <c r="I237" s="440">
        <v>11</v>
      </c>
      <c r="J237" s="440">
        <v>0.49146749136409557</v>
      </c>
      <c r="K237" s="440">
        <v>0.15795085416600804</v>
      </c>
      <c r="L237" s="440">
        <v>0.16547295064295375</v>
      </c>
      <c r="M237" s="440">
        <v>0.81746203208523738</v>
      </c>
    </row>
    <row r="238" spans="2:13" x14ac:dyDescent="0.3">
      <c r="B238" s="50" t="s">
        <v>48</v>
      </c>
      <c r="C238" s="50" t="s">
        <v>44</v>
      </c>
      <c r="D238" s="80" t="s">
        <v>82</v>
      </c>
      <c r="E238" s="50" t="s">
        <v>313</v>
      </c>
      <c r="F238" s="60" t="s">
        <v>685</v>
      </c>
      <c r="G238" s="440">
        <v>9</v>
      </c>
      <c r="H238" s="440">
        <v>9</v>
      </c>
      <c r="I238" s="440">
        <v>6</v>
      </c>
      <c r="J238" s="440">
        <v>0.6415149839551173</v>
      </c>
      <c r="K238" s="440">
        <v>0.27153857866059111</v>
      </c>
      <c r="L238" s="440">
        <v>1.5345898696332516E-2</v>
      </c>
      <c r="M238" s="440">
        <v>1.2676840692139022</v>
      </c>
    </row>
    <row r="239" spans="2:13" x14ac:dyDescent="0.3">
      <c r="B239" s="50" t="s">
        <v>48</v>
      </c>
      <c r="C239" s="50" t="s">
        <v>44</v>
      </c>
      <c r="D239" s="80" t="s">
        <v>82</v>
      </c>
      <c r="E239" s="60" t="s">
        <v>684</v>
      </c>
      <c r="F239" s="50" t="s">
        <v>681</v>
      </c>
      <c r="G239" s="440">
        <v>9</v>
      </c>
      <c r="H239" s="440">
        <v>96</v>
      </c>
      <c r="I239" s="440">
        <v>47</v>
      </c>
      <c r="J239" s="440">
        <v>0.51565292699800336</v>
      </c>
      <c r="K239" s="440">
        <v>7.8082255217549565E-2</v>
      </c>
      <c r="L239" s="440">
        <v>0.36064005147139055</v>
      </c>
      <c r="M239" s="440">
        <v>0.67066580252461616</v>
      </c>
    </row>
    <row r="240" spans="2:13" x14ac:dyDescent="0.3">
      <c r="B240" s="50" t="s">
        <v>48</v>
      </c>
      <c r="C240" s="50" t="s">
        <v>44</v>
      </c>
      <c r="D240" s="80" t="s">
        <v>82</v>
      </c>
      <c r="E240" s="60" t="s">
        <v>683</v>
      </c>
      <c r="F240" s="50" t="s">
        <v>681</v>
      </c>
      <c r="G240" s="440">
        <v>9</v>
      </c>
      <c r="H240" s="440">
        <v>68</v>
      </c>
      <c r="I240" s="440">
        <v>34</v>
      </c>
      <c r="J240" s="440">
        <v>0.52734750483864457</v>
      </c>
      <c r="K240" s="440">
        <v>9.0998556774205264E-2</v>
      </c>
      <c r="L240" s="440">
        <v>0.34571362531308558</v>
      </c>
      <c r="M240" s="440">
        <v>0.70898138436420355</v>
      </c>
    </row>
    <row r="241" spans="2:13" x14ac:dyDescent="0.3">
      <c r="B241" s="50" t="s">
        <v>48</v>
      </c>
      <c r="C241" s="50" t="s">
        <v>44</v>
      </c>
      <c r="D241" s="80" t="s">
        <v>82</v>
      </c>
      <c r="E241" s="60" t="s">
        <v>682</v>
      </c>
      <c r="F241" s="50" t="s">
        <v>681</v>
      </c>
      <c r="G241" s="440">
        <v>9</v>
      </c>
      <c r="H241" s="440">
        <v>6</v>
      </c>
      <c r="I241" s="440">
        <v>1</v>
      </c>
      <c r="J241" s="440">
        <v>3.0650484859006854E-2</v>
      </c>
      <c r="K241" s="440">
        <v>3.7680517799701815E-2</v>
      </c>
      <c r="L241" s="440">
        <v>-6.6210369754277479E-2</v>
      </c>
      <c r="M241" s="440">
        <v>0.12751133947229118</v>
      </c>
    </row>
    <row r="242" spans="2:13" x14ac:dyDescent="0.3">
      <c r="B242" s="81" t="s">
        <v>48</v>
      </c>
      <c r="C242" s="81" t="s">
        <v>44</v>
      </c>
      <c r="D242" s="190" t="s">
        <v>82</v>
      </c>
      <c r="E242" s="81" t="s">
        <v>313</v>
      </c>
      <c r="F242" s="81" t="s">
        <v>681</v>
      </c>
      <c r="G242" s="439">
        <v>9</v>
      </c>
      <c r="H242" s="439">
        <v>170</v>
      </c>
      <c r="I242" s="439">
        <v>82</v>
      </c>
      <c r="J242" s="439">
        <v>0.51114549999544356</v>
      </c>
      <c r="K242" s="439">
        <v>5.8239897646584202E-2</v>
      </c>
      <c r="L242" s="439">
        <v>0.39617409199485115</v>
      </c>
      <c r="M242" s="439">
        <v>0.62611690799603603</v>
      </c>
    </row>
    <row r="244" spans="2:13" x14ac:dyDescent="0.3">
      <c r="B244" s="67" t="s">
        <v>59</v>
      </c>
      <c r="C244" s="68"/>
      <c r="D244" s="69"/>
    </row>
    <row r="245" spans="2:13" x14ac:dyDescent="0.3">
      <c r="B245" s="71"/>
      <c r="C245" s="68" t="s">
        <v>60</v>
      </c>
      <c r="D245" s="72" t="s">
        <v>61</v>
      </c>
    </row>
    <row r="246" spans="2:13" x14ac:dyDescent="0.3">
      <c r="B246" s="73"/>
      <c r="C246" s="68" t="s">
        <v>62</v>
      </c>
      <c r="D246" s="72" t="s">
        <v>63</v>
      </c>
    </row>
    <row r="247" spans="2:13" x14ac:dyDescent="0.3">
      <c r="B247" s="74"/>
      <c r="C247" s="68" t="s">
        <v>64</v>
      </c>
      <c r="D247" s="72" t="s">
        <v>65</v>
      </c>
    </row>
    <row r="248" spans="2:13" x14ac:dyDescent="0.3">
      <c r="B248" s="75"/>
      <c r="C248" s="68" t="s">
        <v>66</v>
      </c>
      <c r="D248" s="72" t="s">
        <v>67</v>
      </c>
    </row>
    <row r="249" spans="2:13" x14ac:dyDescent="0.3">
      <c r="B249" s="68"/>
      <c r="D249" s="72"/>
    </row>
    <row r="250" spans="2:13" x14ac:dyDescent="0.3">
      <c r="B250" s="68" t="s">
        <v>68</v>
      </c>
      <c r="C250" s="72" t="s">
        <v>84</v>
      </c>
      <c r="D250" s="68"/>
    </row>
    <row r="251" spans="2:13" x14ac:dyDescent="0.3">
      <c r="B251" s="68" t="s">
        <v>70</v>
      </c>
      <c r="C251" s="68" t="s">
        <v>85</v>
      </c>
    </row>
    <row r="252" spans="2:13" x14ac:dyDescent="0.3">
      <c r="B252" s="68" t="s">
        <v>72</v>
      </c>
      <c r="C252" s="68" t="s">
        <v>73</v>
      </c>
    </row>
    <row r="253" spans="2:13" x14ac:dyDescent="0.3">
      <c r="B253" s="68" t="s">
        <v>74</v>
      </c>
      <c r="C253" s="68" t="s">
        <v>75</v>
      </c>
      <c r="E253" s="77"/>
      <c r="G253" s="77"/>
      <c r="H253" s="77"/>
      <c r="I253" s="77"/>
    </row>
    <row r="254" spans="2:13" x14ac:dyDescent="0.3">
      <c r="B254" s="68" t="s">
        <v>76</v>
      </c>
      <c r="C254" s="68" t="s">
        <v>77</v>
      </c>
    </row>
  </sheetData>
  <autoFilter ref="B2:M178" xr:uid="{00000000-0009-0000-0000-000003000000}"/>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1B570-37DF-4C32-A1F1-3D935ACF9623}">
  <sheetPr>
    <tabColor theme="9"/>
  </sheetPr>
  <dimension ref="A1"/>
  <sheetViews>
    <sheetView workbookViewId="0">
      <selection activeCell="L20" sqref="L20"/>
    </sheetView>
  </sheetViews>
  <sheetFormatPr defaultRowHeight="14.4" x14ac:dyDescent="0.3"/>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1535C-E40A-4564-BD22-4A8D73248FD9}">
  <dimension ref="A2:D185"/>
  <sheetViews>
    <sheetView zoomScale="80" zoomScaleNormal="80" workbookViewId="0">
      <pane xSplit="1" topLeftCell="B1" activePane="topRight" state="frozen"/>
      <selection pane="topRight" activeCell="B1" sqref="B1"/>
    </sheetView>
  </sheetViews>
  <sheetFormatPr defaultColWidth="9.109375" defaultRowHeight="15.6" x14ac:dyDescent="0.3"/>
  <cols>
    <col min="1" max="1" width="80.88671875" style="113" customWidth="1"/>
    <col min="2" max="2" width="45.6640625" style="87" customWidth="1"/>
    <col min="3" max="3" width="24.6640625" style="87" customWidth="1"/>
    <col min="4" max="4" width="45.6640625" style="87" customWidth="1"/>
    <col min="5" max="16384" width="9.109375" style="87"/>
  </cols>
  <sheetData>
    <row r="2" spans="1:4" ht="20.399999999999999" x14ac:dyDescent="0.35">
      <c r="A2" s="84"/>
      <c r="B2" s="85" t="s">
        <v>87</v>
      </c>
      <c r="C2" s="86"/>
      <c r="D2" s="85" t="s">
        <v>88</v>
      </c>
    </row>
    <row r="3" spans="1:4" x14ac:dyDescent="0.3">
      <c r="A3" s="88" t="s">
        <v>95</v>
      </c>
      <c r="B3" s="89"/>
      <c r="C3" s="90" t="s">
        <v>96</v>
      </c>
      <c r="D3" s="89"/>
    </row>
    <row r="4" spans="1:4" ht="51" customHeight="1" x14ac:dyDescent="0.3">
      <c r="A4" s="91" t="s">
        <v>97</v>
      </c>
      <c r="B4" s="93" t="s">
        <v>712</v>
      </c>
      <c r="C4" s="93" t="s">
        <v>711</v>
      </c>
      <c r="D4" s="93"/>
    </row>
    <row r="5" spans="1:4" ht="20.25" customHeight="1" x14ac:dyDescent="0.3">
      <c r="A5" s="94" t="s">
        <v>102</v>
      </c>
      <c r="B5" s="92" t="s">
        <v>105</v>
      </c>
      <c r="C5" s="92"/>
      <c r="D5" s="92" t="s">
        <v>106</v>
      </c>
    </row>
    <row r="6" spans="1:4" ht="20.25" customHeight="1" x14ac:dyDescent="0.3">
      <c r="A6" s="94" t="s">
        <v>107</v>
      </c>
      <c r="B6" s="95"/>
      <c r="C6" s="95"/>
      <c r="D6" s="95"/>
    </row>
    <row r="7" spans="1:4" x14ac:dyDescent="0.3">
      <c r="A7" s="98" t="s">
        <v>108</v>
      </c>
      <c r="B7" s="95"/>
      <c r="C7" s="95"/>
      <c r="D7" s="95"/>
    </row>
    <row r="8" spans="1:4" ht="31.2" x14ac:dyDescent="0.3">
      <c r="A8" s="101" t="s">
        <v>47</v>
      </c>
      <c r="B8" s="92"/>
      <c r="C8" s="92" t="s">
        <v>710</v>
      </c>
      <c r="D8" s="92"/>
    </row>
    <row r="9" spans="1:4" ht="31.2" x14ac:dyDescent="0.3">
      <c r="A9" s="101" t="s">
        <v>46</v>
      </c>
      <c r="B9" s="92"/>
      <c r="C9" s="92" t="s">
        <v>710</v>
      </c>
      <c r="D9" s="92"/>
    </row>
    <row r="10" spans="1:4" ht="131.25" customHeight="1" x14ac:dyDescent="0.3">
      <c r="A10" s="101" t="s">
        <v>43</v>
      </c>
      <c r="B10" s="92"/>
      <c r="C10" s="92" t="s">
        <v>710</v>
      </c>
      <c r="D10" s="92"/>
    </row>
    <row r="11" spans="1:4" ht="15.75" customHeight="1" x14ac:dyDescent="0.3">
      <c r="A11" s="98" t="s">
        <v>115</v>
      </c>
      <c r="B11" s="95"/>
      <c r="C11" s="95"/>
      <c r="D11" s="95"/>
    </row>
    <row r="12" spans="1:4" ht="68.55" customHeight="1" x14ac:dyDescent="0.3">
      <c r="A12" s="101" t="s">
        <v>49</v>
      </c>
      <c r="B12" s="92" t="s">
        <v>709</v>
      </c>
      <c r="C12" s="92"/>
      <c r="D12" s="92"/>
    </row>
    <row r="13" spans="1:4" ht="15.75" customHeight="1" x14ac:dyDescent="0.3">
      <c r="A13" s="101" t="s">
        <v>119</v>
      </c>
      <c r="B13" s="92"/>
      <c r="C13" s="92"/>
      <c r="D13" s="92"/>
    </row>
    <row r="14" spans="1:4" ht="15.75" customHeight="1" x14ac:dyDescent="0.3">
      <c r="A14" s="101" t="s">
        <v>50</v>
      </c>
      <c r="B14" s="92"/>
      <c r="C14" s="92"/>
      <c r="D14" s="92"/>
    </row>
    <row r="15" spans="1:4" ht="15.75" customHeight="1" x14ac:dyDescent="0.3">
      <c r="A15" s="101" t="s">
        <v>123</v>
      </c>
      <c r="B15" s="92"/>
      <c r="C15" s="92"/>
      <c r="D15" s="92"/>
    </row>
    <row r="16" spans="1:4" ht="15.75" customHeight="1" x14ac:dyDescent="0.3">
      <c r="A16" s="101" t="s">
        <v>125</v>
      </c>
      <c r="B16" s="92"/>
      <c r="C16" s="92"/>
      <c r="D16" s="92"/>
    </row>
    <row r="17" spans="1:4" ht="15.75" customHeight="1" x14ac:dyDescent="0.3">
      <c r="A17" s="101" t="s">
        <v>127</v>
      </c>
      <c r="B17" s="92"/>
      <c r="C17" s="92"/>
      <c r="D17" s="92"/>
    </row>
    <row r="18" spans="1:4" x14ac:dyDescent="0.3">
      <c r="A18" s="102" t="s">
        <v>129</v>
      </c>
      <c r="B18" s="95"/>
      <c r="C18" s="95"/>
      <c r="D18" s="95"/>
    </row>
    <row r="19" spans="1:4" ht="46.8" x14ac:dyDescent="0.3">
      <c r="A19" s="96" t="s">
        <v>131</v>
      </c>
      <c r="B19" s="95"/>
      <c r="C19" s="95"/>
      <c r="D19" s="95"/>
    </row>
    <row r="20" spans="1:4" x14ac:dyDescent="0.3">
      <c r="A20" s="102" t="s">
        <v>43</v>
      </c>
      <c r="B20" s="95"/>
      <c r="C20" s="95"/>
      <c r="D20" s="95"/>
    </row>
    <row r="21" spans="1:4" x14ac:dyDescent="0.3">
      <c r="A21" s="104" t="s">
        <v>133</v>
      </c>
      <c r="B21" s="95"/>
      <c r="C21" s="95"/>
      <c r="D21" s="95"/>
    </row>
    <row r="22" spans="1:4" x14ac:dyDescent="0.3">
      <c r="A22" s="104" t="s">
        <v>134</v>
      </c>
      <c r="B22" s="95"/>
      <c r="C22" s="95"/>
      <c r="D22" s="95"/>
    </row>
    <row r="23" spans="1:4" x14ac:dyDescent="0.3">
      <c r="A23" s="104" t="s">
        <v>135</v>
      </c>
      <c r="B23" s="95"/>
      <c r="C23" s="95"/>
      <c r="D23" s="95"/>
    </row>
    <row r="24" spans="1:4" x14ac:dyDescent="0.3">
      <c r="A24" s="104" t="s">
        <v>136</v>
      </c>
      <c r="B24" s="95"/>
      <c r="C24" s="95"/>
      <c r="D24" s="95"/>
    </row>
    <row r="25" spans="1:4" x14ac:dyDescent="0.3">
      <c r="A25" s="102" t="s">
        <v>46</v>
      </c>
      <c r="B25" s="95"/>
      <c r="C25" s="95"/>
      <c r="D25" s="95"/>
    </row>
    <row r="26" spans="1:4" x14ac:dyDescent="0.3">
      <c r="A26" s="104" t="s">
        <v>133</v>
      </c>
      <c r="B26" s="95"/>
      <c r="C26" s="95"/>
      <c r="D26" s="95"/>
    </row>
    <row r="27" spans="1:4" x14ac:dyDescent="0.3">
      <c r="A27" s="104" t="s">
        <v>134</v>
      </c>
      <c r="B27" s="95"/>
      <c r="C27" s="95"/>
      <c r="D27" s="95"/>
    </row>
    <row r="28" spans="1:4" x14ac:dyDescent="0.3">
      <c r="A28" s="104" t="s">
        <v>135</v>
      </c>
      <c r="B28" s="95"/>
      <c r="C28" s="95"/>
      <c r="D28" s="95"/>
    </row>
    <row r="29" spans="1:4" x14ac:dyDescent="0.3">
      <c r="A29" s="104" t="s">
        <v>136</v>
      </c>
      <c r="B29" s="95"/>
      <c r="C29" s="95"/>
      <c r="D29" s="95"/>
    </row>
    <row r="30" spans="1:4" x14ac:dyDescent="0.3">
      <c r="A30" s="102" t="s">
        <v>47</v>
      </c>
      <c r="B30" s="95"/>
      <c r="C30" s="95"/>
      <c r="D30" s="95"/>
    </row>
    <row r="31" spans="1:4" x14ac:dyDescent="0.3">
      <c r="A31" s="104" t="s">
        <v>133</v>
      </c>
      <c r="B31" s="95"/>
      <c r="C31" s="95"/>
      <c r="D31" s="95"/>
    </row>
    <row r="32" spans="1:4" x14ac:dyDescent="0.3">
      <c r="A32" s="104" t="s">
        <v>134</v>
      </c>
      <c r="B32" s="95"/>
      <c r="C32" s="95"/>
      <c r="D32" s="95"/>
    </row>
    <row r="33" spans="1:4" x14ac:dyDescent="0.3">
      <c r="A33" s="104" t="s">
        <v>135</v>
      </c>
      <c r="B33" s="95"/>
      <c r="C33" s="95"/>
      <c r="D33" s="95"/>
    </row>
    <row r="34" spans="1:4" x14ac:dyDescent="0.3">
      <c r="A34" s="104" t="s">
        <v>136</v>
      </c>
      <c r="B34" s="95"/>
      <c r="C34" s="95"/>
      <c r="D34" s="95"/>
    </row>
    <row r="35" spans="1:4" ht="15.75" customHeight="1" x14ac:dyDescent="0.3">
      <c r="A35" s="102" t="s">
        <v>137</v>
      </c>
      <c r="B35" s="95"/>
      <c r="C35" s="95"/>
      <c r="D35" s="95"/>
    </row>
    <row r="36" spans="1:4" ht="7.5" customHeight="1" x14ac:dyDescent="0.3">
      <c r="A36" s="94"/>
      <c r="B36" s="106"/>
      <c r="C36" s="106"/>
      <c r="D36" s="106"/>
    </row>
    <row r="37" spans="1:4" x14ac:dyDescent="0.3">
      <c r="A37" s="88" t="s">
        <v>138</v>
      </c>
      <c r="B37" s="89"/>
      <c r="C37" s="90" t="s">
        <v>96</v>
      </c>
      <c r="D37" s="89"/>
    </row>
    <row r="38" spans="1:4" x14ac:dyDescent="0.3">
      <c r="A38" s="94" t="s">
        <v>139</v>
      </c>
      <c r="B38" s="106" t="s">
        <v>141</v>
      </c>
      <c r="C38" s="106"/>
      <c r="D38" s="106" t="s">
        <v>106</v>
      </c>
    </row>
    <row r="39" spans="1:4" ht="358.8" x14ac:dyDescent="0.3">
      <c r="A39" s="94" t="s">
        <v>144</v>
      </c>
      <c r="B39" s="106" t="s">
        <v>205</v>
      </c>
      <c r="C39" s="449" t="s">
        <v>708</v>
      </c>
      <c r="D39" s="106" t="s">
        <v>106</v>
      </c>
    </row>
    <row r="40" spans="1:4" x14ac:dyDescent="0.3">
      <c r="A40" s="91" t="s">
        <v>146</v>
      </c>
      <c r="B40" s="95"/>
      <c r="C40" s="95"/>
      <c r="D40" s="92"/>
    </row>
    <row r="41" spans="1:4" x14ac:dyDescent="0.3">
      <c r="A41" s="94" t="s">
        <v>147</v>
      </c>
      <c r="B41" s="448" t="s">
        <v>707</v>
      </c>
      <c r="C41" s="92"/>
      <c r="D41" s="92"/>
    </row>
    <row r="42" spans="1:4" x14ac:dyDescent="0.3">
      <c r="A42" s="94" t="s">
        <v>153</v>
      </c>
      <c r="B42" s="92" t="s">
        <v>256</v>
      </c>
      <c r="C42" s="92"/>
      <c r="D42" s="92"/>
    </row>
    <row r="43" spans="1:4" x14ac:dyDescent="0.3">
      <c r="A43" s="98" t="s">
        <v>157</v>
      </c>
      <c r="B43" s="95"/>
      <c r="C43" s="95"/>
      <c r="D43" s="95"/>
    </row>
    <row r="44" spans="1:4" x14ac:dyDescent="0.3">
      <c r="A44" s="101" t="s">
        <v>158</v>
      </c>
      <c r="B44" s="92" t="s">
        <v>256</v>
      </c>
      <c r="C44" s="92"/>
      <c r="D44" s="92"/>
    </row>
    <row r="45" spans="1:4" x14ac:dyDescent="0.3">
      <c r="A45" s="101" t="s">
        <v>165</v>
      </c>
      <c r="B45" s="92" t="s">
        <v>256</v>
      </c>
      <c r="C45" s="92"/>
      <c r="D45" s="92"/>
    </row>
    <row r="46" spans="1:4" x14ac:dyDescent="0.3">
      <c r="A46" s="101" t="s">
        <v>169</v>
      </c>
      <c r="B46" s="92" t="s">
        <v>256</v>
      </c>
      <c r="C46" s="92"/>
      <c r="D46" s="97"/>
    </row>
    <row r="47" spans="1:4" x14ac:dyDescent="0.3">
      <c r="A47" s="108" t="s">
        <v>172</v>
      </c>
      <c r="B47" s="95"/>
      <c r="C47" s="95"/>
      <c r="D47" s="95"/>
    </row>
    <row r="48" spans="1:4" x14ac:dyDescent="0.3">
      <c r="A48" s="102" t="s">
        <v>173</v>
      </c>
      <c r="B48" s="97"/>
      <c r="C48" s="97"/>
      <c r="D48" s="97"/>
    </row>
    <row r="49" spans="1:4" ht="15.75" customHeight="1" x14ac:dyDescent="0.3">
      <c r="A49" s="102" t="s">
        <v>174</v>
      </c>
      <c r="B49" s="95"/>
      <c r="C49" s="95"/>
      <c r="D49" s="95"/>
    </row>
    <row r="50" spans="1:4" ht="15.75" customHeight="1" x14ac:dyDescent="0.3">
      <c r="A50" s="104" t="s">
        <v>175</v>
      </c>
      <c r="B50" s="95"/>
      <c r="C50" s="95"/>
      <c r="D50" s="95"/>
    </row>
    <row r="51" spans="1:4" ht="15.75" customHeight="1" x14ac:dyDescent="0.3">
      <c r="A51" s="104" t="s">
        <v>176</v>
      </c>
      <c r="B51" s="95"/>
      <c r="C51" s="95"/>
      <c r="D51" s="95"/>
    </row>
    <row r="52" spans="1:4" ht="31.2" x14ac:dyDescent="0.3">
      <c r="A52" s="96" t="s">
        <v>177</v>
      </c>
      <c r="B52" s="97"/>
      <c r="C52" s="97"/>
      <c r="D52" s="97"/>
    </row>
    <row r="53" spans="1:4" ht="7.5" customHeight="1" x14ac:dyDescent="0.3">
      <c r="A53" s="94"/>
      <c r="B53" s="106"/>
      <c r="C53" s="106"/>
      <c r="D53" s="106"/>
    </row>
    <row r="54" spans="1:4" x14ac:dyDescent="0.3">
      <c r="A54" s="88" t="s">
        <v>178</v>
      </c>
      <c r="B54" s="89"/>
      <c r="C54" s="90" t="s">
        <v>96</v>
      </c>
      <c r="D54" s="89"/>
    </row>
    <row r="55" spans="1:4" x14ac:dyDescent="0.3">
      <c r="A55" s="98" t="s">
        <v>179</v>
      </c>
      <c r="B55" s="95"/>
      <c r="C55" s="95"/>
      <c r="D55" s="95"/>
    </row>
    <row r="56" spans="1:4" ht="40.5" customHeight="1" x14ac:dyDescent="0.3">
      <c r="A56" s="101" t="s">
        <v>180</v>
      </c>
      <c r="B56" s="109" t="s">
        <v>706</v>
      </c>
      <c r="C56" s="92"/>
      <c r="D56" s="109"/>
    </row>
    <row r="57" spans="1:4" ht="109.2" x14ac:dyDescent="0.3">
      <c r="A57" s="101" t="s">
        <v>186</v>
      </c>
      <c r="B57" s="92" t="s">
        <v>705</v>
      </c>
      <c r="C57" s="92"/>
      <c r="D57" s="92"/>
    </row>
    <row r="58" spans="1:4" x14ac:dyDescent="0.3">
      <c r="A58" s="98" t="s">
        <v>190</v>
      </c>
      <c r="B58" s="95"/>
      <c r="C58" s="95"/>
      <c r="D58" s="95"/>
    </row>
    <row r="59" spans="1:4" x14ac:dyDescent="0.3">
      <c r="A59" s="101" t="s">
        <v>47</v>
      </c>
      <c r="B59" s="92" t="s">
        <v>256</v>
      </c>
      <c r="C59" s="92"/>
      <c r="D59" s="92"/>
    </row>
    <row r="60" spans="1:4" x14ac:dyDescent="0.3">
      <c r="A60" s="101" t="s">
        <v>46</v>
      </c>
      <c r="B60" s="92" t="s">
        <v>256</v>
      </c>
      <c r="C60" s="92"/>
      <c r="D60" s="92"/>
    </row>
    <row r="61" spans="1:4" x14ac:dyDescent="0.3">
      <c r="A61" s="101" t="s">
        <v>43</v>
      </c>
      <c r="B61" s="92" t="s">
        <v>256</v>
      </c>
      <c r="C61" s="92"/>
      <c r="D61" s="92"/>
    </row>
    <row r="62" spans="1:4" x14ac:dyDescent="0.3">
      <c r="A62" s="98" t="s">
        <v>191</v>
      </c>
      <c r="B62" s="97"/>
      <c r="C62" s="97"/>
      <c r="D62" s="97"/>
    </row>
    <row r="63" spans="1:4" x14ac:dyDescent="0.3">
      <c r="A63" s="101" t="s">
        <v>47</v>
      </c>
      <c r="B63" s="92"/>
      <c r="C63" s="92"/>
      <c r="D63" s="92"/>
    </row>
    <row r="64" spans="1:4" x14ac:dyDescent="0.3">
      <c r="A64" s="101" t="s">
        <v>46</v>
      </c>
      <c r="B64" s="92"/>
      <c r="C64" s="92"/>
      <c r="D64" s="92"/>
    </row>
    <row r="65" spans="1:4" x14ac:dyDescent="0.3">
      <c r="A65" s="101" t="s">
        <v>43</v>
      </c>
      <c r="B65" s="92"/>
      <c r="C65" s="92"/>
      <c r="D65" s="92"/>
    </row>
    <row r="66" spans="1:4" x14ac:dyDescent="0.3">
      <c r="A66" s="101" t="s">
        <v>49</v>
      </c>
      <c r="B66" s="92">
        <v>19</v>
      </c>
      <c r="C66" s="92"/>
      <c r="D66" s="92"/>
    </row>
    <row r="67" spans="1:4" x14ac:dyDescent="0.3">
      <c r="A67" s="101" t="s">
        <v>119</v>
      </c>
      <c r="B67" s="92"/>
      <c r="C67" s="92"/>
      <c r="D67" s="92"/>
    </row>
    <row r="68" spans="1:4" ht="31.2" x14ac:dyDescent="0.3">
      <c r="A68" s="101" t="s">
        <v>50</v>
      </c>
      <c r="B68" s="92">
        <v>2</v>
      </c>
      <c r="C68" s="92" t="s">
        <v>704</v>
      </c>
      <c r="D68" s="92"/>
    </row>
    <row r="69" spans="1:4" x14ac:dyDescent="0.3">
      <c r="A69" s="101" t="s">
        <v>123</v>
      </c>
      <c r="B69" s="92"/>
      <c r="C69" s="92"/>
      <c r="D69" s="92"/>
    </row>
    <row r="70" spans="1:4" x14ac:dyDescent="0.3">
      <c r="A70" s="101" t="s">
        <v>125</v>
      </c>
      <c r="B70" s="92"/>
      <c r="C70" s="92"/>
      <c r="D70" s="92"/>
    </row>
    <row r="71" spans="1:4" x14ac:dyDescent="0.3">
      <c r="A71" s="101" t="s">
        <v>127</v>
      </c>
      <c r="B71" s="92"/>
      <c r="C71" s="92"/>
      <c r="D71" s="92"/>
    </row>
    <row r="72" spans="1:4" x14ac:dyDescent="0.3">
      <c r="A72" s="94" t="s">
        <v>192</v>
      </c>
      <c r="B72" s="115">
        <v>0.11527777777777777</v>
      </c>
      <c r="C72" s="92"/>
      <c r="D72" s="92"/>
    </row>
    <row r="73" spans="1:4" x14ac:dyDescent="0.3">
      <c r="A73" s="94" t="s">
        <v>195</v>
      </c>
      <c r="B73" s="97"/>
      <c r="C73" s="97"/>
      <c r="D73" s="92"/>
    </row>
    <row r="74" spans="1:4" x14ac:dyDescent="0.3">
      <c r="A74" s="94" t="s">
        <v>196</v>
      </c>
      <c r="B74" s="92" t="s">
        <v>703</v>
      </c>
      <c r="C74" s="92"/>
      <c r="D74" s="97"/>
    </row>
    <row r="75" spans="1:4" ht="33" customHeight="1" x14ac:dyDescent="0.3">
      <c r="A75" s="102" t="s">
        <v>202</v>
      </c>
      <c r="B75" s="92" t="s">
        <v>205</v>
      </c>
      <c r="C75" s="92" t="s">
        <v>702</v>
      </c>
      <c r="D75" s="97"/>
    </row>
    <row r="76" spans="1:4" ht="39" customHeight="1" x14ac:dyDescent="0.3">
      <c r="A76" s="96" t="s">
        <v>208</v>
      </c>
      <c r="B76" s="92" t="s">
        <v>256</v>
      </c>
      <c r="C76" s="92"/>
      <c r="D76" s="97"/>
    </row>
    <row r="77" spans="1:4" ht="33.75" customHeight="1" x14ac:dyDescent="0.3">
      <c r="A77" s="94" t="s">
        <v>210</v>
      </c>
      <c r="B77" s="92" t="s">
        <v>256</v>
      </c>
      <c r="C77" s="92"/>
      <c r="D77" s="97"/>
    </row>
    <row r="78" spans="1:4" ht="29.25" customHeight="1" x14ac:dyDescent="0.3">
      <c r="A78" s="94" t="s">
        <v>213</v>
      </c>
      <c r="B78" s="92" t="s">
        <v>701</v>
      </c>
      <c r="C78" s="92"/>
      <c r="D78" s="97"/>
    </row>
    <row r="79" spans="1:4" ht="29.25" customHeight="1" x14ac:dyDescent="0.3">
      <c r="A79" s="94" t="s">
        <v>216</v>
      </c>
      <c r="B79" s="92" t="s">
        <v>700</v>
      </c>
      <c r="C79" s="92"/>
      <c r="D79" s="97"/>
    </row>
    <row r="80" spans="1:4" ht="15.75" customHeight="1" x14ac:dyDescent="0.3">
      <c r="A80" s="108" t="s">
        <v>172</v>
      </c>
      <c r="B80" s="97"/>
      <c r="C80" s="97"/>
      <c r="D80" s="97"/>
    </row>
    <row r="81" spans="1:4" ht="29.25" customHeight="1" x14ac:dyDescent="0.3">
      <c r="A81" s="94" t="s">
        <v>221</v>
      </c>
      <c r="B81" s="97"/>
      <c r="C81" s="97"/>
      <c r="D81" s="97"/>
    </row>
    <row r="82" spans="1:4" ht="7.5" customHeight="1" x14ac:dyDescent="0.3">
      <c r="A82" s="94"/>
      <c r="B82" s="106"/>
      <c r="C82" s="106"/>
      <c r="D82" s="106"/>
    </row>
    <row r="83" spans="1:4" x14ac:dyDescent="0.3">
      <c r="A83" s="88" t="s">
        <v>222</v>
      </c>
      <c r="B83" s="89"/>
      <c r="C83" s="90" t="s">
        <v>96</v>
      </c>
      <c r="D83" s="89"/>
    </row>
    <row r="84" spans="1:4" x14ac:dyDescent="0.3">
      <c r="A84" s="94" t="s">
        <v>223</v>
      </c>
      <c r="B84" s="92" t="s">
        <v>256</v>
      </c>
      <c r="C84" s="92"/>
      <c r="D84" s="97"/>
    </row>
    <row r="85" spans="1:4" x14ac:dyDescent="0.3">
      <c r="A85" s="94" t="s">
        <v>228</v>
      </c>
      <c r="B85" s="92" t="s">
        <v>256</v>
      </c>
      <c r="C85" s="92"/>
      <c r="D85" s="97"/>
    </row>
    <row r="86" spans="1:4" x14ac:dyDescent="0.3">
      <c r="A86" s="94" t="s">
        <v>230</v>
      </c>
      <c r="B86" s="92" t="s">
        <v>256</v>
      </c>
      <c r="C86" s="92"/>
      <c r="D86" s="97"/>
    </row>
    <row r="87" spans="1:4" x14ac:dyDescent="0.3">
      <c r="A87" s="94" t="s">
        <v>234</v>
      </c>
      <c r="B87" s="92" t="s">
        <v>256</v>
      </c>
      <c r="C87" s="92"/>
      <c r="D87" s="97"/>
    </row>
    <row r="88" spans="1:4" ht="354.45" customHeight="1" x14ac:dyDescent="0.3">
      <c r="A88" s="102" t="s">
        <v>235</v>
      </c>
      <c r="B88" s="92" t="s">
        <v>699</v>
      </c>
      <c r="C88" s="92"/>
      <c r="D88" s="92"/>
    </row>
    <row r="89" spans="1:4" ht="15.75" customHeight="1" x14ac:dyDescent="0.3">
      <c r="A89" s="102" t="s">
        <v>241</v>
      </c>
      <c r="B89" s="92" t="s">
        <v>256</v>
      </c>
      <c r="C89" s="92"/>
      <c r="D89" s="97"/>
    </row>
    <row r="90" spans="1:4" ht="7.5" customHeight="1" x14ac:dyDescent="0.3">
      <c r="A90" s="94"/>
      <c r="B90" s="106"/>
      <c r="C90" s="106"/>
      <c r="D90" s="106"/>
    </row>
    <row r="91" spans="1:4" x14ac:dyDescent="0.3">
      <c r="A91" s="88" t="s">
        <v>242</v>
      </c>
      <c r="B91" s="89"/>
      <c r="C91" s="90" t="s">
        <v>96</v>
      </c>
      <c r="D91" s="89"/>
    </row>
    <row r="92" spans="1:4" ht="132" customHeight="1" x14ac:dyDescent="0.3">
      <c r="A92" s="94" t="s">
        <v>243</v>
      </c>
      <c r="B92" s="92" t="s">
        <v>698</v>
      </c>
      <c r="C92" s="92" t="s">
        <v>697</v>
      </c>
      <c r="D92" s="92"/>
    </row>
    <row r="94" spans="1:4" ht="20.399999999999999" x14ac:dyDescent="0.3">
      <c r="A94" s="168" t="s">
        <v>268</v>
      </c>
    </row>
    <row r="95" spans="1:4" x14ac:dyDescent="0.3">
      <c r="A95" s="167" t="s">
        <v>267</v>
      </c>
    </row>
    <row r="96" spans="1:4" x14ac:dyDescent="0.3">
      <c r="A96" s="94" t="s">
        <v>266</v>
      </c>
    </row>
    <row r="97" spans="1:1" x14ac:dyDescent="0.3">
      <c r="A97" s="94" t="s">
        <v>265</v>
      </c>
    </row>
    <row r="98" spans="1:1" x14ac:dyDescent="0.3">
      <c r="A98" s="94" t="s">
        <v>102</v>
      </c>
    </row>
    <row r="99" spans="1:1" ht="7.5" customHeight="1" x14ac:dyDescent="0.3">
      <c r="A99" s="94"/>
    </row>
    <row r="100" spans="1:1" x14ac:dyDescent="0.3">
      <c r="A100" s="88" t="s">
        <v>264</v>
      </c>
    </row>
    <row r="101" spans="1:1" x14ac:dyDescent="0.3">
      <c r="A101" s="94" t="s">
        <v>263</v>
      </c>
    </row>
    <row r="102" spans="1:1" x14ac:dyDescent="0.3">
      <c r="A102" s="102" t="s">
        <v>262</v>
      </c>
    </row>
    <row r="103" spans="1:1" ht="31.2" x14ac:dyDescent="0.3">
      <c r="A103" s="96" t="s">
        <v>261</v>
      </c>
    </row>
    <row r="104" spans="1:1" ht="30.75" customHeight="1" x14ac:dyDescent="0.3">
      <c r="A104" s="96" t="s">
        <v>260</v>
      </c>
    </row>
    <row r="105" spans="1:1" x14ac:dyDescent="0.3">
      <c r="A105" s="102" t="s">
        <v>259</v>
      </c>
    </row>
    <row r="106" spans="1:1" x14ac:dyDescent="0.3">
      <c r="A106" s="102" t="s">
        <v>258</v>
      </c>
    </row>
    <row r="107" spans="1:1" x14ac:dyDescent="0.3">
      <c r="A107" s="104">
        <v>2019</v>
      </c>
    </row>
    <row r="108" spans="1:1" x14ac:dyDescent="0.3">
      <c r="A108" s="104">
        <v>2020</v>
      </c>
    </row>
    <row r="109" spans="1:1" ht="8.25" customHeight="1" x14ac:dyDescent="0.3">
      <c r="A109" s="94"/>
    </row>
    <row r="110" spans="1:1" x14ac:dyDescent="0.3">
      <c r="A110" s="88" t="s">
        <v>383</v>
      </c>
    </row>
    <row r="111" spans="1:1" x14ac:dyDescent="0.3">
      <c r="A111" s="94" t="s">
        <v>263</v>
      </c>
    </row>
    <row r="112" spans="1:1" x14ac:dyDescent="0.3">
      <c r="A112" s="102" t="s">
        <v>262</v>
      </c>
    </row>
    <row r="113" spans="1:1" x14ac:dyDescent="0.3">
      <c r="A113" s="94" t="s">
        <v>382</v>
      </c>
    </row>
    <row r="114" spans="1:1" x14ac:dyDescent="0.3">
      <c r="A114" s="94" t="s">
        <v>381</v>
      </c>
    </row>
    <row r="115" spans="1:1" x14ac:dyDescent="0.3">
      <c r="A115" s="94" t="s">
        <v>380</v>
      </c>
    </row>
    <row r="116" spans="1:1" ht="15" customHeight="1" x14ac:dyDescent="0.3">
      <c r="A116" s="91" t="s">
        <v>379</v>
      </c>
    </row>
    <row r="117" spans="1:1" x14ac:dyDescent="0.3">
      <c r="A117" s="94" t="s">
        <v>378</v>
      </c>
    </row>
    <row r="119" spans="1:1" ht="20.399999999999999" x14ac:dyDescent="0.3">
      <c r="A119" s="168" t="s">
        <v>377</v>
      </c>
    </row>
    <row r="120" spans="1:1" x14ac:dyDescent="0.3">
      <c r="A120" s="167" t="s">
        <v>267</v>
      </c>
    </row>
    <row r="121" spans="1:1" x14ac:dyDescent="0.3">
      <c r="A121" s="94" t="s">
        <v>376</v>
      </c>
    </row>
    <row r="122" spans="1:1" x14ac:dyDescent="0.3">
      <c r="A122" s="94" t="s">
        <v>265</v>
      </c>
    </row>
    <row r="123" spans="1:1" x14ac:dyDescent="0.3">
      <c r="A123" s="94" t="s">
        <v>102</v>
      </c>
    </row>
    <row r="124" spans="1:1" x14ac:dyDescent="0.3">
      <c r="A124" s="94" t="s">
        <v>375</v>
      </c>
    </row>
    <row r="125" spans="1:1" x14ac:dyDescent="0.3">
      <c r="A125" s="94" t="s">
        <v>374</v>
      </c>
    </row>
    <row r="126" spans="1:1" x14ac:dyDescent="0.3">
      <c r="A126" s="94" t="s">
        <v>373</v>
      </c>
    </row>
    <row r="127" spans="1:1" x14ac:dyDescent="0.3">
      <c r="A127" s="94" t="s">
        <v>372</v>
      </c>
    </row>
    <row r="128" spans="1:1" ht="7.5" customHeight="1" x14ac:dyDescent="0.3">
      <c r="A128" s="94"/>
    </row>
    <row r="129" spans="1:1" x14ac:dyDescent="0.3">
      <c r="A129" s="88" t="s">
        <v>371</v>
      </c>
    </row>
    <row r="130" spans="1:1" x14ac:dyDescent="0.3">
      <c r="A130" s="94" t="s">
        <v>370</v>
      </c>
    </row>
    <row r="131" spans="1:1" x14ac:dyDescent="0.3">
      <c r="A131" s="94" t="s">
        <v>369</v>
      </c>
    </row>
    <row r="132" spans="1:1" x14ac:dyDescent="0.3">
      <c r="A132" s="94" t="s">
        <v>368</v>
      </c>
    </row>
    <row r="133" spans="1:1" x14ac:dyDescent="0.3">
      <c r="A133" s="94" t="s">
        <v>367</v>
      </c>
    </row>
    <row r="134" spans="1:1" x14ac:dyDescent="0.3">
      <c r="A134" s="94" t="s">
        <v>366</v>
      </c>
    </row>
    <row r="135" spans="1:1" x14ac:dyDescent="0.3">
      <c r="A135" s="102" t="s">
        <v>359</v>
      </c>
    </row>
    <row r="136" spans="1:1" ht="7.5" customHeight="1" x14ac:dyDescent="0.3">
      <c r="A136" s="94"/>
    </row>
    <row r="137" spans="1:1" x14ac:dyDescent="0.3">
      <c r="A137" s="88" t="s">
        <v>365</v>
      </c>
    </row>
    <row r="138" spans="1:1" x14ac:dyDescent="0.3">
      <c r="A138" s="94" t="s">
        <v>364</v>
      </c>
    </row>
    <row r="139" spans="1:1" ht="15.75" customHeight="1" x14ac:dyDescent="0.3">
      <c r="A139" s="96" t="s">
        <v>363</v>
      </c>
    </row>
    <row r="141" spans="1:1" ht="20.399999999999999" x14ac:dyDescent="0.3">
      <c r="A141" s="168" t="s">
        <v>362</v>
      </c>
    </row>
    <row r="142" spans="1:1" x14ac:dyDescent="0.3">
      <c r="A142" s="88" t="s">
        <v>361</v>
      </c>
    </row>
    <row r="143" spans="1:1" x14ac:dyDescent="0.3">
      <c r="A143" s="94" t="s">
        <v>102</v>
      </c>
    </row>
    <row r="144" spans="1:1" x14ac:dyDescent="0.3">
      <c r="A144" s="94" t="s">
        <v>263</v>
      </c>
    </row>
    <row r="145" spans="1:1" x14ac:dyDescent="0.3">
      <c r="A145" s="102" t="s">
        <v>360</v>
      </c>
    </row>
    <row r="146" spans="1:1" x14ac:dyDescent="0.3">
      <c r="A146" s="94" t="s">
        <v>265</v>
      </c>
    </row>
    <row r="147" spans="1:1" x14ac:dyDescent="0.3">
      <c r="A147" s="102" t="s">
        <v>359</v>
      </c>
    </row>
    <row r="148" spans="1:1" x14ac:dyDescent="0.3">
      <c r="A148" s="102" t="s">
        <v>358</v>
      </c>
    </row>
    <row r="149" spans="1:1" x14ac:dyDescent="0.3">
      <c r="A149" s="96" t="s">
        <v>357</v>
      </c>
    </row>
    <row r="150" spans="1:1" x14ac:dyDescent="0.3">
      <c r="A150" s="94" t="s">
        <v>356</v>
      </c>
    </row>
    <row r="151" spans="1:1" x14ac:dyDescent="0.3">
      <c r="A151" s="101" t="s">
        <v>47</v>
      </c>
    </row>
    <row r="152" spans="1:1" x14ac:dyDescent="0.3">
      <c r="A152" s="101" t="s">
        <v>46</v>
      </c>
    </row>
    <row r="153" spans="1:1" x14ac:dyDescent="0.3">
      <c r="A153" s="101" t="s">
        <v>355</v>
      </c>
    </row>
    <row r="154" spans="1:1" x14ac:dyDescent="0.3">
      <c r="A154" s="94" t="s">
        <v>354</v>
      </c>
    </row>
    <row r="155" spans="1:1" x14ac:dyDescent="0.3">
      <c r="A155" s="101" t="s">
        <v>353</v>
      </c>
    </row>
    <row r="156" spans="1:1" x14ac:dyDescent="0.3">
      <c r="A156" s="101" t="s">
        <v>352</v>
      </c>
    </row>
    <row r="157" spans="1:1" ht="7.5" customHeight="1" x14ac:dyDescent="0.3">
      <c r="A157" s="94"/>
    </row>
    <row r="158" spans="1:1" x14ac:dyDescent="0.3">
      <c r="A158" s="88" t="s">
        <v>138</v>
      </c>
    </row>
    <row r="159" spans="1:1" x14ac:dyDescent="0.3">
      <c r="A159" s="94" t="s">
        <v>351</v>
      </c>
    </row>
    <row r="160" spans="1:1" x14ac:dyDescent="0.3">
      <c r="A160" s="94" t="s">
        <v>147</v>
      </c>
    </row>
    <row r="161" spans="1:1" x14ac:dyDescent="0.3">
      <c r="A161" s="94" t="s">
        <v>153</v>
      </c>
    </row>
    <row r="162" spans="1:1" x14ac:dyDescent="0.3">
      <c r="A162" s="94" t="s">
        <v>350</v>
      </c>
    </row>
    <row r="163" spans="1:1" ht="7.5" customHeight="1" x14ac:dyDescent="0.3">
      <c r="A163" s="94"/>
    </row>
    <row r="164" spans="1:1" x14ac:dyDescent="0.3">
      <c r="A164" s="88" t="s">
        <v>349</v>
      </c>
    </row>
    <row r="165" spans="1:1" x14ac:dyDescent="0.3">
      <c r="A165" s="94" t="s">
        <v>348</v>
      </c>
    </row>
    <row r="166" spans="1:1" x14ac:dyDescent="0.3">
      <c r="A166" s="94" t="s">
        <v>347</v>
      </c>
    </row>
    <row r="167" spans="1:1" x14ac:dyDescent="0.3">
      <c r="A167" s="94" t="s">
        <v>346</v>
      </c>
    </row>
    <row r="168" spans="1:1" x14ac:dyDescent="0.3">
      <c r="A168" s="94" t="s">
        <v>345</v>
      </c>
    </row>
    <row r="169" spans="1:1" ht="7.5" customHeight="1" x14ac:dyDescent="0.3">
      <c r="A169" s="94"/>
    </row>
    <row r="170" spans="1:1" x14ac:dyDescent="0.3">
      <c r="A170" s="88" t="s">
        <v>222</v>
      </c>
    </row>
    <row r="171" spans="1:1" x14ac:dyDescent="0.3">
      <c r="A171" s="94" t="s">
        <v>235</v>
      </c>
    </row>
    <row r="172" spans="1:1" x14ac:dyDescent="0.3">
      <c r="A172" s="91" t="s">
        <v>344</v>
      </c>
    </row>
    <row r="173" spans="1:1" x14ac:dyDescent="0.3">
      <c r="A173" s="94" t="s">
        <v>343</v>
      </c>
    </row>
    <row r="174" spans="1:1" x14ac:dyDescent="0.3">
      <c r="A174" s="215" t="s">
        <v>342</v>
      </c>
    </row>
    <row r="175" spans="1:1" ht="7.5" customHeight="1" x14ac:dyDescent="0.3">
      <c r="A175" s="94"/>
    </row>
    <row r="176" spans="1:1" x14ac:dyDescent="0.3">
      <c r="A176" s="88" t="s">
        <v>341</v>
      </c>
    </row>
    <row r="177" spans="1:1" x14ac:dyDescent="0.3">
      <c r="A177" s="94" t="s">
        <v>340</v>
      </c>
    </row>
    <row r="178" spans="1:1" x14ac:dyDescent="0.3">
      <c r="A178" s="94" t="s">
        <v>339</v>
      </c>
    </row>
    <row r="179" spans="1:1" x14ac:dyDescent="0.3">
      <c r="A179" s="94" t="s">
        <v>338</v>
      </c>
    </row>
    <row r="180" spans="1:1" x14ac:dyDescent="0.3">
      <c r="A180" s="94" t="s">
        <v>337</v>
      </c>
    </row>
    <row r="181" spans="1:1" x14ac:dyDescent="0.3">
      <c r="A181" s="94" t="s">
        <v>336</v>
      </c>
    </row>
    <row r="182" spans="1:1" x14ac:dyDescent="0.3">
      <c r="A182" s="91" t="s">
        <v>335</v>
      </c>
    </row>
    <row r="183" spans="1:1" ht="18" customHeight="1" x14ac:dyDescent="0.3">
      <c r="A183" s="91" t="s">
        <v>334</v>
      </c>
    </row>
    <row r="184" spans="1:1" x14ac:dyDescent="0.3">
      <c r="A184" s="91" t="s">
        <v>333</v>
      </c>
    </row>
    <row r="185" spans="1:1" x14ac:dyDescent="0.3">
      <c r="A185" s="94" t="s">
        <v>332</v>
      </c>
    </row>
  </sheetData>
  <dataValidations count="4">
    <dataValidation type="list" allowBlank="1" showInputMessage="1" showErrorMessage="1" sqref="D39 B39" xr:uid="{00000000-0002-0000-0C00-000009000000}">
      <formula1>"Please select, Simple random, Stratified random, Other (please specify)"</formula1>
    </dataValidation>
    <dataValidation type="list" allowBlank="1" showInputMessage="1" showErrorMessage="1" sqref="D5 B5" xr:uid="{00000000-0002-0000-0C00-000006000000}">
      <formula1>"Please select, Roadside observations by researchers, Automated measurements, Self-reported behaviour, Observations/measurements by the police, Analysis of video images, Analysis of existing databases, Other (please specify)"</formula1>
    </dataValidation>
    <dataValidation type="list" allowBlank="1" showInputMessage="1" showErrorMessage="1" sqref="D38 B38" xr:uid="{00000000-0002-0000-0C00-000003000000}">
      <formula1>"Please select, Vehicle, Driver, Rider, Passenger, Driver and Passenger, Rider and Passenger, Other (please specify)"</formula1>
    </dataValidation>
    <dataValidation type="list" allowBlank="1" showInputMessage="1" showErrorMessage="1" sqref="D75 B75" xr:uid="{00000000-0002-0000-0C00-000000000000}">
      <formula1>"National mobility survey, Automatic traffic measuring points, Traffic counts during measurements, Other (please specify)"</formula1>
    </dataValidation>
  </dataValidations>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8DE62-914C-4939-9FF0-926954B905C2}">
  <dimension ref="B1:AK62"/>
  <sheetViews>
    <sheetView zoomScale="70" zoomScaleNormal="70" workbookViewId="0">
      <pane xSplit="4" ySplit="4" topLeftCell="E5" activePane="bottomRight" state="frozen"/>
      <selection pane="topRight" activeCell="E1" sqref="E1"/>
      <selection pane="bottomLeft" activeCell="A5" sqref="A5"/>
      <selection pane="bottomRight" activeCell="J28" sqref="J28"/>
    </sheetView>
  </sheetViews>
  <sheetFormatPr defaultColWidth="8.88671875" defaultRowHeight="15.6" x14ac:dyDescent="0.3"/>
  <cols>
    <col min="1" max="1" width="5.6640625" style="2" customWidth="1"/>
    <col min="2" max="2" width="15.6640625" style="2" customWidth="1"/>
    <col min="3" max="3" width="22.88671875" style="2" customWidth="1"/>
    <col min="4" max="4" width="20" style="2" customWidth="1"/>
    <col min="5" max="5" width="22.5546875" style="2" customWidth="1"/>
    <col min="6" max="6" width="21.109375" style="2" customWidth="1"/>
    <col min="7" max="7" width="23.5546875" style="2" customWidth="1"/>
    <col min="8" max="8" width="15.44140625" style="2" customWidth="1"/>
    <col min="9" max="9" width="20" style="2" customWidth="1"/>
    <col min="10" max="10" width="17.33203125" style="2" customWidth="1"/>
    <col min="11" max="11" width="11.44140625" style="2" customWidth="1"/>
    <col min="12" max="12" width="27.44140625" style="2" customWidth="1"/>
    <col min="13" max="13" width="27.88671875" style="2" customWidth="1"/>
    <col min="14" max="14" width="14.44140625" style="2" customWidth="1"/>
    <col min="15" max="15" width="18.88671875" style="2" customWidth="1"/>
    <col min="16" max="16" width="16.33203125" style="2" customWidth="1"/>
    <col min="17" max="17" width="11.44140625" style="2" customWidth="1"/>
    <col min="18" max="18" width="27.44140625" style="2" customWidth="1"/>
    <col min="19" max="19" width="27.88671875" style="2" customWidth="1"/>
    <col min="20" max="20" width="13.5546875" style="2" customWidth="1"/>
    <col min="21" max="21" width="18.109375" style="2" customWidth="1"/>
    <col min="22" max="22" width="15.44140625" style="2" customWidth="1"/>
    <col min="23" max="23" width="11.44140625" style="2" customWidth="1"/>
    <col min="24" max="24" width="27.44140625" style="2" customWidth="1"/>
    <col min="25" max="25" width="27.88671875" style="2" customWidth="1"/>
    <col min="26" max="26" width="13.44140625" style="2" customWidth="1"/>
    <col min="27" max="27" width="18.5546875" style="2" bestFit="1" customWidth="1"/>
    <col min="28" max="28" width="15.88671875" style="2" customWidth="1"/>
    <col min="29" max="29" width="11.44140625" style="2" customWidth="1"/>
    <col min="30" max="30" width="30.6640625" style="2" customWidth="1"/>
    <col min="31" max="31" width="31.109375" style="2" bestFit="1" customWidth="1"/>
    <col min="32" max="32" width="17.6640625" style="2" customWidth="1"/>
    <col min="33" max="33" width="18.5546875" style="2" bestFit="1" customWidth="1"/>
    <col min="34" max="34" width="15.88671875" style="2" customWidth="1"/>
    <col min="35" max="35" width="11.44140625" style="2" customWidth="1"/>
    <col min="36" max="36" width="30.6640625" style="2" customWidth="1"/>
    <col min="37" max="37" width="31.109375" style="2" bestFit="1" customWidth="1"/>
    <col min="38" max="16384" width="8.88671875" style="2"/>
  </cols>
  <sheetData>
    <row r="1" spans="2:37" ht="20.399999999999999" x14ac:dyDescent="0.35">
      <c r="B1" s="1" t="s">
        <v>0</v>
      </c>
    </row>
    <row r="2" spans="2:37" ht="18" x14ac:dyDescent="0.3">
      <c r="B2" s="3" t="s">
        <v>1</v>
      </c>
    </row>
    <row r="3" spans="2:37" x14ac:dyDescent="0.3">
      <c r="B3" s="4"/>
      <c r="C3" s="4"/>
      <c r="D3" s="4"/>
      <c r="E3" s="5"/>
      <c r="F3" s="5"/>
      <c r="G3" s="5"/>
      <c r="H3" s="6" t="s">
        <v>2</v>
      </c>
      <c r="I3" s="6"/>
      <c r="J3" s="6"/>
      <c r="K3" s="6"/>
      <c r="L3" s="6"/>
      <c r="M3" s="6"/>
      <c r="N3" s="6" t="s">
        <v>3</v>
      </c>
      <c r="O3" s="6"/>
      <c r="P3" s="6"/>
      <c r="Q3" s="6"/>
      <c r="R3" s="6"/>
      <c r="S3" s="6"/>
      <c r="T3" s="6" t="s">
        <v>4</v>
      </c>
      <c r="U3" s="6"/>
      <c r="V3" s="6"/>
      <c r="W3" s="6"/>
      <c r="X3" s="6"/>
      <c r="Y3" s="6"/>
      <c r="Z3" s="6" t="s">
        <v>5</v>
      </c>
      <c r="AA3" s="6"/>
      <c r="AB3" s="6"/>
      <c r="AC3" s="6"/>
      <c r="AD3" s="6"/>
      <c r="AE3" s="6"/>
      <c r="AF3" s="6" t="s">
        <v>6</v>
      </c>
      <c r="AG3" s="6"/>
      <c r="AH3" s="6"/>
      <c r="AI3" s="6"/>
      <c r="AJ3" s="6"/>
      <c r="AK3" s="6"/>
    </row>
    <row r="4" spans="2:37" x14ac:dyDescent="0.3">
      <c r="B4" s="7" t="s">
        <v>7</v>
      </c>
      <c r="C4" s="8" t="s">
        <v>8</v>
      </c>
      <c r="D4" s="8" t="s">
        <v>9</v>
      </c>
      <c r="E4" s="9" t="s">
        <v>10</v>
      </c>
      <c r="F4" s="10" t="s">
        <v>11</v>
      </c>
      <c r="G4" s="10" t="s">
        <v>12</v>
      </c>
      <c r="H4" s="9" t="s">
        <v>13</v>
      </c>
      <c r="I4" s="9" t="s">
        <v>14</v>
      </c>
      <c r="J4" s="9" t="s">
        <v>15</v>
      </c>
      <c r="K4" s="9" t="s">
        <v>16</v>
      </c>
      <c r="L4" s="11" t="s">
        <v>17</v>
      </c>
      <c r="M4" s="11" t="s">
        <v>18</v>
      </c>
      <c r="N4" s="9" t="s">
        <v>19</v>
      </c>
      <c r="O4" s="9" t="s">
        <v>20</v>
      </c>
      <c r="P4" s="9" t="s">
        <v>21</v>
      </c>
      <c r="Q4" s="9" t="s">
        <v>22</v>
      </c>
      <c r="R4" s="11" t="s">
        <v>23</v>
      </c>
      <c r="S4" s="11" t="s">
        <v>24</v>
      </c>
      <c r="T4" s="9" t="s">
        <v>25</v>
      </c>
      <c r="U4" s="9" t="s">
        <v>26</v>
      </c>
      <c r="V4" s="9" t="s">
        <v>27</v>
      </c>
      <c r="W4" s="9" t="s">
        <v>28</v>
      </c>
      <c r="X4" s="11" t="s">
        <v>29</v>
      </c>
      <c r="Y4" s="11" t="s">
        <v>30</v>
      </c>
      <c r="Z4" s="12" t="s">
        <v>31</v>
      </c>
      <c r="AA4" s="12" t="s">
        <v>32</v>
      </c>
      <c r="AB4" s="12" t="s">
        <v>33</v>
      </c>
      <c r="AC4" s="12" t="s">
        <v>34</v>
      </c>
      <c r="AD4" s="13" t="s">
        <v>35</v>
      </c>
      <c r="AE4" s="13" t="s">
        <v>36</v>
      </c>
      <c r="AF4" s="12" t="s">
        <v>37</v>
      </c>
      <c r="AG4" s="12" t="s">
        <v>38</v>
      </c>
      <c r="AH4" s="12" t="s">
        <v>39</v>
      </c>
      <c r="AI4" s="12" t="s">
        <v>40</v>
      </c>
      <c r="AJ4" s="13" t="s">
        <v>41</v>
      </c>
      <c r="AK4" s="13" t="s">
        <v>42</v>
      </c>
    </row>
    <row r="5" spans="2:37" x14ac:dyDescent="0.3">
      <c r="B5" s="14" t="s">
        <v>43</v>
      </c>
      <c r="C5" s="15" t="s">
        <v>44</v>
      </c>
      <c r="D5" s="16" t="s">
        <v>45</v>
      </c>
      <c r="E5" s="16"/>
      <c r="F5" s="16"/>
      <c r="G5" s="16"/>
      <c r="H5" s="16"/>
      <c r="I5" s="16"/>
      <c r="J5" s="16"/>
      <c r="K5" s="16"/>
      <c r="L5" s="16"/>
      <c r="M5" s="16"/>
      <c r="N5" s="16"/>
      <c r="O5" s="16"/>
      <c r="P5" s="16"/>
      <c r="Q5" s="16"/>
      <c r="R5" s="16"/>
      <c r="S5" s="16"/>
      <c r="T5" s="16"/>
      <c r="U5" s="16"/>
      <c r="V5" s="16"/>
      <c r="W5" s="16"/>
      <c r="X5" s="16"/>
      <c r="Y5" s="45"/>
      <c r="Z5" s="120"/>
      <c r="AA5" s="120"/>
      <c r="AB5" s="120"/>
      <c r="AC5" s="120"/>
      <c r="AD5" s="120"/>
      <c r="AE5" s="120"/>
      <c r="AF5" s="120"/>
      <c r="AG5" s="120"/>
      <c r="AH5" s="120"/>
      <c r="AI5" s="120"/>
      <c r="AJ5" s="120"/>
      <c r="AK5" s="120"/>
    </row>
    <row r="6" spans="2:37" x14ac:dyDescent="0.3">
      <c r="B6" s="14" t="s">
        <v>46</v>
      </c>
      <c r="C6" s="15" t="s">
        <v>44</v>
      </c>
      <c r="D6" s="16" t="s">
        <v>45</v>
      </c>
      <c r="E6" s="16"/>
      <c r="F6" s="16"/>
      <c r="G6" s="16"/>
      <c r="H6" s="16"/>
      <c r="I6" s="16"/>
      <c r="J6" s="16"/>
      <c r="K6" s="16"/>
      <c r="L6" s="16"/>
      <c r="M6" s="16"/>
      <c r="N6" s="16"/>
      <c r="O6" s="16"/>
      <c r="P6" s="16"/>
      <c r="Q6" s="16"/>
      <c r="R6" s="16"/>
      <c r="S6" s="16"/>
      <c r="T6" s="16"/>
      <c r="U6" s="16"/>
      <c r="V6" s="16"/>
      <c r="W6" s="16"/>
      <c r="X6" s="16"/>
      <c r="Y6" s="45"/>
      <c r="Z6" s="16"/>
      <c r="AA6" s="16"/>
      <c r="AB6" s="16"/>
      <c r="AC6" s="16"/>
      <c r="AD6" s="16"/>
      <c r="AE6" s="16"/>
      <c r="AF6" s="16"/>
      <c r="AG6" s="16"/>
      <c r="AH6" s="16"/>
      <c r="AI6" s="16"/>
      <c r="AJ6" s="16"/>
      <c r="AK6" s="16"/>
    </row>
    <row r="7" spans="2:37" x14ac:dyDescent="0.3">
      <c r="B7" s="14" t="s">
        <v>47</v>
      </c>
      <c r="C7" s="15" t="s">
        <v>44</v>
      </c>
      <c r="D7" s="16" t="s">
        <v>45</v>
      </c>
      <c r="E7" s="16"/>
      <c r="F7" s="16"/>
      <c r="G7" s="16"/>
      <c r="H7" s="16"/>
      <c r="I7" s="16"/>
      <c r="J7" s="16"/>
      <c r="K7" s="16"/>
      <c r="L7" s="16"/>
      <c r="M7" s="16"/>
      <c r="N7" s="16"/>
      <c r="O7" s="16"/>
      <c r="P7" s="16"/>
      <c r="Q7" s="16"/>
      <c r="R7" s="16"/>
      <c r="S7" s="16"/>
      <c r="T7" s="16"/>
      <c r="U7" s="16"/>
      <c r="V7" s="16"/>
      <c r="W7" s="16"/>
      <c r="X7" s="16"/>
      <c r="Y7" s="45"/>
      <c r="Z7" s="16"/>
      <c r="AA7" s="16"/>
      <c r="AB7" s="16"/>
      <c r="AC7" s="16"/>
      <c r="AD7" s="16"/>
      <c r="AE7" s="16"/>
      <c r="AF7" s="16"/>
      <c r="AG7" s="16"/>
      <c r="AH7" s="16"/>
      <c r="AI7" s="16"/>
      <c r="AJ7" s="16"/>
      <c r="AK7" s="16"/>
    </row>
    <row r="8" spans="2:37" x14ac:dyDescent="0.3">
      <c r="B8" s="22" t="s">
        <v>48</v>
      </c>
      <c r="C8" s="23" t="s">
        <v>49</v>
      </c>
      <c r="D8" s="16" t="s">
        <v>45</v>
      </c>
      <c r="E8" s="16">
        <v>9</v>
      </c>
      <c r="F8" s="16"/>
      <c r="G8" s="16"/>
      <c r="H8" s="16">
        <v>25691</v>
      </c>
      <c r="I8" s="16">
        <v>25151</v>
      </c>
      <c r="J8" s="16">
        <v>97.9</v>
      </c>
      <c r="K8" s="459">
        <v>8.9456208820210548E-2</v>
      </c>
      <c r="L8" s="459">
        <v>97.724665830712397</v>
      </c>
      <c r="M8" s="459">
        <v>98.075334169287615</v>
      </c>
      <c r="N8" s="16">
        <v>32621</v>
      </c>
      <c r="O8" s="16">
        <v>31936</v>
      </c>
      <c r="P8" s="16">
        <v>97.90000000000002</v>
      </c>
      <c r="Q8" s="459">
        <v>7.9387542481356682E-2</v>
      </c>
      <c r="R8" s="459">
        <v>97.744400416736568</v>
      </c>
      <c r="S8" s="459">
        <v>98.055599583263472</v>
      </c>
      <c r="T8" s="16"/>
      <c r="U8" s="16"/>
      <c r="V8" s="16"/>
      <c r="W8" s="16"/>
      <c r="X8" s="16"/>
      <c r="Y8" s="45"/>
      <c r="Z8" s="16"/>
      <c r="AA8" s="16"/>
      <c r="AB8" s="16"/>
      <c r="AC8" s="16"/>
      <c r="AD8" s="16"/>
      <c r="AE8" s="16"/>
      <c r="AF8" s="16"/>
      <c r="AG8" s="16"/>
      <c r="AH8" s="16"/>
      <c r="AI8" s="16"/>
      <c r="AJ8" s="16"/>
      <c r="AK8" s="16"/>
    </row>
    <row r="9" spans="2:37" x14ac:dyDescent="0.3">
      <c r="B9" s="22" t="s">
        <v>48</v>
      </c>
      <c r="C9" s="23" t="s">
        <v>50</v>
      </c>
      <c r="D9" s="16" t="s">
        <v>45</v>
      </c>
      <c r="E9" s="16"/>
      <c r="F9" s="16"/>
      <c r="G9" s="16"/>
      <c r="H9" s="16"/>
      <c r="I9" s="16"/>
      <c r="J9" s="16"/>
      <c r="K9" s="16"/>
      <c r="L9" s="16"/>
      <c r="M9" s="16"/>
      <c r="N9" s="16"/>
      <c r="O9" s="16"/>
      <c r="P9" s="16"/>
      <c r="Q9" s="16"/>
      <c r="R9" s="16"/>
      <c r="S9" s="16"/>
      <c r="T9" s="16"/>
      <c r="U9" s="16"/>
      <c r="V9" s="16"/>
      <c r="W9" s="16"/>
      <c r="X9" s="16"/>
      <c r="Y9" s="45"/>
      <c r="Z9" s="16"/>
      <c r="AA9" s="16"/>
      <c r="AB9" s="16"/>
      <c r="AC9" s="16"/>
      <c r="AD9" s="16"/>
      <c r="AE9" s="16"/>
      <c r="AF9" s="16"/>
      <c r="AG9" s="16"/>
      <c r="AH9" s="16"/>
      <c r="AI9" s="16"/>
      <c r="AJ9" s="16"/>
      <c r="AK9" s="16"/>
    </row>
    <row r="10" spans="2:37" x14ac:dyDescent="0.3">
      <c r="B10" s="458" t="s">
        <v>48</v>
      </c>
      <c r="C10" s="457" t="s">
        <v>44</v>
      </c>
      <c r="D10" s="456" t="s">
        <v>45</v>
      </c>
      <c r="E10" s="454"/>
      <c r="F10" s="454"/>
      <c r="G10" s="454"/>
      <c r="H10" s="454"/>
      <c r="I10" s="454"/>
      <c r="J10" s="454"/>
      <c r="K10" s="454"/>
      <c r="L10" s="454"/>
      <c r="M10" s="454"/>
      <c r="N10" s="454"/>
      <c r="O10" s="454"/>
      <c r="P10" s="454"/>
      <c r="Q10" s="454"/>
      <c r="R10" s="454"/>
      <c r="S10" s="454"/>
      <c r="T10" s="454"/>
      <c r="U10" s="454"/>
      <c r="V10" s="454"/>
      <c r="W10" s="454"/>
      <c r="X10" s="454"/>
      <c r="Y10" s="455"/>
      <c r="Z10" s="455"/>
      <c r="AA10" s="455"/>
      <c r="AB10" s="455"/>
      <c r="AC10" s="455"/>
      <c r="AD10" s="455"/>
      <c r="AE10" s="454"/>
      <c r="AF10" s="61"/>
      <c r="AG10" s="61"/>
      <c r="AH10" s="61"/>
      <c r="AI10" s="61"/>
      <c r="AJ10" s="61"/>
      <c r="AK10" s="61"/>
    </row>
    <row r="11" spans="2:37" x14ac:dyDescent="0.3">
      <c r="B11" s="453"/>
      <c r="C11" s="452"/>
      <c r="D11" s="451"/>
      <c r="E11" s="450"/>
      <c r="F11" s="450"/>
      <c r="G11" s="450"/>
      <c r="H11" s="450"/>
      <c r="I11" s="450"/>
      <c r="J11" s="450"/>
      <c r="K11" s="450"/>
      <c r="L11" s="450"/>
      <c r="M11" s="450"/>
      <c r="N11" s="450"/>
      <c r="O11" s="450"/>
      <c r="P11" s="450"/>
      <c r="Q11" s="450"/>
      <c r="R11" s="450"/>
      <c r="S11" s="450"/>
      <c r="T11" s="450"/>
      <c r="U11" s="450"/>
      <c r="V11" s="450"/>
      <c r="W11" s="450"/>
      <c r="X11" s="450"/>
    </row>
    <row r="12" spans="2:37" ht="18" x14ac:dyDescent="0.3">
      <c r="B12" s="3" t="s">
        <v>51</v>
      </c>
      <c r="C12" s="33"/>
      <c r="D12" s="34"/>
      <c r="E12" s="4"/>
      <c r="F12" s="4"/>
      <c r="G12" s="4"/>
      <c r="H12" s="4"/>
      <c r="I12" s="4"/>
      <c r="J12" s="4"/>
      <c r="K12" s="4"/>
      <c r="L12" s="4"/>
      <c r="M12" s="4"/>
      <c r="N12" s="4"/>
      <c r="O12" s="4"/>
      <c r="P12" s="4"/>
      <c r="Q12" s="4"/>
      <c r="R12" s="4"/>
      <c r="S12" s="4"/>
      <c r="T12" s="4"/>
      <c r="U12" s="4"/>
      <c r="V12" s="4"/>
      <c r="W12" s="4"/>
      <c r="X12" s="4"/>
    </row>
    <row r="13" spans="2:37" x14ac:dyDescent="0.3">
      <c r="B13" s="4"/>
      <c r="C13" s="4"/>
      <c r="D13" s="4"/>
      <c r="E13" s="5"/>
      <c r="F13" s="5"/>
      <c r="G13" s="5"/>
      <c r="H13" s="6" t="s">
        <v>2</v>
      </c>
      <c r="I13" s="6"/>
      <c r="J13" s="6"/>
      <c r="K13" s="6"/>
      <c r="L13" s="6"/>
      <c r="M13" s="6"/>
      <c r="N13" s="6" t="s">
        <v>3</v>
      </c>
      <c r="O13" s="6"/>
      <c r="P13" s="6"/>
      <c r="Q13" s="6"/>
      <c r="R13" s="6"/>
      <c r="S13" s="6"/>
      <c r="T13" s="6" t="s">
        <v>4</v>
      </c>
      <c r="U13" s="6"/>
      <c r="V13" s="6"/>
      <c r="W13" s="6"/>
      <c r="X13" s="6"/>
      <c r="Y13" s="6"/>
      <c r="Z13" s="6" t="s">
        <v>5</v>
      </c>
      <c r="AA13" s="6"/>
      <c r="AB13" s="6"/>
      <c r="AC13" s="6"/>
      <c r="AD13" s="6"/>
      <c r="AE13" s="6"/>
      <c r="AF13" s="6" t="s">
        <v>6</v>
      </c>
      <c r="AG13" s="6"/>
      <c r="AH13" s="6"/>
      <c r="AI13" s="6"/>
      <c r="AJ13" s="6"/>
      <c r="AK13" s="6"/>
    </row>
    <row r="14" spans="2:37" x14ac:dyDescent="0.3">
      <c r="B14" s="7" t="s">
        <v>7</v>
      </c>
      <c r="C14" s="8" t="s">
        <v>8</v>
      </c>
      <c r="D14" s="8" t="s">
        <v>9</v>
      </c>
      <c r="E14" s="9" t="s">
        <v>10</v>
      </c>
      <c r="F14" s="10" t="s">
        <v>11</v>
      </c>
      <c r="G14" s="10" t="s">
        <v>12</v>
      </c>
      <c r="H14" s="9" t="s">
        <v>13</v>
      </c>
      <c r="I14" s="9" t="s">
        <v>14</v>
      </c>
      <c r="J14" s="9" t="s">
        <v>15</v>
      </c>
      <c r="K14" s="9" t="s">
        <v>16</v>
      </c>
      <c r="L14" s="11" t="s">
        <v>17</v>
      </c>
      <c r="M14" s="11" t="s">
        <v>18</v>
      </c>
      <c r="N14" s="9" t="s">
        <v>19</v>
      </c>
      <c r="O14" s="9" t="s">
        <v>20</v>
      </c>
      <c r="P14" s="9" t="s">
        <v>21</v>
      </c>
      <c r="Q14" s="9" t="s">
        <v>22</v>
      </c>
      <c r="R14" s="11" t="s">
        <v>23</v>
      </c>
      <c r="S14" s="11" t="s">
        <v>24</v>
      </c>
      <c r="T14" s="9" t="s">
        <v>25</v>
      </c>
      <c r="U14" s="9" t="s">
        <v>26</v>
      </c>
      <c r="V14" s="9" t="s">
        <v>27</v>
      </c>
      <c r="W14" s="9" t="s">
        <v>28</v>
      </c>
      <c r="X14" s="11" t="s">
        <v>29</v>
      </c>
      <c r="Y14" s="11" t="s">
        <v>30</v>
      </c>
      <c r="Z14" s="12" t="s">
        <v>31</v>
      </c>
      <c r="AA14" s="12" t="s">
        <v>32</v>
      </c>
      <c r="AB14" s="12" t="s">
        <v>33</v>
      </c>
      <c r="AC14" s="12" t="s">
        <v>34</v>
      </c>
      <c r="AD14" s="13" t="s">
        <v>35</v>
      </c>
      <c r="AE14" s="13" t="s">
        <v>36</v>
      </c>
      <c r="AF14" s="12" t="s">
        <v>37</v>
      </c>
      <c r="AG14" s="12" t="s">
        <v>38</v>
      </c>
      <c r="AH14" s="12" t="s">
        <v>39</v>
      </c>
      <c r="AI14" s="12" t="s">
        <v>40</v>
      </c>
      <c r="AJ14" s="13" t="s">
        <v>41</v>
      </c>
      <c r="AK14" s="13" t="s">
        <v>42</v>
      </c>
    </row>
    <row r="15" spans="2:37" x14ac:dyDescent="0.3">
      <c r="B15" s="35" t="s">
        <v>43</v>
      </c>
      <c r="C15" s="36" t="s">
        <v>49</v>
      </c>
      <c r="D15" s="37" t="s">
        <v>45</v>
      </c>
      <c r="E15" s="36"/>
      <c r="F15" s="36"/>
      <c r="G15" s="36"/>
      <c r="H15" s="36"/>
      <c r="I15" s="36"/>
      <c r="J15" s="36"/>
      <c r="K15" s="36"/>
      <c r="L15" s="36"/>
      <c r="M15" s="36"/>
      <c r="N15" s="36"/>
      <c r="O15" s="36"/>
      <c r="P15" s="36"/>
      <c r="Q15" s="36"/>
      <c r="R15" s="36"/>
      <c r="S15" s="36"/>
      <c r="T15" s="36"/>
      <c r="U15" s="36"/>
      <c r="V15" s="36"/>
      <c r="W15" s="36"/>
      <c r="X15" s="36"/>
      <c r="Y15" s="41"/>
      <c r="Z15" s="41"/>
      <c r="AA15" s="41"/>
      <c r="AB15" s="41"/>
      <c r="AC15" s="41"/>
      <c r="AD15" s="41"/>
      <c r="AE15" s="41"/>
      <c r="AF15" s="41"/>
      <c r="AG15" s="41"/>
      <c r="AH15" s="41"/>
      <c r="AI15" s="41"/>
      <c r="AJ15" s="41"/>
      <c r="AK15" s="41"/>
    </row>
    <row r="16" spans="2:37" x14ac:dyDescent="0.3">
      <c r="B16" s="35" t="s">
        <v>43</v>
      </c>
      <c r="C16" s="36" t="s">
        <v>49</v>
      </c>
      <c r="D16" s="37" t="s">
        <v>52</v>
      </c>
      <c r="E16" s="36"/>
      <c r="F16" s="36"/>
      <c r="G16" s="36"/>
      <c r="H16" s="36"/>
      <c r="I16" s="36"/>
      <c r="J16" s="36"/>
      <c r="K16" s="36"/>
      <c r="L16" s="36"/>
      <c r="M16" s="36"/>
      <c r="N16" s="36"/>
      <c r="O16" s="36"/>
      <c r="P16" s="36"/>
      <c r="Q16" s="36"/>
      <c r="R16" s="36"/>
      <c r="S16" s="36"/>
      <c r="T16" s="36"/>
      <c r="U16" s="36"/>
      <c r="V16" s="36"/>
      <c r="W16" s="36"/>
      <c r="X16" s="36"/>
      <c r="Y16" s="41"/>
      <c r="Z16" s="41"/>
      <c r="AA16" s="41"/>
      <c r="AB16" s="41"/>
      <c r="AC16" s="41"/>
      <c r="AD16" s="41"/>
      <c r="AE16" s="41"/>
      <c r="AF16" s="41"/>
      <c r="AG16" s="41"/>
      <c r="AH16" s="41"/>
      <c r="AI16" s="41"/>
      <c r="AJ16" s="41"/>
      <c r="AK16" s="41"/>
    </row>
    <row r="17" spans="2:37" x14ac:dyDescent="0.3">
      <c r="B17" s="43" t="s">
        <v>43</v>
      </c>
      <c r="C17" s="44" t="s">
        <v>53</v>
      </c>
      <c r="D17" s="15" t="s">
        <v>54</v>
      </c>
      <c r="E17" s="16"/>
      <c r="F17" s="16"/>
      <c r="G17" s="16"/>
      <c r="H17" s="16"/>
      <c r="I17" s="16"/>
      <c r="J17" s="16"/>
      <c r="K17" s="16"/>
      <c r="L17" s="16"/>
      <c r="M17" s="16"/>
      <c r="N17" s="16"/>
      <c r="O17" s="16"/>
      <c r="P17" s="16"/>
      <c r="Q17" s="16"/>
      <c r="R17" s="16"/>
      <c r="S17" s="16"/>
      <c r="T17" s="16"/>
      <c r="U17" s="16"/>
      <c r="V17" s="16"/>
      <c r="W17" s="16"/>
      <c r="X17" s="16"/>
      <c r="Y17" s="45"/>
      <c r="Z17" s="45"/>
      <c r="AA17" s="45"/>
      <c r="AB17" s="45"/>
      <c r="AC17" s="45"/>
      <c r="AD17" s="45"/>
      <c r="AE17" s="45"/>
      <c r="AF17" s="45"/>
      <c r="AG17" s="45"/>
      <c r="AH17" s="45"/>
      <c r="AI17" s="45"/>
      <c r="AJ17" s="45"/>
      <c r="AK17" s="45"/>
    </row>
    <row r="18" spans="2:37" x14ac:dyDescent="0.3">
      <c r="B18" s="35" t="s">
        <v>43</v>
      </c>
      <c r="C18" s="47" t="s">
        <v>50</v>
      </c>
      <c r="D18" s="37" t="s">
        <v>45</v>
      </c>
      <c r="E18" s="36"/>
      <c r="F18" s="36"/>
      <c r="G18" s="36"/>
      <c r="H18" s="36"/>
      <c r="I18" s="36"/>
      <c r="J18" s="36"/>
      <c r="K18" s="36"/>
      <c r="L18" s="36"/>
      <c r="M18" s="36"/>
      <c r="N18" s="36"/>
      <c r="O18" s="36"/>
      <c r="P18" s="36"/>
      <c r="Q18" s="36"/>
      <c r="R18" s="36"/>
      <c r="S18" s="36"/>
      <c r="T18" s="36"/>
      <c r="U18" s="36"/>
      <c r="V18" s="36"/>
      <c r="W18" s="36"/>
      <c r="X18" s="36"/>
      <c r="Y18" s="41"/>
      <c r="Z18" s="41"/>
      <c r="AA18" s="41"/>
      <c r="AB18" s="41"/>
      <c r="AC18" s="41"/>
      <c r="AD18" s="41"/>
      <c r="AE18" s="41"/>
      <c r="AF18" s="41"/>
      <c r="AG18" s="41"/>
      <c r="AH18" s="41"/>
      <c r="AI18" s="41"/>
      <c r="AJ18" s="41"/>
      <c r="AK18" s="41"/>
    </row>
    <row r="19" spans="2:37" x14ac:dyDescent="0.3">
      <c r="B19" s="35" t="s">
        <v>43</v>
      </c>
      <c r="C19" s="47" t="s">
        <v>50</v>
      </c>
      <c r="D19" s="37" t="s">
        <v>52</v>
      </c>
      <c r="E19" s="36"/>
      <c r="F19" s="36"/>
      <c r="G19" s="36"/>
      <c r="H19" s="36"/>
      <c r="I19" s="36"/>
      <c r="J19" s="36"/>
      <c r="K19" s="36"/>
      <c r="L19" s="36"/>
      <c r="M19" s="36"/>
      <c r="N19" s="36"/>
      <c r="O19" s="36"/>
      <c r="P19" s="36"/>
      <c r="Q19" s="36"/>
      <c r="R19" s="36"/>
      <c r="S19" s="36"/>
      <c r="T19" s="36"/>
      <c r="U19" s="36"/>
      <c r="V19" s="36"/>
      <c r="W19" s="36"/>
      <c r="X19" s="36"/>
      <c r="Y19" s="41"/>
      <c r="Z19" s="41"/>
      <c r="AA19" s="41"/>
      <c r="AB19" s="41"/>
      <c r="AC19" s="41"/>
      <c r="AD19" s="41"/>
      <c r="AE19" s="41"/>
      <c r="AF19" s="41"/>
      <c r="AG19" s="41"/>
      <c r="AH19" s="41"/>
      <c r="AI19" s="41"/>
      <c r="AJ19" s="41"/>
      <c r="AK19" s="41"/>
    </row>
    <row r="20" spans="2:37" x14ac:dyDescent="0.3">
      <c r="B20" s="43" t="s">
        <v>43</v>
      </c>
      <c r="C20" s="23" t="s">
        <v>55</v>
      </c>
      <c r="D20" s="15" t="s">
        <v>54</v>
      </c>
      <c r="E20" s="16"/>
      <c r="F20" s="16"/>
      <c r="G20" s="16"/>
      <c r="H20" s="16"/>
      <c r="I20" s="16"/>
      <c r="J20" s="16"/>
      <c r="K20" s="16"/>
      <c r="L20" s="16"/>
      <c r="M20" s="16"/>
      <c r="N20" s="16"/>
      <c r="O20" s="16"/>
      <c r="P20" s="16"/>
      <c r="Q20" s="16"/>
      <c r="R20" s="16"/>
      <c r="S20" s="16"/>
      <c r="T20" s="16"/>
      <c r="U20" s="16"/>
      <c r="V20" s="16"/>
      <c r="W20" s="16"/>
      <c r="X20" s="16"/>
      <c r="Y20" s="45"/>
      <c r="Z20" s="45"/>
      <c r="AA20" s="45"/>
      <c r="AB20" s="45"/>
      <c r="AC20" s="45"/>
      <c r="AD20" s="45"/>
      <c r="AE20" s="45"/>
      <c r="AF20" s="45"/>
      <c r="AG20" s="45"/>
      <c r="AH20" s="45"/>
      <c r="AI20" s="45"/>
      <c r="AJ20" s="45"/>
      <c r="AK20" s="45"/>
    </row>
    <row r="21" spans="2:37" x14ac:dyDescent="0.3">
      <c r="B21" s="43" t="s">
        <v>43</v>
      </c>
      <c r="C21" s="15" t="s">
        <v>44</v>
      </c>
      <c r="D21" s="44" t="s">
        <v>45</v>
      </c>
      <c r="E21" s="16"/>
      <c r="F21" s="16"/>
      <c r="G21" s="16"/>
      <c r="H21" s="16"/>
      <c r="I21" s="16"/>
      <c r="J21" s="16"/>
      <c r="K21" s="16"/>
      <c r="L21" s="16"/>
      <c r="M21" s="16"/>
      <c r="N21" s="16"/>
      <c r="O21" s="16"/>
      <c r="P21" s="16"/>
      <c r="Q21" s="16"/>
      <c r="R21" s="16"/>
      <c r="S21" s="16"/>
      <c r="T21" s="16"/>
      <c r="U21" s="16"/>
      <c r="V21" s="16"/>
      <c r="W21" s="16"/>
      <c r="X21" s="16"/>
      <c r="Y21" s="45"/>
      <c r="Z21" s="45"/>
      <c r="AA21" s="45"/>
      <c r="AB21" s="45"/>
      <c r="AC21" s="45"/>
      <c r="AD21" s="45"/>
      <c r="AE21" s="45"/>
      <c r="AF21" s="45"/>
      <c r="AG21" s="45"/>
      <c r="AH21" s="45"/>
      <c r="AI21" s="45"/>
      <c r="AJ21" s="45"/>
      <c r="AK21" s="45"/>
    </row>
    <row r="22" spans="2:37" x14ac:dyDescent="0.3">
      <c r="B22" s="43" t="s">
        <v>43</v>
      </c>
      <c r="C22" s="15" t="s">
        <v>44</v>
      </c>
      <c r="D22" s="44" t="s">
        <v>52</v>
      </c>
      <c r="E22" s="16"/>
      <c r="F22" s="16"/>
      <c r="G22" s="16"/>
      <c r="H22" s="16"/>
      <c r="I22" s="16"/>
      <c r="J22" s="16"/>
      <c r="K22" s="16"/>
      <c r="L22" s="16"/>
      <c r="M22" s="16"/>
      <c r="N22" s="16"/>
      <c r="O22" s="16"/>
      <c r="P22" s="16"/>
      <c r="Q22" s="16"/>
      <c r="R22" s="16"/>
      <c r="S22" s="16"/>
      <c r="T22" s="16"/>
      <c r="U22" s="16"/>
      <c r="V22" s="16"/>
      <c r="W22" s="16"/>
      <c r="X22" s="16"/>
      <c r="Y22" s="45"/>
      <c r="Z22" s="45"/>
      <c r="AA22" s="45"/>
      <c r="AB22" s="45"/>
      <c r="AC22" s="45"/>
      <c r="AD22" s="45"/>
      <c r="AE22" s="45"/>
      <c r="AF22" s="45"/>
      <c r="AG22" s="45"/>
      <c r="AH22" s="45"/>
      <c r="AI22" s="45"/>
      <c r="AJ22" s="45"/>
      <c r="AK22" s="45"/>
    </row>
    <row r="23" spans="2:37" x14ac:dyDescent="0.3">
      <c r="B23" s="48" t="s">
        <v>56</v>
      </c>
      <c r="C23" s="49" t="s">
        <v>44</v>
      </c>
      <c r="D23" s="50" t="s">
        <v>54</v>
      </c>
      <c r="E23" s="80"/>
      <c r="F23" s="80"/>
      <c r="G23" s="80"/>
      <c r="H23" s="80"/>
      <c r="I23" s="80"/>
      <c r="J23" s="80"/>
      <c r="K23" s="80"/>
      <c r="L23" s="80"/>
      <c r="M23" s="80"/>
      <c r="N23" s="80"/>
      <c r="O23" s="80"/>
      <c r="P23" s="80"/>
      <c r="Q23" s="80"/>
      <c r="R23" s="80"/>
      <c r="S23" s="80"/>
      <c r="T23" s="80"/>
      <c r="U23" s="80"/>
      <c r="V23" s="80"/>
      <c r="W23" s="80"/>
      <c r="X23" s="80"/>
      <c r="Y23" s="54"/>
      <c r="Z23" s="54"/>
      <c r="AA23" s="54"/>
      <c r="AB23" s="54"/>
      <c r="AC23" s="54"/>
      <c r="AD23" s="54"/>
      <c r="AE23" s="54"/>
      <c r="AF23" s="54"/>
      <c r="AG23" s="54"/>
      <c r="AH23" s="54"/>
      <c r="AI23" s="54"/>
      <c r="AJ23" s="54"/>
      <c r="AK23" s="54"/>
    </row>
    <row r="24" spans="2:37" x14ac:dyDescent="0.3">
      <c r="B24" s="35" t="s">
        <v>46</v>
      </c>
      <c r="C24" s="36" t="s">
        <v>49</v>
      </c>
      <c r="D24" s="37" t="s">
        <v>45</v>
      </c>
      <c r="E24" s="36"/>
      <c r="F24" s="36"/>
      <c r="G24" s="36"/>
      <c r="H24" s="36"/>
      <c r="I24" s="36"/>
      <c r="J24" s="36"/>
      <c r="K24" s="36"/>
      <c r="L24" s="36"/>
      <c r="M24" s="36"/>
      <c r="N24" s="36"/>
      <c r="O24" s="36"/>
      <c r="P24" s="36"/>
      <c r="Q24" s="36"/>
      <c r="R24" s="36"/>
      <c r="S24" s="36"/>
      <c r="T24" s="36"/>
      <c r="U24" s="36"/>
      <c r="V24" s="36"/>
      <c r="W24" s="36"/>
      <c r="X24" s="36"/>
      <c r="Y24" s="41"/>
      <c r="Z24" s="41"/>
      <c r="AA24" s="41"/>
      <c r="AB24" s="41"/>
      <c r="AC24" s="41"/>
      <c r="AD24" s="41"/>
      <c r="AE24" s="41"/>
      <c r="AF24" s="41"/>
      <c r="AG24" s="41"/>
      <c r="AH24" s="41"/>
      <c r="AI24" s="41"/>
      <c r="AJ24" s="41"/>
      <c r="AK24" s="41"/>
    </row>
    <row r="25" spans="2:37" x14ac:dyDescent="0.3">
      <c r="B25" s="35" t="s">
        <v>46</v>
      </c>
      <c r="C25" s="36" t="s">
        <v>49</v>
      </c>
      <c r="D25" s="37" t="s">
        <v>52</v>
      </c>
      <c r="E25" s="36"/>
      <c r="F25" s="36"/>
      <c r="G25" s="36"/>
      <c r="H25" s="36"/>
      <c r="I25" s="36"/>
      <c r="J25" s="36"/>
      <c r="K25" s="36"/>
      <c r="L25" s="36"/>
      <c r="M25" s="36"/>
      <c r="N25" s="36"/>
      <c r="O25" s="36"/>
      <c r="P25" s="36"/>
      <c r="Q25" s="36"/>
      <c r="R25" s="36"/>
      <c r="S25" s="36"/>
      <c r="T25" s="36"/>
      <c r="U25" s="36"/>
      <c r="V25" s="36"/>
      <c r="W25" s="36"/>
      <c r="X25" s="36"/>
      <c r="Y25" s="41"/>
      <c r="Z25" s="41"/>
      <c r="AA25" s="41"/>
      <c r="AB25" s="41"/>
      <c r="AC25" s="41"/>
      <c r="AD25" s="41"/>
      <c r="AE25" s="41"/>
      <c r="AF25" s="41"/>
      <c r="AG25" s="41"/>
      <c r="AH25" s="41"/>
      <c r="AI25" s="41"/>
      <c r="AJ25" s="41"/>
      <c r="AK25" s="41"/>
    </row>
    <row r="26" spans="2:37" x14ac:dyDescent="0.3">
      <c r="B26" s="43" t="s">
        <v>46</v>
      </c>
      <c r="C26" s="44" t="s">
        <v>53</v>
      </c>
      <c r="D26" s="15" t="s">
        <v>54</v>
      </c>
      <c r="E26" s="16"/>
      <c r="F26" s="16"/>
      <c r="G26" s="16"/>
      <c r="H26" s="16"/>
      <c r="I26" s="16"/>
      <c r="J26" s="16"/>
      <c r="K26" s="16"/>
      <c r="L26" s="16"/>
      <c r="M26" s="16"/>
      <c r="N26" s="16"/>
      <c r="O26" s="16"/>
      <c r="P26" s="16"/>
      <c r="Q26" s="16"/>
      <c r="R26" s="16"/>
      <c r="S26" s="16"/>
      <c r="T26" s="16"/>
      <c r="U26" s="16"/>
      <c r="V26" s="16"/>
      <c r="W26" s="16"/>
      <c r="X26" s="16"/>
      <c r="Y26" s="45"/>
      <c r="Z26" s="45"/>
      <c r="AA26" s="45"/>
      <c r="AB26" s="45"/>
      <c r="AC26" s="45"/>
      <c r="AD26" s="45"/>
      <c r="AE26" s="45"/>
      <c r="AF26" s="45"/>
      <c r="AG26" s="45"/>
      <c r="AH26" s="45"/>
      <c r="AI26" s="45"/>
      <c r="AJ26" s="45"/>
      <c r="AK26" s="45"/>
    </row>
    <row r="27" spans="2:37" x14ac:dyDescent="0.3">
      <c r="B27" s="35" t="s">
        <v>46</v>
      </c>
      <c r="C27" s="47" t="s">
        <v>50</v>
      </c>
      <c r="D27" s="37" t="s">
        <v>45</v>
      </c>
      <c r="E27" s="36"/>
      <c r="F27" s="36"/>
      <c r="G27" s="36"/>
      <c r="H27" s="36"/>
      <c r="I27" s="36"/>
      <c r="J27" s="36"/>
      <c r="K27" s="36"/>
      <c r="L27" s="36"/>
      <c r="M27" s="36"/>
      <c r="N27" s="36"/>
      <c r="O27" s="36"/>
      <c r="P27" s="36"/>
      <c r="Q27" s="36"/>
      <c r="R27" s="36"/>
      <c r="S27" s="36"/>
      <c r="T27" s="36"/>
      <c r="U27" s="36"/>
      <c r="V27" s="36"/>
      <c r="W27" s="36"/>
      <c r="X27" s="36"/>
      <c r="Y27" s="41"/>
      <c r="Z27" s="41"/>
      <c r="AA27" s="41"/>
      <c r="AB27" s="41"/>
      <c r="AC27" s="41"/>
      <c r="AD27" s="41"/>
      <c r="AE27" s="41"/>
      <c r="AF27" s="41"/>
      <c r="AG27" s="41"/>
      <c r="AH27" s="41"/>
      <c r="AI27" s="41"/>
      <c r="AJ27" s="41"/>
      <c r="AK27" s="41"/>
    </row>
    <row r="28" spans="2:37" x14ac:dyDescent="0.3">
      <c r="B28" s="35" t="s">
        <v>46</v>
      </c>
      <c r="C28" s="47" t="s">
        <v>50</v>
      </c>
      <c r="D28" s="37" t="s">
        <v>52</v>
      </c>
      <c r="E28" s="36"/>
      <c r="F28" s="36"/>
      <c r="G28" s="36"/>
      <c r="H28" s="36"/>
      <c r="I28" s="36"/>
      <c r="J28" s="36"/>
      <c r="K28" s="36"/>
      <c r="L28" s="36"/>
      <c r="M28" s="36"/>
      <c r="N28" s="36"/>
      <c r="O28" s="36"/>
      <c r="P28" s="36"/>
      <c r="Q28" s="36"/>
      <c r="R28" s="36"/>
      <c r="S28" s="36"/>
      <c r="T28" s="36"/>
      <c r="U28" s="36"/>
      <c r="V28" s="36"/>
      <c r="W28" s="36"/>
      <c r="X28" s="36"/>
      <c r="Y28" s="41"/>
      <c r="Z28" s="41"/>
      <c r="AA28" s="41"/>
      <c r="AB28" s="41"/>
      <c r="AC28" s="41"/>
      <c r="AD28" s="41"/>
      <c r="AE28" s="41"/>
      <c r="AF28" s="41"/>
      <c r="AG28" s="41"/>
      <c r="AH28" s="41"/>
      <c r="AI28" s="41"/>
      <c r="AJ28" s="41"/>
      <c r="AK28" s="41"/>
    </row>
    <row r="29" spans="2:37" x14ac:dyDescent="0.3">
      <c r="B29" s="43" t="s">
        <v>46</v>
      </c>
      <c r="C29" s="23" t="s">
        <v>55</v>
      </c>
      <c r="D29" s="15" t="s">
        <v>54</v>
      </c>
      <c r="E29" s="16"/>
      <c r="F29" s="16"/>
      <c r="G29" s="16"/>
      <c r="H29" s="16"/>
      <c r="I29" s="16"/>
      <c r="J29" s="16"/>
      <c r="K29" s="16"/>
      <c r="L29" s="16"/>
      <c r="M29" s="16"/>
      <c r="N29" s="16"/>
      <c r="O29" s="16"/>
      <c r="P29" s="16"/>
      <c r="Q29" s="16"/>
      <c r="R29" s="16"/>
      <c r="S29" s="16"/>
      <c r="T29" s="16"/>
      <c r="U29" s="16"/>
      <c r="V29" s="16"/>
      <c r="W29" s="16"/>
      <c r="X29" s="16"/>
      <c r="Y29" s="45"/>
      <c r="Z29" s="45"/>
      <c r="AA29" s="45"/>
      <c r="AB29" s="45"/>
      <c r="AC29" s="45"/>
      <c r="AD29" s="45"/>
      <c r="AE29" s="45"/>
      <c r="AF29" s="45"/>
      <c r="AG29" s="45"/>
      <c r="AH29" s="45"/>
      <c r="AI29" s="45"/>
      <c r="AJ29" s="45"/>
      <c r="AK29" s="45"/>
    </row>
    <row r="30" spans="2:37" x14ac:dyDescent="0.3">
      <c r="B30" s="43" t="s">
        <v>46</v>
      </c>
      <c r="C30" s="15" t="s">
        <v>44</v>
      </c>
      <c r="D30" s="44" t="s">
        <v>45</v>
      </c>
      <c r="E30" s="16"/>
      <c r="F30" s="16"/>
      <c r="G30" s="16"/>
      <c r="H30" s="16"/>
      <c r="I30" s="16"/>
      <c r="J30" s="16"/>
      <c r="K30" s="16"/>
      <c r="L30" s="16"/>
      <c r="M30" s="16"/>
      <c r="N30" s="16"/>
      <c r="O30" s="16"/>
      <c r="P30" s="16"/>
      <c r="Q30" s="16"/>
      <c r="R30" s="16"/>
      <c r="S30" s="16"/>
      <c r="T30" s="16"/>
      <c r="U30" s="16"/>
      <c r="V30" s="16"/>
      <c r="W30" s="16"/>
      <c r="X30" s="16"/>
      <c r="Y30" s="45"/>
      <c r="Z30" s="45"/>
      <c r="AA30" s="45"/>
      <c r="AB30" s="45"/>
      <c r="AC30" s="45"/>
      <c r="AD30" s="45"/>
      <c r="AE30" s="45"/>
      <c r="AF30" s="45"/>
      <c r="AG30" s="45"/>
      <c r="AH30" s="45"/>
      <c r="AI30" s="45"/>
      <c r="AJ30" s="45"/>
      <c r="AK30" s="45"/>
    </row>
    <row r="31" spans="2:37" x14ac:dyDescent="0.3">
      <c r="B31" s="43" t="s">
        <v>46</v>
      </c>
      <c r="C31" s="15" t="s">
        <v>44</v>
      </c>
      <c r="D31" s="44" t="s">
        <v>52</v>
      </c>
      <c r="E31" s="16"/>
      <c r="F31" s="16"/>
      <c r="G31" s="16"/>
      <c r="H31" s="16"/>
      <c r="I31" s="16"/>
      <c r="J31" s="16"/>
      <c r="K31" s="16"/>
      <c r="L31" s="16"/>
      <c r="M31" s="16"/>
      <c r="N31" s="16"/>
      <c r="O31" s="16"/>
      <c r="P31" s="16"/>
      <c r="Q31" s="16"/>
      <c r="R31" s="16"/>
      <c r="S31" s="16"/>
      <c r="T31" s="16"/>
      <c r="U31" s="16"/>
      <c r="V31" s="16"/>
      <c r="W31" s="16"/>
      <c r="X31" s="16"/>
      <c r="Y31" s="45"/>
      <c r="Z31" s="45"/>
      <c r="AA31" s="45"/>
      <c r="AB31" s="45"/>
      <c r="AC31" s="45"/>
      <c r="AD31" s="45"/>
      <c r="AE31" s="45"/>
      <c r="AF31" s="45"/>
      <c r="AG31" s="45"/>
      <c r="AH31" s="45"/>
      <c r="AI31" s="45"/>
      <c r="AJ31" s="45"/>
      <c r="AK31" s="45"/>
    </row>
    <row r="32" spans="2:37" x14ac:dyDescent="0.3">
      <c r="B32" s="48" t="s">
        <v>57</v>
      </c>
      <c r="C32" s="56" t="s">
        <v>44</v>
      </c>
      <c r="D32" s="50" t="s">
        <v>54</v>
      </c>
      <c r="E32" s="80"/>
      <c r="F32" s="80"/>
      <c r="G32" s="80"/>
      <c r="H32" s="80"/>
      <c r="I32" s="80"/>
      <c r="J32" s="80"/>
      <c r="K32" s="80"/>
      <c r="L32" s="80"/>
      <c r="M32" s="80"/>
      <c r="N32" s="80"/>
      <c r="O32" s="80"/>
      <c r="P32" s="80"/>
      <c r="Q32" s="80"/>
      <c r="R32" s="80"/>
      <c r="S32" s="80"/>
      <c r="T32" s="80"/>
      <c r="U32" s="80"/>
      <c r="V32" s="80"/>
      <c r="W32" s="80"/>
      <c r="X32" s="80"/>
      <c r="Y32" s="54"/>
      <c r="Z32" s="54"/>
      <c r="AA32" s="54"/>
      <c r="AB32" s="54"/>
      <c r="AC32" s="54"/>
      <c r="AD32" s="54"/>
      <c r="AE32" s="54"/>
      <c r="AF32" s="54"/>
      <c r="AG32" s="54"/>
      <c r="AH32" s="54"/>
      <c r="AI32" s="54"/>
      <c r="AJ32" s="54"/>
      <c r="AK32" s="54"/>
    </row>
    <row r="33" spans="2:37" x14ac:dyDescent="0.3">
      <c r="B33" s="35" t="s">
        <v>47</v>
      </c>
      <c r="C33" s="36" t="s">
        <v>49</v>
      </c>
      <c r="D33" s="37" t="s">
        <v>45</v>
      </c>
      <c r="E33" s="36"/>
      <c r="F33" s="36"/>
      <c r="G33" s="36"/>
      <c r="H33" s="36"/>
      <c r="I33" s="36"/>
      <c r="J33" s="36"/>
      <c r="K33" s="36"/>
      <c r="L33" s="36"/>
      <c r="M33" s="36"/>
      <c r="N33" s="36"/>
      <c r="O33" s="36"/>
      <c r="P33" s="36"/>
      <c r="Q33" s="36"/>
      <c r="R33" s="36"/>
      <c r="S33" s="36"/>
      <c r="T33" s="36"/>
      <c r="U33" s="36"/>
      <c r="V33" s="36"/>
      <c r="W33" s="36"/>
      <c r="X33" s="36"/>
      <c r="Y33" s="41"/>
      <c r="Z33" s="41"/>
      <c r="AA33" s="41"/>
      <c r="AB33" s="41"/>
      <c r="AC33" s="41"/>
      <c r="AD33" s="41"/>
      <c r="AE33" s="41"/>
      <c r="AF33" s="41"/>
      <c r="AG33" s="41"/>
      <c r="AH33" s="41"/>
      <c r="AI33" s="41"/>
      <c r="AJ33" s="41"/>
      <c r="AK33" s="41"/>
    </row>
    <row r="34" spans="2:37" x14ac:dyDescent="0.3">
      <c r="B34" s="35" t="s">
        <v>47</v>
      </c>
      <c r="C34" s="36" t="s">
        <v>49</v>
      </c>
      <c r="D34" s="37" t="s">
        <v>52</v>
      </c>
      <c r="E34" s="36"/>
      <c r="F34" s="36"/>
      <c r="G34" s="36"/>
      <c r="H34" s="36"/>
      <c r="I34" s="36"/>
      <c r="J34" s="36"/>
      <c r="K34" s="36"/>
      <c r="L34" s="36"/>
      <c r="M34" s="36"/>
      <c r="N34" s="36"/>
      <c r="O34" s="36"/>
      <c r="P34" s="36"/>
      <c r="Q34" s="36"/>
      <c r="R34" s="36"/>
      <c r="S34" s="36"/>
      <c r="T34" s="36"/>
      <c r="U34" s="36"/>
      <c r="V34" s="36"/>
      <c r="W34" s="36"/>
      <c r="X34" s="36"/>
      <c r="Y34" s="41"/>
      <c r="Z34" s="41"/>
      <c r="AA34" s="41"/>
      <c r="AB34" s="41"/>
      <c r="AC34" s="41"/>
      <c r="AD34" s="41"/>
      <c r="AE34" s="41"/>
      <c r="AF34" s="41"/>
      <c r="AG34" s="41"/>
      <c r="AH34" s="41"/>
      <c r="AI34" s="41"/>
      <c r="AJ34" s="41"/>
      <c r="AK34" s="41"/>
    </row>
    <row r="35" spans="2:37" x14ac:dyDescent="0.3">
      <c r="B35" s="43" t="s">
        <v>47</v>
      </c>
      <c r="C35" s="44" t="s">
        <v>53</v>
      </c>
      <c r="D35" s="15" t="s">
        <v>54</v>
      </c>
      <c r="E35" s="16"/>
      <c r="F35" s="16"/>
      <c r="G35" s="16"/>
      <c r="H35" s="16"/>
      <c r="I35" s="16"/>
      <c r="J35" s="16"/>
      <c r="K35" s="16"/>
      <c r="L35" s="16"/>
      <c r="M35" s="16"/>
      <c r="N35" s="16"/>
      <c r="O35" s="16"/>
      <c r="P35" s="16"/>
      <c r="Q35" s="16"/>
      <c r="R35" s="16"/>
      <c r="S35" s="16"/>
      <c r="T35" s="16"/>
      <c r="U35" s="16"/>
      <c r="V35" s="16"/>
      <c r="W35" s="16"/>
      <c r="X35" s="16"/>
      <c r="Y35" s="45"/>
      <c r="Z35" s="45"/>
      <c r="AA35" s="45"/>
      <c r="AB35" s="45"/>
      <c r="AC35" s="45"/>
      <c r="AD35" s="45"/>
      <c r="AE35" s="45"/>
      <c r="AF35" s="45"/>
      <c r="AG35" s="45"/>
      <c r="AH35" s="45"/>
      <c r="AI35" s="45"/>
      <c r="AJ35" s="45"/>
      <c r="AK35" s="45"/>
    </row>
    <row r="36" spans="2:37" x14ac:dyDescent="0.3">
      <c r="B36" s="35" t="s">
        <v>47</v>
      </c>
      <c r="C36" s="47" t="s">
        <v>50</v>
      </c>
      <c r="D36" s="37" t="s">
        <v>45</v>
      </c>
      <c r="E36" s="36"/>
      <c r="F36" s="36"/>
      <c r="G36" s="36"/>
      <c r="H36" s="36"/>
      <c r="I36" s="36"/>
      <c r="J36" s="36"/>
      <c r="K36" s="36"/>
      <c r="L36" s="36"/>
      <c r="M36" s="36"/>
      <c r="N36" s="36"/>
      <c r="O36" s="36"/>
      <c r="P36" s="36"/>
      <c r="Q36" s="36"/>
      <c r="R36" s="36"/>
      <c r="S36" s="36"/>
      <c r="T36" s="36"/>
      <c r="U36" s="36"/>
      <c r="V36" s="36"/>
      <c r="W36" s="36"/>
      <c r="X36" s="36"/>
      <c r="Y36" s="41"/>
      <c r="Z36" s="41"/>
      <c r="AA36" s="41"/>
      <c r="AB36" s="41"/>
      <c r="AC36" s="41"/>
      <c r="AD36" s="41"/>
      <c r="AE36" s="41"/>
      <c r="AF36" s="41"/>
      <c r="AG36" s="41"/>
      <c r="AH36" s="41"/>
      <c r="AI36" s="41"/>
      <c r="AJ36" s="41"/>
      <c r="AK36" s="41"/>
    </row>
    <row r="37" spans="2:37" x14ac:dyDescent="0.3">
      <c r="B37" s="35" t="s">
        <v>47</v>
      </c>
      <c r="C37" s="47" t="s">
        <v>50</v>
      </c>
      <c r="D37" s="37" t="s">
        <v>52</v>
      </c>
      <c r="E37" s="36"/>
      <c r="F37" s="36"/>
      <c r="G37" s="36"/>
      <c r="H37" s="36"/>
      <c r="I37" s="36"/>
      <c r="J37" s="36"/>
      <c r="K37" s="36"/>
      <c r="L37" s="36"/>
      <c r="M37" s="36"/>
      <c r="N37" s="36"/>
      <c r="O37" s="36"/>
      <c r="P37" s="36"/>
      <c r="Q37" s="36"/>
      <c r="R37" s="36"/>
      <c r="S37" s="36"/>
      <c r="T37" s="36"/>
      <c r="U37" s="36"/>
      <c r="V37" s="36"/>
      <c r="W37" s="36"/>
      <c r="X37" s="36"/>
      <c r="Y37" s="41"/>
      <c r="Z37" s="41"/>
      <c r="AA37" s="41"/>
      <c r="AB37" s="41"/>
      <c r="AC37" s="41"/>
      <c r="AD37" s="41"/>
      <c r="AE37" s="41"/>
      <c r="AF37" s="41"/>
      <c r="AG37" s="41"/>
      <c r="AH37" s="41"/>
      <c r="AI37" s="41"/>
      <c r="AJ37" s="41"/>
      <c r="AK37" s="41"/>
    </row>
    <row r="38" spans="2:37" x14ac:dyDescent="0.3">
      <c r="B38" s="43" t="s">
        <v>47</v>
      </c>
      <c r="C38" s="23" t="s">
        <v>55</v>
      </c>
      <c r="D38" s="15" t="s">
        <v>54</v>
      </c>
      <c r="E38" s="16"/>
      <c r="F38" s="16"/>
      <c r="G38" s="16"/>
      <c r="H38" s="16"/>
      <c r="I38" s="16"/>
      <c r="J38" s="16"/>
      <c r="K38" s="16"/>
      <c r="L38" s="16"/>
      <c r="M38" s="16"/>
      <c r="N38" s="16"/>
      <c r="O38" s="16"/>
      <c r="P38" s="16"/>
      <c r="Q38" s="16"/>
      <c r="R38" s="16"/>
      <c r="S38" s="16"/>
      <c r="T38" s="16"/>
      <c r="U38" s="16"/>
      <c r="V38" s="16"/>
      <c r="W38" s="16"/>
      <c r="X38" s="16"/>
      <c r="Y38" s="45"/>
      <c r="Z38" s="45"/>
      <c r="AA38" s="45"/>
      <c r="AB38" s="45"/>
      <c r="AC38" s="45"/>
      <c r="AD38" s="45"/>
      <c r="AE38" s="45"/>
      <c r="AF38" s="45"/>
      <c r="AG38" s="45"/>
      <c r="AH38" s="45"/>
      <c r="AI38" s="45"/>
      <c r="AJ38" s="45"/>
      <c r="AK38" s="45"/>
    </row>
    <row r="39" spans="2:37" x14ac:dyDescent="0.3">
      <c r="B39" s="43" t="s">
        <v>47</v>
      </c>
      <c r="C39" s="15" t="s">
        <v>44</v>
      </c>
      <c r="D39" s="44" t="s">
        <v>45</v>
      </c>
      <c r="E39" s="16"/>
      <c r="F39" s="16"/>
      <c r="G39" s="16"/>
      <c r="H39" s="16"/>
      <c r="I39" s="16"/>
      <c r="J39" s="16"/>
      <c r="K39" s="16"/>
      <c r="L39" s="16"/>
      <c r="M39" s="16"/>
      <c r="N39" s="16"/>
      <c r="O39" s="16"/>
      <c r="P39" s="16"/>
      <c r="Q39" s="16"/>
      <c r="R39" s="16"/>
      <c r="S39" s="16"/>
      <c r="T39" s="16"/>
      <c r="U39" s="16"/>
      <c r="V39" s="16"/>
      <c r="W39" s="16"/>
      <c r="X39" s="16"/>
      <c r="Y39" s="45"/>
      <c r="Z39" s="45"/>
      <c r="AA39" s="45"/>
      <c r="AB39" s="45"/>
      <c r="AC39" s="45"/>
      <c r="AD39" s="45"/>
      <c r="AE39" s="45"/>
      <c r="AF39" s="45"/>
      <c r="AG39" s="45"/>
      <c r="AH39" s="45"/>
      <c r="AI39" s="45"/>
      <c r="AJ39" s="45"/>
      <c r="AK39" s="45"/>
    </row>
    <row r="40" spans="2:37" x14ac:dyDescent="0.3">
      <c r="B40" s="43" t="s">
        <v>47</v>
      </c>
      <c r="C40" s="15" t="s">
        <v>44</v>
      </c>
      <c r="D40" s="44" t="s">
        <v>52</v>
      </c>
      <c r="E40" s="16"/>
      <c r="F40" s="16"/>
      <c r="G40" s="16"/>
      <c r="H40" s="16"/>
      <c r="I40" s="16"/>
      <c r="J40" s="16"/>
      <c r="K40" s="16"/>
      <c r="L40" s="16"/>
      <c r="M40" s="16"/>
      <c r="N40" s="16"/>
      <c r="O40" s="16"/>
      <c r="P40" s="16"/>
      <c r="Q40" s="16"/>
      <c r="R40" s="16"/>
      <c r="S40" s="16"/>
      <c r="T40" s="16"/>
      <c r="U40" s="16"/>
      <c r="V40" s="16"/>
      <c r="W40" s="16"/>
      <c r="X40" s="16"/>
      <c r="Y40" s="45"/>
      <c r="Z40" s="45"/>
      <c r="AA40" s="45"/>
      <c r="AB40" s="45"/>
      <c r="AC40" s="45"/>
      <c r="AD40" s="45"/>
      <c r="AE40" s="45"/>
      <c r="AF40" s="45"/>
      <c r="AG40" s="45"/>
      <c r="AH40" s="45"/>
      <c r="AI40" s="45"/>
      <c r="AJ40" s="45"/>
      <c r="AK40" s="45"/>
    </row>
    <row r="41" spans="2:37" x14ac:dyDescent="0.3">
      <c r="B41" s="48" t="s">
        <v>58</v>
      </c>
      <c r="C41" s="49" t="s">
        <v>44</v>
      </c>
      <c r="D41" s="50" t="s">
        <v>54</v>
      </c>
      <c r="E41" s="80"/>
      <c r="F41" s="80"/>
      <c r="G41" s="80"/>
      <c r="H41" s="80"/>
      <c r="I41" s="80"/>
      <c r="J41" s="80"/>
      <c r="K41" s="80"/>
      <c r="L41" s="80"/>
      <c r="M41" s="80"/>
      <c r="N41" s="80"/>
      <c r="O41" s="80"/>
      <c r="P41" s="80"/>
      <c r="Q41" s="80"/>
      <c r="R41" s="80"/>
      <c r="S41" s="80"/>
      <c r="T41" s="80"/>
      <c r="U41" s="80"/>
      <c r="V41" s="80"/>
      <c r="W41" s="80"/>
      <c r="X41" s="80"/>
      <c r="Y41" s="54"/>
      <c r="Z41" s="54"/>
      <c r="AA41" s="54"/>
      <c r="AB41" s="54"/>
      <c r="AC41" s="54"/>
      <c r="AD41" s="54"/>
      <c r="AE41" s="54"/>
      <c r="AF41" s="54"/>
      <c r="AG41" s="54"/>
      <c r="AH41" s="54"/>
      <c r="AI41" s="54"/>
      <c r="AJ41" s="54"/>
      <c r="AK41" s="54"/>
    </row>
    <row r="42" spans="2:37" x14ac:dyDescent="0.3">
      <c r="B42" s="22" t="s">
        <v>48</v>
      </c>
      <c r="C42" s="57" t="s">
        <v>49</v>
      </c>
      <c r="D42" s="44" t="s">
        <v>45</v>
      </c>
      <c r="E42" s="16"/>
      <c r="F42" s="16"/>
      <c r="G42" s="16"/>
      <c r="H42" s="16"/>
      <c r="I42" s="16"/>
      <c r="J42" s="16"/>
      <c r="K42" s="16"/>
      <c r="L42" s="16"/>
      <c r="M42" s="16"/>
      <c r="N42" s="16"/>
      <c r="O42" s="16"/>
      <c r="P42" s="16"/>
      <c r="Q42" s="16"/>
      <c r="R42" s="16"/>
      <c r="S42" s="16"/>
      <c r="T42" s="16"/>
      <c r="U42" s="16"/>
      <c r="V42" s="16"/>
      <c r="W42" s="16"/>
      <c r="X42" s="16"/>
      <c r="Y42" s="45"/>
      <c r="Z42" s="45"/>
      <c r="AA42" s="45"/>
      <c r="AB42" s="45"/>
      <c r="AC42" s="45"/>
      <c r="AD42" s="45"/>
      <c r="AE42" s="45"/>
      <c r="AF42" s="45"/>
      <c r="AG42" s="45"/>
      <c r="AH42" s="45"/>
      <c r="AI42" s="45"/>
      <c r="AJ42" s="45"/>
      <c r="AK42" s="45"/>
    </row>
    <row r="43" spans="2:37" x14ac:dyDescent="0.3">
      <c r="B43" s="22" t="s">
        <v>48</v>
      </c>
      <c r="C43" s="57" t="s">
        <v>49</v>
      </c>
      <c r="D43" s="44" t="s">
        <v>52</v>
      </c>
      <c r="E43" s="16"/>
      <c r="F43" s="16"/>
      <c r="G43" s="16"/>
      <c r="H43" s="16"/>
      <c r="I43" s="16"/>
      <c r="J43" s="16"/>
      <c r="K43" s="16"/>
      <c r="L43" s="16"/>
      <c r="M43" s="16"/>
      <c r="N43" s="16"/>
      <c r="O43" s="16"/>
      <c r="P43" s="16"/>
      <c r="Q43" s="16"/>
      <c r="R43" s="16"/>
      <c r="S43" s="16"/>
      <c r="T43" s="16"/>
      <c r="U43" s="16"/>
      <c r="V43" s="16"/>
      <c r="W43" s="16"/>
      <c r="X43" s="16"/>
      <c r="Y43" s="45"/>
      <c r="Z43" s="45"/>
      <c r="AA43" s="45"/>
      <c r="AB43" s="45"/>
      <c r="AC43" s="45"/>
      <c r="AD43" s="45"/>
      <c r="AE43" s="45"/>
      <c r="AF43" s="45"/>
      <c r="AG43" s="45"/>
      <c r="AH43" s="45"/>
      <c r="AI43" s="45"/>
      <c r="AJ43" s="45"/>
      <c r="AK43" s="45"/>
    </row>
    <row r="44" spans="2:37" x14ac:dyDescent="0.3">
      <c r="B44" s="22" t="s">
        <v>48</v>
      </c>
      <c r="C44" s="57" t="s">
        <v>50</v>
      </c>
      <c r="D44" s="44" t="s">
        <v>45</v>
      </c>
      <c r="E44" s="16"/>
      <c r="F44" s="16"/>
      <c r="G44" s="16"/>
      <c r="H44" s="16"/>
      <c r="I44" s="16"/>
      <c r="J44" s="16"/>
      <c r="K44" s="16"/>
      <c r="L44" s="16"/>
      <c r="M44" s="16"/>
      <c r="N44" s="16"/>
      <c r="O44" s="16"/>
      <c r="P44" s="16"/>
      <c r="Q44" s="16"/>
      <c r="R44" s="16"/>
      <c r="S44" s="16"/>
      <c r="T44" s="16"/>
      <c r="U44" s="16"/>
      <c r="V44" s="16"/>
      <c r="W44" s="16"/>
      <c r="X44" s="16"/>
      <c r="Y44" s="45"/>
      <c r="Z44" s="45"/>
      <c r="AA44" s="45"/>
      <c r="AB44" s="45"/>
      <c r="AC44" s="45"/>
      <c r="AD44" s="45"/>
      <c r="AE44" s="45"/>
      <c r="AF44" s="45"/>
      <c r="AG44" s="45"/>
      <c r="AH44" s="45"/>
      <c r="AI44" s="45"/>
      <c r="AJ44" s="45"/>
      <c r="AK44" s="45"/>
    </row>
    <row r="45" spans="2:37" x14ac:dyDescent="0.3">
      <c r="B45" s="22" t="s">
        <v>48</v>
      </c>
      <c r="C45" s="57" t="s">
        <v>50</v>
      </c>
      <c r="D45" s="44" t="s">
        <v>52</v>
      </c>
      <c r="E45" s="16"/>
      <c r="F45" s="16"/>
      <c r="G45" s="16"/>
      <c r="H45" s="16"/>
      <c r="I45" s="16"/>
      <c r="J45" s="16"/>
      <c r="K45" s="16"/>
      <c r="L45" s="16"/>
      <c r="M45" s="16"/>
      <c r="N45" s="16"/>
      <c r="O45" s="16"/>
      <c r="P45" s="16"/>
      <c r="Q45" s="16"/>
      <c r="R45" s="16"/>
      <c r="S45" s="16"/>
      <c r="T45" s="16"/>
      <c r="U45" s="16"/>
      <c r="V45" s="16"/>
      <c r="W45" s="16"/>
      <c r="X45" s="16"/>
      <c r="Y45" s="45"/>
      <c r="Z45" s="45"/>
      <c r="AA45" s="45"/>
      <c r="AB45" s="45"/>
      <c r="AC45" s="45"/>
      <c r="AD45" s="45"/>
      <c r="AE45" s="45"/>
      <c r="AF45" s="45"/>
      <c r="AG45" s="45"/>
      <c r="AH45" s="45"/>
      <c r="AI45" s="45"/>
      <c r="AJ45" s="45"/>
      <c r="AK45" s="45"/>
    </row>
    <row r="46" spans="2:37" x14ac:dyDescent="0.3">
      <c r="B46" s="58" t="s">
        <v>48</v>
      </c>
      <c r="C46" s="59" t="s">
        <v>53</v>
      </c>
      <c r="D46" s="50" t="s">
        <v>54</v>
      </c>
      <c r="E46" s="80"/>
      <c r="F46" s="80"/>
      <c r="G46" s="80"/>
      <c r="H46" s="80"/>
      <c r="I46" s="80"/>
      <c r="J46" s="80"/>
      <c r="K46" s="80"/>
      <c r="L46" s="80"/>
      <c r="M46" s="80"/>
      <c r="N46" s="80"/>
      <c r="O46" s="80"/>
      <c r="P46" s="80"/>
      <c r="Q46" s="80"/>
      <c r="R46" s="80"/>
      <c r="S46" s="80"/>
      <c r="T46" s="80"/>
      <c r="U46" s="80"/>
      <c r="V46" s="80"/>
      <c r="W46" s="80"/>
      <c r="X46" s="80"/>
      <c r="Y46" s="54"/>
      <c r="Z46" s="54"/>
      <c r="AA46" s="54"/>
      <c r="AB46" s="54"/>
      <c r="AC46" s="54"/>
      <c r="AD46" s="54"/>
      <c r="AE46" s="54"/>
      <c r="AF46" s="54"/>
      <c r="AG46" s="54"/>
      <c r="AH46" s="54"/>
      <c r="AI46" s="54"/>
      <c r="AJ46" s="54"/>
      <c r="AK46" s="54"/>
    </row>
    <row r="47" spans="2:37" x14ac:dyDescent="0.3">
      <c r="B47" s="58" t="s">
        <v>48</v>
      </c>
      <c r="C47" s="59" t="s">
        <v>55</v>
      </c>
      <c r="D47" s="50" t="s">
        <v>54</v>
      </c>
      <c r="E47" s="80"/>
      <c r="F47" s="80"/>
      <c r="G47" s="80"/>
      <c r="H47" s="80"/>
      <c r="I47" s="80"/>
      <c r="J47" s="80"/>
      <c r="K47" s="80"/>
      <c r="L47" s="80"/>
      <c r="M47" s="80"/>
      <c r="N47" s="80"/>
      <c r="O47" s="80"/>
      <c r="P47" s="80"/>
      <c r="Q47" s="80"/>
      <c r="R47" s="80"/>
      <c r="S47" s="80"/>
      <c r="T47" s="80"/>
      <c r="U47" s="80"/>
      <c r="V47" s="80"/>
      <c r="W47" s="80"/>
      <c r="X47" s="80"/>
      <c r="Y47" s="54"/>
      <c r="Z47" s="54"/>
      <c r="AA47" s="54"/>
      <c r="AB47" s="54"/>
      <c r="AC47" s="54"/>
      <c r="AD47" s="54"/>
      <c r="AE47" s="54"/>
      <c r="AF47" s="54"/>
      <c r="AG47" s="54"/>
      <c r="AH47" s="54"/>
      <c r="AI47" s="54"/>
      <c r="AJ47" s="54"/>
      <c r="AK47" s="54"/>
    </row>
    <row r="48" spans="2:37" x14ac:dyDescent="0.3">
      <c r="B48" s="58" t="s">
        <v>48</v>
      </c>
      <c r="C48" s="49" t="s">
        <v>44</v>
      </c>
      <c r="D48" s="60" t="s">
        <v>45</v>
      </c>
      <c r="E48" s="80"/>
      <c r="F48" s="80"/>
      <c r="G48" s="80"/>
      <c r="H48" s="80"/>
      <c r="I48" s="80"/>
      <c r="J48" s="80"/>
      <c r="K48" s="80"/>
      <c r="L48" s="80"/>
      <c r="M48" s="80"/>
      <c r="N48" s="80"/>
      <c r="O48" s="80"/>
      <c r="P48" s="80"/>
      <c r="Q48" s="80"/>
      <c r="R48" s="80"/>
      <c r="S48" s="80"/>
      <c r="T48" s="80"/>
      <c r="U48" s="80"/>
      <c r="V48" s="80"/>
      <c r="W48" s="80"/>
      <c r="X48" s="80"/>
      <c r="Y48" s="54"/>
      <c r="Z48" s="54"/>
      <c r="AA48" s="54"/>
      <c r="AB48" s="54"/>
      <c r="AC48" s="54"/>
      <c r="AD48" s="54"/>
      <c r="AE48" s="54"/>
      <c r="AF48" s="54"/>
      <c r="AG48" s="54"/>
      <c r="AH48" s="54"/>
      <c r="AI48" s="54"/>
      <c r="AJ48" s="54"/>
      <c r="AK48" s="54"/>
    </row>
    <row r="49" spans="2:37" x14ac:dyDescent="0.3">
      <c r="B49" s="24" t="s">
        <v>48</v>
      </c>
      <c r="C49" s="25" t="s">
        <v>44</v>
      </c>
      <c r="D49" s="26" t="s">
        <v>52</v>
      </c>
      <c r="E49" s="29"/>
      <c r="F49" s="29"/>
      <c r="G49" s="29"/>
      <c r="H49" s="29"/>
      <c r="I49" s="29"/>
      <c r="J49" s="29"/>
      <c r="K49" s="29"/>
      <c r="L49" s="29"/>
      <c r="M49" s="29"/>
      <c r="N49" s="29"/>
      <c r="O49" s="29"/>
      <c r="P49" s="29"/>
      <c r="Q49" s="29"/>
      <c r="R49" s="29"/>
      <c r="S49" s="29"/>
      <c r="T49" s="29"/>
      <c r="U49" s="29"/>
      <c r="V49" s="29"/>
      <c r="W49" s="29"/>
      <c r="X49" s="29"/>
      <c r="Y49" s="61"/>
      <c r="Z49" s="61"/>
      <c r="AA49" s="61"/>
      <c r="AB49" s="61"/>
      <c r="AC49" s="61"/>
      <c r="AD49" s="61"/>
      <c r="AE49" s="61"/>
      <c r="AF49" s="61"/>
      <c r="AG49" s="61"/>
      <c r="AH49" s="61"/>
      <c r="AI49" s="61"/>
      <c r="AJ49" s="61"/>
      <c r="AK49" s="61"/>
    </row>
    <row r="50" spans="2:37" x14ac:dyDescent="0.3">
      <c r="B50" s="62" t="s">
        <v>48</v>
      </c>
      <c r="C50" s="62" t="s">
        <v>44</v>
      </c>
      <c r="D50" s="63" t="s">
        <v>54</v>
      </c>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row>
    <row r="52" spans="2:37" x14ac:dyDescent="0.3">
      <c r="B52" s="67" t="s">
        <v>59</v>
      </c>
      <c r="C52" s="68"/>
      <c r="D52" s="69"/>
      <c r="E52" s="70"/>
      <c r="F52" s="70"/>
    </row>
    <row r="53" spans="2:37" x14ac:dyDescent="0.3">
      <c r="B53" s="71"/>
      <c r="C53" s="68" t="s">
        <v>60</v>
      </c>
      <c r="D53" s="72" t="s">
        <v>61</v>
      </c>
    </row>
    <row r="54" spans="2:37" x14ac:dyDescent="0.3">
      <c r="B54" s="73"/>
      <c r="C54" s="68" t="s">
        <v>62</v>
      </c>
      <c r="D54" s="72" t="s">
        <v>63</v>
      </c>
    </row>
    <row r="55" spans="2:37" x14ac:dyDescent="0.3">
      <c r="B55" s="74"/>
      <c r="C55" s="68" t="s">
        <v>64</v>
      </c>
      <c r="D55" s="72" t="s">
        <v>65</v>
      </c>
    </row>
    <row r="56" spans="2:37" x14ac:dyDescent="0.3">
      <c r="B56" s="75"/>
      <c r="C56" s="68" t="s">
        <v>66</v>
      </c>
      <c r="D56" s="72" t="s">
        <v>67</v>
      </c>
    </row>
    <row r="57" spans="2:37" x14ac:dyDescent="0.3">
      <c r="D57" s="76"/>
      <c r="E57" s="70"/>
      <c r="F57" s="70"/>
    </row>
    <row r="58" spans="2:37" x14ac:dyDescent="0.3">
      <c r="B58" s="68" t="s">
        <v>68</v>
      </c>
      <c r="C58" s="68" t="s">
        <v>69</v>
      </c>
    </row>
    <row r="59" spans="2:37" x14ac:dyDescent="0.3">
      <c r="B59" s="68" t="s">
        <v>70</v>
      </c>
      <c r="C59" s="68" t="s">
        <v>71</v>
      </c>
      <c r="D59" s="76"/>
      <c r="E59" s="70"/>
      <c r="F59" s="70"/>
    </row>
    <row r="60" spans="2:37" x14ac:dyDescent="0.3">
      <c r="B60" s="68" t="s">
        <v>72</v>
      </c>
      <c r="C60" s="68" t="s">
        <v>73</v>
      </c>
      <c r="D60" s="76"/>
      <c r="E60" s="70"/>
      <c r="F60" s="70"/>
    </row>
    <row r="61" spans="2:37" x14ac:dyDescent="0.3">
      <c r="B61" s="68" t="s">
        <v>74</v>
      </c>
      <c r="C61" s="68" t="s">
        <v>75</v>
      </c>
      <c r="E61" s="77"/>
      <c r="F61" s="77"/>
    </row>
    <row r="62" spans="2:37" x14ac:dyDescent="0.3">
      <c r="B62" s="68" t="s">
        <v>76</v>
      </c>
      <c r="C62" s="68" t="s">
        <v>77</v>
      </c>
    </row>
  </sheetData>
  <pageMargins left="0.7" right="0.7" top="0.75" bottom="0.75" header="0.3" footer="0.3"/>
  <tableParts count="2">
    <tablePart r:id="rId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D71A3-5512-497B-A924-C9EECD2F0197}">
  <sheetPr>
    <tabColor theme="9"/>
  </sheetPr>
  <dimension ref="A1"/>
  <sheetViews>
    <sheetView workbookViewId="0">
      <selection activeCell="J25" sqref="J25"/>
    </sheetView>
  </sheetViews>
  <sheetFormatPr defaultRowHeight="14.4" x14ac:dyDescent="0.3"/>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E8834-31DB-4023-8421-5476A5D6DCB0}">
  <dimension ref="A2:D92"/>
  <sheetViews>
    <sheetView zoomScale="80" zoomScaleNormal="80" workbookViewId="0">
      <pane xSplit="1" topLeftCell="B1" activePane="topRight" state="frozen"/>
      <selection pane="topRight" activeCell="C1" sqref="C1"/>
    </sheetView>
  </sheetViews>
  <sheetFormatPr defaultColWidth="9.21875" defaultRowHeight="15.6" x14ac:dyDescent="0.3"/>
  <cols>
    <col min="1" max="1" width="70.44140625" style="113" customWidth="1"/>
    <col min="2" max="2" width="91.77734375" style="87" bestFit="1" customWidth="1"/>
    <col min="3" max="3" width="12.44140625" style="87" bestFit="1" customWidth="1"/>
    <col min="4" max="4" width="11.5546875" style="87" customWidth="1"/>
    <col min="5" max="16384" width="9.21875" style="87"/>
  </cols>
  <sheetData>
    <row r="2" spans="1:4" ht="20.399999999999999" x14ac:dyDescent="0.35">
      <c r="A2" s="84"/>
      <c r="B2" s="86"/>
      <c r="C2" s="85" t="s">
        <v>88</v>
      </c>
      <c r="D2" s="86"/>
    </row>
    <row r="3" spans="1:4" x14ac:dyDescent="0.3">
      <c r="A3" s="88" t="s">
        <v>95</v>
      </c>
      <c r="B3" s="90" t="s">
        <v>96</v>
      </c>
      <c r="C3" s="89"/>
      <c r="D3" s="90" t="s">
        <v>96</v>
      </c>
    </row>
    <row r="4" spans="1:4" ht="93.6" x14ac:dyDescent="0.3">
      <c r="A4" s="91" t="s">
        <v>97</v>
      </c>
      <c r="B4" s="93" t="s">
        <v>250</v>
      </c>
      <c r="C4" s="93"/>
      <c r="D4" s="93"/>
    </row>
    <row r="5" spans="1:4" ht="20.25" customHeight="1" x14ac:dyDescent="0.3">
      <c r="A5" s="94" t="s">
        <v>102</v>
      </c>
      <c r="B5" s="92" t="s">
        <v>251</v>
      </c>
      <c r="C5" s="92" t="s">
        <v>106</v>
      </c>
      <c r="D5" s="92"/>
    </row>
    <row r="6" spans="1:4" ht="20.25" customHeight="1" x14ac:dyDescent="0.3">
      <c r="A6" s="94" t="s">
        <v>107</v>
      </c>
      <c r="B6" s="95"/>
      <c r="C6" s="95"/>
      <c r="D6" s="95"/>
    </row>
    <row r="7" spans="1:4" x14ac:dyDescent="0.3">
      <c r="A7" s="98" t="s">
        <v>108</v>
      </c>
      <c r="B7" s="95"/>
      <c r="C7" s="95"/>
      <c r="D7" s="95"/>
    </row>
    <row r="8" spans="1:4" x14ac:dyDescent="0.3">
      <c r="A8" s="101" t="s">
        <v>47</v>
      </c>
      <c r="B8" s="92"/>
      <c r="C8" s="92"/>
      <c r="D8" s="92"/>
    </row>
    <row r="9" spans="1:4" x14ac:dyDescent="0.3">
      <c r="A9" s="101" t="s">
        <v>46</v>
      </c>
      <c r="B9" s="92"/>
      <c r="C9" s="92"/>
      <c r="D9" s="92"/>
    </row>
    <row r="10" spans="1:4" ht="131.25" customHeight="1" x14ac:dyDescent="0.3">
      <c r="A10" s="101" t="s">
        <v>43</v>
      </c>
      <c r="B10" s="92"/>
      <c r="C10" s="92"/>
      <c r="D10" s="92"/>
    </row>
    <row r="11" spans="1:4" ht="15.75" customHeight="1" x14ac:dyDescent="0.3">
      <c r="A11" s="98" t="s">
        <v>115</v>
      </c>
      <c r="B11" s="95"/>
      <c r="C11" s="95"/>
      <c r="D11" s="95"/>
    </row>
    <row r="12" spans="1:4" ht="15.75" customHeight="1" x14ac:dyDescent="0.3">
      <c r="A12" s="101" t="s">
        <v>49</v>
      </c>
      <c r="B12" s="92"/>
      <c r="C12" s="92"/>
      <c r="D12" s="92"/>
    </row>
    <row r="13" spans="1:4" ht="15.75" customHeight="1" x14ac:dyDescent="0.3">
      <c r="A13" s="101" t="s">
        <v>119</v>
      </c>
      <c r="B13" s="92"/>
      <c r="C13" s="92"/>
      <c r="D13" s="92"/>
    </row>
    <row r="14" spans="1:4" ht="15.75" customHeight="1" x14ac:dyDescent="0.3">
      <c r="A14" s="101" t="s">
        <v>50</v>
      </c>
      <c r="B14" s="92"/>
      <c r="C14" s="92"/>
      <c r="D14" s="92"/>
    </row>
    <row r="15" spans="1:4" ht="15.75" customHeight="1" x14ac:dyDescent="0.3">
      <c r="A15" s="101" t="s">
        <v>123</v>
      </c>
      <c r="B15" s="92"/>
      <c r="C15" s="92"/>
      <c r="D15" s="92"/>
    </row>
    <row r="16" spans="1:4" ht="15.75" customHeight="1" x14ac:dyDescent="0.3">
      <c r="A16" s="101" t="s">
        <v>125</v>
      </c>
      <c r="B16" s="92"/>
      <c r="C16" s="92"/>
      <c r="D16" s="92"/>
    </row>
    <row r="17" spans="1:4" ht="15.75" customHeight="1" x14ac:dyDescent="0.3">
      <c r="A17" s="101" t="s">
        <v>127</v>
      </c>
      <c r="B17" s="92"/>
      <c r="C17" s="92"/>
      <c r="D17" s="92"/>
    </row>
    <row r="18" spans="1:4" x14ac:dyDescent="0.3">
      <c r="A18" s="102" t="s">
        <v>129</v>
      </c>
      <c r="B18" s="95"/>
      <c r="C18" s="95"/>
      <c r="D18" s="95"/>
    </row>
    <row r="19" spans="1:4" ht="46.8" x14ac:dyDescent="0.3">
      <c r="A19" s="96" t="s">
        <v>131</v>
      </c>
      <c r="B19" s="95"/>
      <c r="C19" s="95"/>
      <c r="D19" s="95"/>
    </row>
    <row r="20" spans="1:4" x14ac:dyDescent="0.3">
      <c r="A20" s="102" t="s">
        <v>43</v>
      </c>
      <c r="B20" s="95"/>
      <c r="C20" s="95"/>
      <c r="D20" s="95"/>
    </row>
    <row r="21" spans="1:4" x14ac:dyDescent="0.3">
      <c r="A21" s="104" t="s">
        <v>133</v>
      </c>
      <c r="B21" s="95"/>
      <c r="C21" s="95"/>
      <c r="D21" s="95"/>
    </row>
    <row r="22" spans="1:4" x14ac:dyDescent="0.3">
      <c r="A22" s="104" t="s">
        <v>134</v>
      </c>
      <c r="B22" s="95"/>
      <c r="C22" s="95"/>
      <c r="D22" s="95"/>
    </row>
    <row r="23" spans="1:4" x14ac:dyDescent="0.3">
      <c r="A23" s="104" t="s">
        <v>135</v>
      </c>
      <c r="B23" s="95"/>
      <c r="C23" s="95"/>
      <c r="D23" s="95"/>
    </row>
    <row r="24" spans="1:4" x14ac:dyDescent="0.3">
      <c r="A24" s="104" t="s">
        <v>136</v>
      </c>
      <c r="B24" s="95"/>
      <c r="C24" s="95"/>
      <c r="D24" s="95"/>
    </row>
    <row r="25" spans="1:4" x14ac:dyDescent="0.3">
      <c r="A25" s="102" t="s">
        <v>46</v>
      </c>
      <c r="B25" s="95"/>
      <c r="C25" s="95"/>
      <c r="D25" s="95"/>
    </row>
    <row r="26" spans="1:4" x14ac:dyDescent="0.3">
      <c r="A26" s="104" t="s">
        <v>133</v>
      </c>
      <c r="B26" s="95"/>
      <c r="C26" s="95"/>
      <c r="D26" s="95"/>
    </row>
    <row r="27" spans="1:4" x14ac:dyDescent="0.3">
      <c r="A27" s="104" t="s">
        <v>134</v>
      </c>
      <c r="B27" s="95"/>
      <c r="C27" s="95"/>
      <c r="D27" s="95"/>
    </row>
    <row r="28" spans="1:4" x14ac:dyDescent="0.3">
      <c r="A28" s="104" t="s">
        <v>135</v>
      </c>
      <c r="B28" s="95"/>
      <c r="C28" s="95"/>
      <c r="D28" s="95"/>
    </row>
    <row r="29" spans="1:4" x14ac:dyDescent="0.3">
      <c r="A29" s="104" t="s">
        <v>136</v>
      </c>
      <c r="B29" s="95"/>
      <c r="C29" s="95"/>
      <c r="D29" s="95"/>
    </row>
    <row r="30" spans="1:4" x14ac:dyDescent="0.3">
      <c r="A30" s="102" t="s">
        <v>47</v>
      </c>
      <c r="B30" s="95"/>
      <c r="C30" s="95"/>
      <c r="D30" s="95"/>
    </row>
    <row r="31" spans="1:4" x14ac:dyDescent="0.3">
      <c r="A31" s="104" t="s">
        <v>133</v>
      </c>
      <c r="B31" s="95"/>
      <c r="C31" s="95"/>
      <c r="D31" s="95"/>
    </row>
    <row r="32" spans="1:4" x14ac:dyDescent="0.3">
      <c r="A32" s="104" t="s">
        <v>134</v>
      </c>
      <c r="B32" s="95"/>
      <c r="C32" s="95"/>
      <c r="D32" s="95"/>
    </row>
    <row r="33" spans="1:4" x14ac:dyDescent="0.3">
      <c r="A33" s="104" t="s">
        <v>135</v>
      </c>
      <c r="B33" s="95"/>
      <c r="C33" s="95"/>
      <c r="D33" s="95"/>
    </row>
    <row r="34" spans="1:4" x14ac:dyDescent="0.3">
      <c r="A34" s="104" t="s">
        <v>136</v>
      </c>
      <c r="B34" s="95"/>
      <c r="C34" s="95"/>
      <c r="D34" s="95"/>
    </row>
    <row r="35" spans="1:4" ht="15.75" customHeight="1" x14ac:dyDescent="0.3">
      <c r="A35" s="102" t="s">
        <v>137</v>
      </c>
      <c r="B35" s="95"/>
      <c r="C35" s="95"/>
      <c r="D35" s="95"/>
    </row>
    <row r="36" spans="1:4" ht="7.5" customHeight="1" x14ac:dyDescent="0.3">
      <c r="A36" s="94"/>
      <c r="B36" s="106"/>
      <c r="C36" s="106"/>
      <c r="D36" s="106"/>
    </row>
    <row r="37" spans="1:4" x14ac:dyDescent="0.3">
      <c r="A37" s="88" t="s">
        <v>138</v>
      </c>
      <c r="B37" s="90" t="s">
        <v>96</v>
      </c>
      <c r="C37" s="89"/>
      <c r="D37" s="90" t="s">
        <v>96</v>
      </c>
    </row>
    <row r="38" spans="1:4" x14ac:dyDescent="0.3">
      <c r="A38" s="94" t="s">
        <v>139</v>
      </c>
      <c r="B38" s="106"/>
      <c r="C38" s="106" t="s">
        <v>106</v>
      </c>
      <c r="D38" s="106"/>
    </row>
    <row r="39" spans="1:4" ht="109.2" x14ac:dyDescent="0.3">
      <c r="A39" s="94" t="s">
        <v>144</v>
      </c>
      <c r="B39" s="92" t="s">
        <v>252</v>
      </c>
      <c r="C39" s="106" t="s">
        <v>106</v>
      </c>
      <c r="D39" s="106"/>
    </row>
    <row r="40" spans="1:4" ht="31.2" x14ac:dyDescent="0.3">
      <c r="A40" s="91" t="s">
        <v>146</v>
      </c>
      <c r="B40" s="95"/>
      <c r="C40" s="92"/>
      <c r="D40" s="92"/>
    </row>
    <row r="41" spans="1:4" x14ac:dyDescent="0.3">
      <c r="A41" s="94" t="s">
        <v>147</v>
      </c>
      <c r="B41" s="92"/>
      <c r="C41" s="92"/>
      <c r="D41" s="92"/>
    </row>
    <row r="42" spans="1:4" ht="31.2" x14ac:dyDescent="0.3">
      <c r="A42" s="94" t="s">
        <v>153</v>
      </c>
      <c r="B42" s="92" t="s">
        <v>253</v>
      </c>
      <c r="C42" s="92"/>
      <c r="D42" s="92"/>
    </row>
    <row r="43" spans="1:4" x14ac:dyDescent="0.3">
      <c r="A43" s="98" t="s">
        <v>157</v>
      </c>
      <c r="B43" s="95"/>
      <c r="C43" s="95"/>
      <c r="D43" s="95"/>
    </row>
    <row r="44" spans="1:4" x14ac:dyDescent="0.3">
      <c r="A44" s="101" t="s">
        <v>158</v>
      </c>
      <c r="B44" s="92"/>
      <c r="C44" s="92"/>
      <c r="D44" s="92"/>
    </row>
    <row r="45" spans="1:4" x14ac:dyDescent="0.3">
      <c r="A45" s="101" t="s">
        <v>165</v>
      </c>
      <c r="B45" s="92"/>
      <c r="C45" s="92"/>
      <c r="D45" s="92"/>
    </row>
    <row r="46" spans="1:4" x14ac:dyDescent="0.3">
      <c r="A46" s="101" t="s">
        <v>169</v>
      </c>
      <c r="B46" s="92"/>
      <c r="C46" s="97"/>
      <c r="D46" s="92"/>
    </row>
    <row r="47" spans="1:4" x14ac:dyDescent="0.3">
      <c r="A47" s="108" t="s">
        <v>172</v>
      </c>
      <c r="B47" s="95"/>
      <c r="C47" s="95"/>
      <c r="D47" s="95"/>
    </row>
    <row r="48" spans="1:4" x14ac:dyDescent="0.3">
      <c r="A48" s="102" t="s">
        <v>173</v>
      </c>
      <c r="B48" s="97"/>
      <c r="C48" s="97"/>
      <c r="D48" s="97"/>
    </row>
    <row r="49" spans="1:4" ht="15.75" customHeight="1" x14ac:dyDescent="0.3">
      <c r="A49" s="102" t="s">
        <v>174</v>
      </c>
      <c r="B49" s="95"/>
      <c r="C49" s="95"/>
      <c r="D49" s="95"/>
    </row>
    <row r="50" spans="1:4" ht="15.75" customHeight="1" x14ac:dyDescent="0.3">
      <c r="A50" s="104" t="s">
        <v>175</v>
      </c>
      <c r="B50" s="95"/>
      <c r="C50" s="95"/>
      <c r="D50" s="95"/>
    </row>
    <row r="51" spans="1:4" ht="15.75" customHeight="1" x14ac:dyDescent="0.3">
      <c r="A51" s="104" t="s">
        <v>176</v>
      </c>
      <c r="B51" s="95"/>
      <c r="C51" s="95"/>
      <c r="D51" s="95"/>
    </row>
    <row r="52" spans="1:4" ht="31.2" x14ac:dyDescent="0.3">
      <c r="A52" s="96" t="s">
        <v>177</v>
      </c>
      <c r="B52" s="97"/>
      <c r="C52" s="97"/>
      <c r="D52" s="97"/>
    </row>
    <row r="53" spans="1:4" ht="7.5" customHeight="1" x14ac:dyDescent="0.3">
      <c r="A53" s="94"/>
      <c r="B53" s="106"/>
      <c r="C53" s="106"/>
      <c r="D53" s="106"/>
    </row>
    <row r="54" spans="1:4" x14ac:dyDescent="0.3">
      <c r="A54" s="88" t="s">
        <v>178</v>
      </c>
      <c r="B54" s="90" t="s">
        <v>96</v>
      </c>
      <c r="C54" s="89"/>
      <c r="D54" s="90" t="s">
        <v>96</v>
      </c>
    </row>
    <row r="55" spans="1:4" x14ac:dyDescent="0.3">
      <c r="A55" s="98" t="s">
        <v>179</v>
      </c>
      <c r="B55" s="95"/>
      <c r="C55" s="95"/>
      <c r="D55" s="95"/>
    </row>
    <row r="56" spans="1:4" ht="17.25" customHeight="1" x14ac:dyDescent="0.3">
      <c r="A56" s="101" t="s">
        <v>180</v>
      </c>
      <c r="B56" s="92"/>
      <c r="C56" s="109"/>
      <c r="D56" s="92"/>
    </row>
    <row r="57" spans="1:4" x14ac:dyDescent="0.3">
      <c r="A57" s="101" t="s">
        <v>186</v>
      </c>
      <c r="B57" s="92"/>
      <c r="C57" s="92"/>
      <c r="D57" s="92"/>
    </row>
    <row r="58" spans="1:4" x14ac:dyDescent="0.3">
      <c r="A58" s="98" t="s">
        <v>190</v>
      </c>
      <c r="B58" s="95"/>
      <c r="C58" s="95"/>
      <c r="D58" s="95"/>
    </row>
    <row r="59" spans="1:4" x14ac:dyDescent="0.3">
      <c r="A59" s="101" t="s">
        <v>47</v>
      </c>
      <c r="B59" s="92"/>
      <c r="C59" s="92"/>
      <c r="D59" s="92"/>
    </row>
    <row r="60" spans="1:4" x14ac:dyDescent="0.3">
      <c r="A60" s="101" t="s">
        <v>46</v>
      </c>
      <c r="B60" s="92"/>
      <c r="C60" s="92"/>
      <c r="D60" s="92"/>
    </row>
    <row r="61" spans="1:4" x14ac:dyDescent="0.3">
      <c r="A61" s="101" t="s">
        <v>43</v>
      </c>
      <c r="B61" s="92"/>
      <c r="C61" s="92"/>
      <c r="D61" s="92"/>
    </row>
    <row r="62" spans="1:4" x14ac:dyDescent="0.3">
      <c r="A62" s="98" t="s">
        <v>191</v>
      </c>
      <c r="B62" s="97"/>
      <c r="C62" s="97"/>
      <c r="D62" s="97"/>
    </row>
    <row r="63" spans="1:4" x14ac:dyDescent="0.3">
      <c r="A63" s="101" t="s">
        <v>47</v>
      </c>
      <c r="B63" s="92"/>
      <c r="C63" s="92"/>
      <c r="D63" s="92"/>
    </row>
    <row r="64" spans="1:4" x14ac:dyDescent="0.3">
      <c r="A64" s="101" t="s">
        <v>46</v>
      </c>
      <c r="B64" s="92"/>
      <c r="C64" s="92"/>
      <c r="D64" s="92"/>
    </row>
    <row r="65" spans="1:4" x14ac:dyDescent="0.3">
      <c r="A65" s="101" t="s">
        <v>43</v>
      </c>
      <c r="B65" s="92"/>
      <c r="C65" s="92"/>
      <c r="D65" s="92"/>
    </row>
    <row r="66" spans="1:4" x14ac:dyDescent="0.3">
      <c r="A66" s="101" t="s">
        <v>49</v>
      </c>
      <c r="B66" s="92"/>
      <c r="C66" s="92"/>
      <c r="D66" s="92"/>
    </row>
    <row r="67" spans="1:4" x14ac:dyDescent="0.3">
      <c r="A67" s="101" t="s">
        <v>119</v>
      </c>
      <c r="B67" s="92"/>
      <c r="C67" s="92"/>
      <c r="D67" s="92"/>
    </row>
    <row r="68" spans="1:4" x14ac:dyDescent="0.3">
      <c r="A68" s="101" t="s">
        <v>50</v>
      </c>
      <c r="B68" s="92"/>
      <c r="C68" s="92"/>
      <c r="D68" s="92"/>
    </row>
    <row r="69" spans="1:4" x14ac:dyDescent="0.3">
      <c r="A69" s="101" t="s">
        <v>123</v>
      </c>
      <c r="B69" s="92"/>
      <c r="C69" s="92"/>
      <c r="D69" s="92"/>
    </row>
    <row r="70" spans="1:4" x14ac:dyDescent="0.3">
      <c r="A70" s="101" t="s">
        <v>125</v>
      </c>
      <c r="B70" s="92"/>
      <c r="C70" s="92"/>
      <c r="D70" s="92"/>
    </row>
    <row r="71" spans="1:4" x14ac:dyDescent="0.3">
      <c r="A71" s="101" t="s">
        <v>127</v>
      </c>
      <c r="B71" s="92"/>
      <c r="C71" s="92"/>
      <c r="D71" s="92"/>
    </row>
    <row r="72" spans="1:4" x14ac:dyDescent="0.3">
      <c r="A72" s="94" t="s">
        <v>192</v>
      </c>
      <c r="B72" s="115"/>
      <c r="C72" s="92"/>
      <c r="D72" s="92"/>
    </row>
    <row r="73" spans="1:4" x14ac:dyDescent="0.3">
      <c r="A73" s="94" t="s">
        <v>195</v>
      </c>
      <c r="B73" s="97"/>
      <c r="C73" s="92"/>
      <c r="D73" s="92"/>
    </row>
    <row r="74" spans="1:4" ht="93.6" x14ac:dyDescent="0.3">
      <c r="A74" s="94" t="s">
        <v>196</v>
      </c>
      <c r="B74" s="92" t="s">
        <v>254</v>
      </c>
      <c r="C74" s="97"/>
      <c r="D74" s="92"/>
    </row>
    <row r="75" spans="1:4" ht="33" customHeight="1" x14ac:dyDescent="0.3">
      <c r="A75" s="102" t="s">
        <v>202</v>
      </c>
      <c r="B75" s="92" t="s">
        <v>255</v>
      </c>
      <c r="C75" s="97"/>
      <c r="D75" s="92"/>
    </row>
    <row r="76" spans="1:4" ht="39" customHeight="1" x14ac:dyDescent="0.3">
      <c r="A76" s="96" t="s">
        <v>208</v>
      </c>
      <c r="B76" s="92"/>
      <c r="C76" s="97"/>
      <c r="D76" s="92"/>
    </row>
    <row r="77" spans="1:4" ht="33.75" customHeight="1" x14ac:dyDescent="0.3">
      <c r="A77" s="94" t="s">
        <v>210</v>
      </c>
      <c r="B77" s="92"/>
      <c r="C77" s="97"/>
      <c r="D77" s="92"/>
    </row>
    <row r="78" spans="1:4" x14ac:dyDescent="0.3">
      <c r="A78" s="94" t="s">
        <v>213</v>
      </c>
      <c r="B78" s="92"/>
      <c r="C78" s="97"/>
      <c r="D78" s="92"/>
    </row>
    <row r="79" spans="1:4" ht="29.25" customHeight="1" x14ac:dyDescent="0.3">
      <c r="A79" s="94" t="s">
        <v>216</v>
      </c>
      <c r="B79" s="92"/>
      <c r="C79" s="97"/>
      <c r="D79" s="92"/>
    </row>
    <row r="80" spans="1:4" ht="15.75" customHeight="1" x14ac:dyDescent="0.3">
      <c r="A80" s="108" t="s">
        <v>172</v>
      </c>
      <c r="B80" s="97"/>
      <c r="C80" s="97"/>
      <c r="D80" s="97"/>
    </row>
    <row r="81" spans="1:4" ht="29.25" customHeight="1" x14ac:dyDescent="0.3">
      <c r="A81" s="94" t="s">
        <v>221</v>
      </c>
      <c r="B81" s="97"/>
      <c r="C81" s="97"/>
      <c r="D81" s="97"/>
    </row>
    <row r="82" spans="1:4" ht="7.5" customHeight="1" x14ac:dyDescent="0.3">
      <c r="A82" s="94"/>
      <c r="B82" s="106"/>
      <c r="C82" s="106"/>
      <c r="D82" s="106"/>
    </row>
    <row r="83" spans="1:4" x14ac:dyDescent="0.3">
      <c r="A83" s="88" t="s">
        <v>222</v>
      </c>
      <c r="B83" s="90" t="s">
        <v>96</v>
      </c>
      <c r="C83" s="89"/>
      <c r="D83" s="90" t="s">
        <v>96</v>
      </c>
    </row>
    <row r="84" spans="1:4" x14ac:dyDescent="0.3">
      <c r="A84" s="94" t="s">
        <v>223</v>
      </c>
      <c r="B84" s="92"/>
      <c r="C84" s="97"/>
      <c r="D84" s="97"/>
    </row>
    <row r="85" spans="1:4" x14ac:dyDescent="0.3">
      <c r="A85" s="94" t="s">
        <v>228</v>
      </c>
      <c r="B85" s="92"/>
      <c r="C85" s="97"/>
      <c r="D85" s="97"/>
    </row>
    <row r="86" spans="1:4" x14ac:dyDescent="0.3">
      <c r="A86" s="94" t="s">
        <v>230</v>
      </c>
      <c r="B86" s="92"/>
      <c r="C86" s="97"/>
      <c r="D86" s="97"/>
    </row>
    <row r="87" spans="1:4" x14ac:dyDescent="0.3">
      <c r="A87" s="94" t="s">
        <v>234</v>
      </c>
      <c r="B87" s="116" t="s">
        <v>256</v>
      </c>
      <c r="C87" s="97"/>
      <c r="D87" s="97"/>
    </row>
    <row r="88" spans="1:4" ht="211.5" customHeight="1" x14ac:dyDescent="0.3">
      <c r="A88" s="102" t="s">
        <v>235</v>
      </c>
      <c r="B88" s="116" t="s">
        <v>257</v>
      </c>
      <c r="C88" s="92"/>
      <c r="D88" s="92"/>
    </row>
    <row r="89" spans="1:4" ht="85.2" customHeight="1" x14ac:dyDescent="0.3">
      <c r="A89" s="102" t="s">
        <v>241</v>
      </c>
      <c r="B89" s="92"/>
      <c r="C89" s="97"/>
      <c r="D89" s="97"/>
    </row>
    <row r="90" spans="1:4" ht="7.5" customHeight="1" x14ac:dyDescent="0.3">
      <c r="A90" s="94"/>
      <c r="B90" s="106"/>
      <c r="C90" s="106"/>
      <c r="D90" s="106"/>
    </row>
    <row r="91" spans="1:4" x14ac:dyDescent="0.3">
      <c r="A91" s="88" t="s">
        <v>242</v>
      </c>
      <c r="B91" s="90" t="s">
        <v>96</v>
      </c>
      <c r="C91" s="89"/>
      <c r="D91" s="90" t="s">
        <v>96</v>
      </c>
    </row>
    <row r="92" spans="1:4" ht="132" customHeight="1" x14ac:dyDescent="0.3">
      <c r="A92" s="94" t="s">
        <v>243</v>
      </c>
      <c r="B92" s="92"/>
      <c r="C92" s="92"/>
      <c r="D92" s="92"/>
    </row>
  </sheetData>
  <dataValidations count="4">
    <dataValidation type="list" allowBlank="1" showInputMessage="1" showErrorMessage="1" sqref="C75" xr:uid="{35E30173-5071-4289-B257-43E538D41CD8}">
      <formula1>"National mobility survey, Automatic traffic measuring points, Traffic counts during measurements, Other (please specify)"</formula1>
    </dataValidation>
    <dataValidation type="list" allowBlank="1" showInputMessage="1" showErrorMessage="1" sqref="C38" xr:uid="{436E8308-6CC8-42FA-A8EA-82A749500BD7}">
      <formula1>"Please select, Vehicle, Driver, Rider, Passenger, Driver and Passenger, Rider and Passenger, Other (please specify)"</formula1>
    </dataValidation>
    <dataValidation type="list" allowBlank="1" showInputMessage="1" showErrorMessage="1" sqref="C5" xr:uid="{BB260703-EC10-4019-AE7B-9A289167EC4F}">
      <formula1>"Please select, Roadside observations by researchers, Automated measurements, Self-reported behaviour, Observations/measurements by the police, Analysis of video images, Analysis of existing databases, Other (please specify)"</formula1>
    </dataValidation>
    <dataValidation type="list" allowBlank="1" showInputMessage="1" showErrorMessage="1" sqref="C39" xr:uid="{02351052-C925-4E9A-8B98-A462668E1E4B}">
      <formula1>"Please select, Simple random, Stratified random, Other (please specify)"</formula1>
    </dataValidation>
  </dataValidations>
  <pageMargins left="0.7" right="0.7" top="0.75" bottom="0.75"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6190E-B90A-485D-959C-ECC236E6C118}">
  <dimension ref="B1:AK62"/>
  <sheetViews>
    <sheetView zoomScale="70" zoomScaleNormal="70" workbookViewId="0">
      <pane xSplit="4" ySplit="4" topLeftCell="E5" activePane="bottomRight" state="frozen"/>
      <selection pane="topRight" activeCell="E1" sqref="E1"/>
      <selection pane="bottomLeft" activeCell="A5" sqref="A5"/>
      <selection pane="bottomRight" activeCell="E12" sqref="E12"/>
    </sheetView>
  </sheetViews>
  <sheetFormatPr defaultColWidth="8.88671875" defaultRowHeight="15.6" x14ac:dyDescent="0.3"/>
  <cols>
    <col min="1" max="1" width="5.77734375" style="2" customWidth="1"/>
    <col min="2" max="2" width="15.77734375" style="2" customWidth="1"/>
    <col min="3" max="3" width="22.77734375" style="2" customWidth="1"/>
    <col min="4" max="4" width="20" style="2" customWidth="1"/>
    <col min="5" max="5" width="22.5546875" style="2" customWidth="1"/>
    <col min="6" max="6" width="21.21875" style="2" customWidth="1"/>
    <col min="7" max="7" width="23.5546875" style="2" customWidth="1"/>
    <col min="8" max="8" width="15.44140625" style="2" customWidth="1"/>
    <col min="9" max="9" width="20" style="2" customWidth="1"/>
    <col min="10" max="10" width="17.21875" style="2" customWidth="1"/>
    <col min="11" max="11" width="11.44140625" style="2" customWidth="1"/>
    <col min="12" max="12" width="27.44140625" style="2" customWidth="1"/>
    <col min="13" max="13" width="27.77734375" style="2" customWidth="1"/>
    <col min="14" max="14" width="14.44140625" style="2" customWidth="1"/>
    <col min="15" max="15" width="18.77734375" style="2" customWidth="1"/>
    <col min="16" max="16" width="16.21875" style="2" customWidth="1"/>
    <col min="17" max="17" width="11.44140625" style="2" customWidth="1"/>
    <col min="18" max="18" width="27.44140625" style="2" customWidth="1"/>
    <col min="19" max="19" width="27.77734375" style="2" customWidth="1"/>
    <col min="20" max="20" width="13.5546875" style="2" customWidth="1"/>
    <col min="21" max="21" width="18.21875" style="2" customWidth="1"/>
    <col min="22" max="22" width="15.44140625" style="2" customWidth="1"/>
    <col min="23" max="23" width="11.44140625" style="2" customWidth="1"/>
    <col min="24" max="24" width="27.44140625" style="2" customWidth="1"/>
    <col min="25" max="25" width="27.77734375" style="2" customWidth="1"/>
    <col min="26" max="26" width="13.44140625" style="2" customWidth="1"/>
    <col min="27" max="27" width="18.5546875" style="2" bestFit="1" customWidth="1"/>
    <col min="28" max="28" width="15.77734375" style="2" customWidth="1"/>
    <col min="29" max="29" width="11.44140625" style="2" customWidth="1"/>
    <col min="30" max="30" width="30.77734375" style="2" customWidth="1"/>
    <col min="31" max="31" width="31.21875" style="2" bestFit="1" customWidth="1"/>
    <col min="32" max="32" width="17.77734375" style="2" customWidth="1"/>
    <col min="33" max="33" width="18.5546875" style="2" bestFit="1" customWidth="1"/>
    <col min="34" max="34" width="15.77734375" style="2" customWidth="1"/>
    <col min="35" max="35" width="11.44140625" style="2" customWidth="1"/>
    <col min="36" max="36" width="30.77734375" style="2" customWidth="1"/>
    <col min="37" max="37" width="31.21875" style="2" bestFit="1" customWidth="1"/>
    <col min="38" max="16384" width="8.88671875" style="2"/>
  </cols>
  <sheetData>
    <row r="1" spans="2:37" ht="20.399999999999999" x14ac:dyDescent="0.35">
      <c r="B1" s="1" t="s">
        <v>0</v>
      </c>
    </row>
    <row r="2" spans="2:37" ht="18" x14ac:dyDescent="0.3">
      <c r="B2" s="3" t="s">
        <v>1</v>
      </c>
    </row>
    <row r="3" spans="2:37" x14ac:dyDescent="0.3">
      <c r="B3" s="4"/>
      <c r="C3" s="4"/>
      <c r="D3" s="4"/>
      <c r="E3" s="5"/>
      <c r="F3" s="5"/>
      <c r="G3" s="5"/>
      <c r="H3" s="6" t="s">
        <v>2</v>
      </c>
      <c r="I3" s="6"/>
      <c r="J3" s="6"/>
      <c r="K3" s="6"/>
      <c r="L3" s="6"/>
      <c r="M3" s="6"/>
      <c r="N3" s="6" t="s">
        <v>3</v>
      </c>
      <c r="O3" s="6"/>
      <c r="P3" s="6"/>
      <c r="Q3" s="6"/>
      <c r="R3" s="6"/>
      <c r="S3" s="6"/>
      <c r="T3" s="6" t="s">
        <v>4</v>
      </c>
      <c r="U3" s="6"/>
      <c r="V3" s="6"/>
      <c r="W3" s="6"/>
      <c r="X3" s="6"/>
      <c r="Y3" s="6"/>
      <c r="Z3" s="6" t="s">
        <v>5</v>
      </c>
      <c r="AA3" s="6"/>
      <c r="AB3" s="6"/>
      <c r="AC3" s="6"/>
      <c r="AD3" s="6"/>
      <c r="AE3" s="6"/>
      <c r="AF3" s="6" t="s">
        <v>6</v>
      </c>
      <c r="AG3" s="6"/>
      <c r="AH3" s="6"/>
      <c r="AI3" s="6"/>
      <c r="AJ3" s="6"/>
      <c r="AK3" s="6"/>
    </row>
    <row r="4" spans="2:37" x14ac:dyDescent="0.3">
      <c r="B4" s="7" t="s">
        <v>7</v>
      </c>
      <c r="C4" s="8" t="s">
        <v>8</v>
      </c>
      <c r="D4" s="8" t="s">
        <v>9</v>
      </c>
      <c r="E4" s="9" t="s">
        <v>10</v>
      </c>
      <c r="F4" s="10" t="s">
        <v>11</v>
      </c>
      <c r="G4" s="10" t="s">
        <v>12</v>
      </c>
      <c r="H4" s="9" t="s">
        <v>13</v>
      </c>
      <c r="I4" s="9" t="s">
        <v>14</v>
      </c>
      <c r="J4" s="9" t="s">
        <v>15</v>
      </c>
      <c r="K4" s="9" t="s">
        <v>16</v>
      </c>
      <c r="L4" s="11" t="s">
        <v>17</v>
      </c>
      <c r="M4" s="11" t="s">
        <v>18</v>
      </c>
      <c r="N4" s="9" t="s">
        <v>19</v>
      </c>
      <c r="O4" s="9" t="s">
        <v>20</v>
      </c>
      <c r="P4" s="9" t="s">
        <v>21</v>
      </c>
      <c r="Q4" s="9" t="s">
        <v>22</v>
      </c>
      <c r="R4" s="11" t="s">
        <v>23</v>
      </c>
      <c r="S4" s="11" t="s">
        <v>24</v>
      </c>
      <c r="T4" s="9" t="s">
        <v>25</v>
      </c>
      <c r="U4" s="9" t="s">
        <v>26</v>
      </c>
      <c r="V4" s="9" t="s">
        <v>27</v>
      </c>
      <c r="W4" s="9" t="s">
        <v>28</v>
      </c>
      <c r="X4" s="11" t="s">
        <v>29</v>
      </c>
      <c r="Y4" s="11" t="s">
        <v>30</v>
      </c>
      <c r="Z4" s="12" t="s">
        <v>31</v>
      </c>
      <c r="AA4" s="12" t="s">
        <v>32</v>
      </c>
      <c r="AB4" s="12" t="s">
        <v>33</v>
      </c>
      <c r="AC4" s="12" t="s">
        <v>34</v>
      </c>
      <c r="AD4" s="13" t="s">
        <v>35</v>
      </c>
      <c r="AE4" s="13" t="s">
        <v>36</v>
      </c>
      <c r="AF4" s="12" t="s">
        <v>37</v>
      </c>
      <c r="AG4" s="12" t="s">
        <v>38</v>
      </c>
      <c r="AH4" s="12" t="s">
        <v>39</v>
      </c>
      <c r="AI4" s="12" t="s">
        <v>40</v>
      </c>
      <c r="AJ4" s="13" t="s">
        <v>41</v>
      </c>
      <c r="AK4" s="13" t="s">
        <v>42</v>
      </c>
    </row>
    <row r="5" spans="2:37" x14ac:dyDescent="0.3">
      <c r="B5" s="14" t="s">
        <v>43</v>
      </c>
      <c r="C5" s="15" t="s">
        <v>44</v>
      </c>
      <c r="D5" s="16" t="s">
        <v>45</v>
      </c>
      <c r="E5" s="16">
        <v>20</v>
      </c>
      <c r="F5" s="16">
        <v>13082</v>
      </c>
      <c r="G5" s="117">
        <v>0.37213740000000001</v>
      </c>
      <c r="H5" s="16">
        <v>2354</v>
      </c>
      <c r="I5" s="16">
        <v>2239</v>
      </c>
      <c r="J5" s="117">
        <v>0.94932079999999996</v>
      </c>
      <c r="K5" s="118">
        <v>8.3117079999999992E-3</v>
      </c>
      <c r="L5" s="117">
        <v>0.92955370000000004</v>
      </c>
      <c r="M5" s="117">
        <v>0.96375750000000004</v>
      </c>
      <c r="N5" s="16">
        <f t="shared" ref="N5" si="0">2354+857</f>
        <v>3211</v>
      </c>
      <c r="O5" s="16">
        <f t="shared" ref="O5" si="1">2239+802</f>
        <v>3041</v>
      </c>
      <c r="P5" s="117">
        <v>0.94574230000000004</v>
      </c>
      <c r="Q5" s="118">
        <v>8.4219189999999999E-3</v>
      </c>
      <c r="R5" s="117">
        <v>0.92590079999999997</v>
      </c>
      <c r="S5" s="117">
        <v>0.9604975</v>
      </c>
      <c r="T5" s="16">
        <v>184</v>
      </c>
      <c r="U5" s="16">
        <v>157</v>
      </c>
      <c r="V5" s="117">
        <v>0.88227009999999995</v>
      </c>
      <c r="W5" s="118">
        <v>4.401476E-2</v>
      </c>
      <c r="X5" s="117">
        <v>0.75879640000000004</v>
      </c>
      <c r="Y5" s="119">
        <v>0.9469554</v>
      </c>
      <c r="Z5" s="120">
        <v>3395</v>
      </c>
      <c r="AA5" s="120">
        <v>3198</v>
      </c>
      <c r="AB5" s="121">
        <v>0.94380459999999999</v>
      </c>
      <c r="AC5" s="122">
        <v>8.4558870000000005E-3</v>
      </c>
      <c r="AD5" s="121">
        <v>0.92398329999999995</v>
      </c>
      <c r="AE5" s="121">
        <v>0.9586886</v>
      </c>
      <c r="AF5" s="120">
        <v>37</v>
      </c>
      <c r="AG5" s="120">
        <v>27</v>
      </c>
      <c r="AH5" s="21">
        <v>0.7140725</v>
      </c>
      <c r="AI5" s="122">
        <v>0.12503932000000001</v>
      </c>
      <c r="AJ5" s="121">
        <v>0.40173019999999998</v>
      </c>
      <c r="AK5" s="121">
        <v>0.90280199999999999</v>
      </c>
    </row>
    <row r="6" spans="2:37" x14ac:dyDescent="0.3">
      <c r="B6" s="14" t="s">
        <v>46</v>
      </c>
      <c r="C6" s="15" t="s">
        <v>44</v>
      </c>
      <c r="D6" s="16" t="s">
        <v>45</v>
      </c>
      <c r="E6" s="16">
        <v>21</v>
      </c>
      <c r="F6" s="16">
        <v>17683.7</v>
      </c>
      <c r="G6" s="117">
        <v>0.40733079999999999</v>
      </c>
      <c r="H6" s="16">
        <v>3121</v>
      </c>
      <c r="I6" s="16">
        <v>2945</v>
      </c>
      <c r="J6" s="117">
        <v>0.94708720000000002</v>
      </c>
      <c r="K6" s="118">
        <v>8.9474240000000007E-3</v>
      </c>
      <c r="L6" s="117">
        <v>0.9257592</v>
      </c>
      <c r="M6" s="117">
        <v>0.96253599999999995</v>
      </c>
      <c r="N6" s="16">
        <f>3121+1256</f>
        <v>4377</v>
      </c>
      <c r="O6" s="16">
        <f>2945+1151</f>
        <v>4096</v>
      </c>
      <c r="P6" s="117">
        <v>0.94216759999999999</v>
      </c>
      <c r="Q6" s="118">
        <v>8.4929849999999998E-3</v>
      </c>
      <c r="R6" s="117">
        <v>0.92237720000000001</v>
      </c>
      <c r="S6" s="117">
        <v>0.95714679999999996</v>
      </c>
      <c r="T6" s="16">
        <v>241</v>
      </c>
      <c r="U6" s="16">
        <v>197</v>
      </c>
      <c r="V6" s="117">
        <v>0.84210490000000005</v>
      </c>
      <c r="W6" s="118">
        <v>3.2815110000000002E-2</v>
      </c>
      <c r="X6" s="117">
        <v>0.76367779999999996</v>
      </c>
      <c r="Y6" s="119">
        <v>0.89798160000000005</v>
      </c>
      <c r="Z6" s="16">
        <v>4618</v>
      </c>
      <c r="AA6" s="16">
        <v>4293</v>
      </c>
      <c r="AB6" s="117">
        <v>0.93775850000000005</v>
      </c>
      <c r="AC6" s="118">
        <v>8.89999E-3</v>
      </c>
      <c r="AD6" s="117">
        <v>0.91711560000000003</v>
      </c>
      <c r="AE6" s="117">
        <v>0.9535207</v>
      </c>
      <c r="AF6" s="16">
        <v>53</v>
      </c>
      <c r="AG6" s="16">
        <v>42</v>
      </c>
      <c r="AH6" s="18">
        <v>0.78603040000000002</v>
      </c>
      <c r="AI6" s="118">
        <v>9.6219650000000004E-2</v>
      </c>
      <c r="AJ6" s="117">
        <v>0.52478539999999996</v>
      </c>
      <c r="AK6" s="117">
        <v>0.92435889999999998</v>
      </c>
    </row>
    <row r="7" spans="2:37" x14ac:dyDescent="0.3">
      <c r="B7" s="14" t="s">
        <v>47</v>
      </c>
      <c r="C7" s="15" t="s">
        <v>44</v>
      </c>
      <c r="D7" s="16" t="s">
        <v>45</v>
      </c>
      <c r="E7" s="16">
        <v>84</v>
      </c>
      <c r="F7" s="16">
        <v>52733.2</v>
      </c>
      <c r="G7" s="117">
        <v>0.2205317</v>
      </c>
      <c r="H7" s="16">
        <v>11014</v>
      </c>
      <c r="I7" s="16">
        <v>10409</v>
      </c>
      <c r="J7" s="117">
        <v>0.92931050000000004</v>
      </c>
      <c r="K7" s="118">
        <v>4.6251069999999998E-3</v>
      </c>
      <c r="L7" s="117">
        <v>0.91961400000000004</v>
      </c>
      <c r="M7" s="117">
        <v>0.93791619999999998</v>
      </c>
      <c r="N7" s="16">
        <f>11014+3971</f>
        <v>14985</v>
      </c>
      <c r="O7" s="16">
        <f>10409+3610</f>
        <v>14019</v>
      </c>
      <c r="P7" s="117">
        <v>0.91638600000000003</v>
      </c>
      <c r="Q7" s="118">
        <v>4.8881970000000004E-3</v>
      </c>
      <c r="R7" s="117">
        <v>0.90621300000000005</v>
      </c>
      <c r="S7" s="117">
        <v>0.92554610000000004</v>
      </c>
      <c r="T7" s="16">
        <v>896</v>
      </c>
      <c r="U7" s="16">
        <v>568</v>
      </c>
      <c r="V7" s="117">
        <v>0.62130609999999997</v>
      </c>
      <c r="W7" s="118">
        <v>3.9822820000000002E-2</v>
      </c>
      <c r="X7" s="117">
        <v>0.54003730000000005</v>
      </c>
      <c r="Y7" s="119">
        <v>0.6962912</v>
      </c>
      <c r="Z7" s="16">
        <v>15881</v>
      </c>
      <c r="AA7" s="16">
        <v>14587</v>
      </c>
      <c r="AB7" s="117">
        <v>0.90057860000000001</v>
      </c>
      <c r="AC7" s="118">
        <v>6.0610519999999999E-3</v>
      </c>
      <c r="AD7" s="117">
        <v>0.88795250000000003</v>
      </c>
      <c r="AE7" s="117">
        <v>0.91192309999999999</v>
      </c>
      <c r="AF7" s="16">
        <v>257</v>
      </c>
      <c r="AG7" s="16">
        <v>178</v>
      </c>
      <c r="AH7" s="18">
        <v>0.71391870000000002</v>
      </c>
      <c r="AI7" s="118">
        <v>4.3381969999999999E-2</v>
      </c>
      <c r="AJ7" s="117">
        <v>0.62071180000000004</v>
      </c>
      <c r="AK7" s="117">
        <v>0.79189989999999999</v>
      </c>
    </row>
    <row r="8" spans="2:37" x14ac:dyDescent="0.3">
      <c r="B8" s="22" t="s">
        <v>48</v>
      </c>
      <c r="C8" s="23" t="s">
        <v>49</v>
      </c>
      <c r="D8" s="16" t="s">
        <v>45</v>
      </c>
      <c r="E8" s="16">
        <v>125</v>
      </c>
      <c r="F8" s="16">
        <v>45549.1</v>
      </c>
      <c r="G8" s="117">
        <v>0.75389720000000005</v>
      </c>
      <c r="H8" s="16">
        <v>8399</v>
      </c>
      <c r="I8" s="16">
        <v>7940</v>
      </c>
      <c r="J8" s="117">
        <v>0.94296939999999996</v>
      </c>
      <c r="K8" s="118">
        <v>6.1228869999999996E-3</v>
      </c>
      <c r="L8" s="117">
        <v>0.92956220000000001</v>
      </c>
      <c r="M8" s="117">
        <v>0.9539512</v>
      </c>
      <c r="N8" s="16">
        <f>8399+2700</f>
        <v>11099</v>
      </c>
      <c r="O8" s="16">
        <f>7940+2470</f>
        <v>10410</v>
      </c>
      <c r="P8" s="117">
        <v>0.93739510000000004</v>
      </c>
      <c r="Q8" s="118">
        <v>6.0979659999999998E-3</v>
      </c>
      <c r="R8" s="117">
        <v>0.92417629999999995</v>
      </c>
      <c r="S8" s="117">
        <v>0.94843789999999994</v>
      </c>
      <c r="T8" s="16">
        <v>497</v>
      </c>
      <c r="U8" s="16">
        <v>349</v>
      </c>
      <c r="V8" s="117">
        <v>0.80140420000000001</v>
      </c>
      <c r="W8" s="118">
        <v>3.501539E-2</v>
      </c>
      <c r="X8" s="117">
        <v>0.72285310000000003</v>
      </c>
      <c r="Y8" s="119">
        <v>0.86194380000000004</v>
      </c>
      <c r="Z8" s="16">
        <v>11596</v>
      </c>
      <c r="AA8" s="16">
        <v>10759</v>
      </c>
      <c r="AB8" s="117">
        <v>0.93274539999999995</v>
      </c>
      <c r="AC8" s="118">
        <v>6.3950309999999998E-3</v>
      </c>
      <c r="AD8" s="117">
        <v>0.91892070000000003</v>
      </c>
      <c r="AE8" s="117">
        <v>0.94435570000000002</v>
      </c>
      <c r="AF8" s="16">
        <v>144</v>
      </c>
      <c r="AG8" s="16">
        <v>113</v>
      </c>
      <c r="AH8" s="18">
        <v>0.82834770000000002</v>
      </c>
      <c r="AI8" s="118">
        <v>3.805033E-2</v>
      </c>
      <c r="AJ8" s="117">
        <v>0.73859330000000001</v>
      </c>
      <c r="AK8" s="117">
        <v>0.89179940000000002</v>
      </c>
    </row>
    <row r="9" spans="2:37" x14ac:dyDescent="0.3">
      <c r="B9" s="22" t="s">
        <v>48</v>
      </c>
      <c r="C9" s="23" t="s">
        <v>50</v>
      </c>
      <c r="D9" s="16" t="s">
        <v>45</v>
      </c>
      <c r="E9" s="16">
        <v>125</v>
      </c>
      <c r="F9" s="16">
        <v>37949.1</v>
      </c>
      <c r="G9" s="117">
        <v>0.24610280000000001</v>
      </c>
      <c r="H9" s="16">
        <v>8090</v>
      </c>
      <c r="I9" s="16">
        <v>7653</v>
      </c>
      <c r="J9" s="117">
        <v>0.9479088</v>
      </c>
      <c r="K9" s="118">
        <v>6.2292930000000003E-3</v>
      </c>
      <c r="L9" s="117">
        <v>0.93409960000000003</v>
      </c>
      <c r="M9" s="117">
        <v>0.95895149999999996</v>
      </c>
      <c r="N9" s="16">
        <f>8090+3384</f>
        <v>11474</v>
      </c>
      <c r="O9" s="16">
        <f>7653+3093</f>
        <v>10746</v>
      </c>
      <c r="P9" s="117">
        <v>0.93953399999999998</v>
      </c>
      <c r="Q9" s="118">
        <v>6.643637E-3</v>
      </c>
      <c r="R9" s="117">
        <v>0.92495930000000004</v>
      </c>
      <c r="S9" s="117">
        <v>0.95142660000000001</v>
      </c>
      <c r="T9" s="16">
        <v>824</v>
      </c>
      <c r="U9" s="16">
        <v>573</v>
      </c>
      <c r="V9" s="117">
        <v>0.77044380000000001</v>
      </c>
      <c r="W9" s="118">
        <v>3.0449609999999998E-2</v>
      </c>
      <c r="X9" s="117">
        <v>0.7046135</v>
      </c>
      <c r="Y9" s="119">
        <v>0.82524180000000003</v>
      </c>
      <c r="Z9" s="16">
        <v>12298</v>
      </c>
      <c r="AA9" s="16">
        <v>11319</v>
      </c>
      <c r="AB9" s="117">
        <v>0.92899929999999997</v>
      </c>
      <c r="AC9" s="118">
        <v>7.4897770000000004E-3</v>
      </c>
      <c r="AD9" s="117">
        <v>0.91266020000000003</v>
      </c>
      <c r="AE9" s="117">
        <v>0.94247449999999999</v>
      </c>
      <c r="AF9" s="16">
        <v>203</v>
      </c>
      <c r="AG9" s="16">
        <v>134</v>
      </c>
      <c r="AH9" s="18">
        <v>0.6752785</v>
      </c>
      <c r="AI9" s="118">
        <v>6.4080269999999995E-2</v>
      </c>
      <c r="AJ9" s="117">
        <v>0.53697609999999996</v>
      </c>
      <c r="AK9" s="117">
        <v>0.78853879999999998</v>
      </c>
    </row>
    <row r="10" spans="2:37" x14ac:dyDescent="0.3">
      <c r="B10" s="24" t="s">
        <v>48</v>
      </c>
      <c r="C10" s="25" t="s">
        <v>44</v>
      </c>
      <c r="D10" s="26" t="s">
        <v>45</v>
      </c>
      <c r="E10" s="29">
        <v>125</v>
      </c>
      <c r="F10" s="29">
        <v>83498.899999999994</v>
      </c>
      <c r="G10" s="123">
        <v>1</v>
      </c>
      <c r="H10" s="29">
        <v>16489</v>
      </c>
      <c r="I10" s="29">
        <v>15593</v>
      </c>
      <c r="J10" s="123">
        <v>0.94409430000000005</v>
      </c>
      <c r="K10" s="124">
        <v>4.9367990000000004E-3</v>
      </c>
      <c r="L10" s="123">
        <v>0.93353419999999998</v>
      </c>
      <c r="M10" s="123">
        <v>0.95306100000000005</v>
      </c>
      <c r="N10" s="29">
        <f>16489+6084</f>
        <v>22573</v>
      </c>
      <c r="O10" s="29">
        <f>15593+5563</f>
        <v>21156</v>
      </c>
      <c r="P10" s="123">
        <v>0.93791000000000002</v>
      </c>
      <c r="Q10" s="124">
        <v>4.8949199999999997E-3</v>
      </c>
      <c r="R10" s="123">
        <v>0.92753830000000004</v>
      </c>
      <c r="S10" s="123">
        <v>0.94688220000000001</v>
      </c>
      <c r="T10" s="29">
        <v>1321</v>
      </c>
      <c r="U10" s="29">
        <v>922</v>
      </c>
      <c r="V10" s="123">
        <v>0.78985329999999998</v>
      </c>
      <c r="W10" s="124">
        <v>2.4845989999999998E-2</v>
      </c>
      <c r="X10" s="123">
        <v>0.73675020000000002</v>
      </c>
      <c r="Y10" s="125">
        <v>0.83464839999999996</v>
      </c>
      <c r="Z10" s="61">
        <v>23894</v>
      </c>
      <c r="AA10" s="61">
        <v>22078</v>
      </c>
      <c r="AB10" s="125">
        <v>0.93182319999999996</v>
      </c>
      <c r="AC10" s="126">
        <v>5.1718789999999999E-3</v>
      </c>
      <c r="AD10" s="125">
        <v>0.92090119999999998</v>
      </c>
      <c r="AE10" s="125">
        <v>0.94133310000000003</v>
      </c>
      <c r="AF10" s="61">
        <v>347</v>
      </c>
      <c r="AG10" s="61">
        <v>247</v>
      </c>
      <c r="AH10" s="30">
        <v>0.73346549999999999</v>
      </c>
      <c r="AI10" s="126">
        <v>4.3814690000000003E-2</v>
      </c>
      <c r="AJ10" s="125">
        <v>0.63844909999999999</v>
      </c>
      <c r="AK10" s="125">
        <v>0.81090709999999999</v>
      </c>
    </row>
    <row r="11" spans="2:37" x14ac:dyDescent="0.3">
      <c r="B11" s="32"/>
      <c r="C11" s="33"/>
      <c r="D11" s="34"/>
      <c r="E11" s="4"/>
      <c r="F11" s="4"/>
      <c r="G11" s="4"/>
      <c r="H11" s="4"/>
      <c r="I11" s="4"/>
      <c r="J11" s="4"/>
      <c r="K11" s="4"/>
      <c r="L11" s="4"/>
      <c r="M11" s="4"/>
      <c r="N11" s="4"/>
      <c r="O11" s="4"/>
      <c r="P11" s="4"/>
      <c r="Q11" s="4"/>
      <c r="R11" s="4"/>
      <c r="S11" s="4"/>
      <c r="T11" s="4"/>
      <c r="U11" s="4"/>
      <c r="V11" s="4"/>
      <c r="W11" s="4"/>
      <c r="X11" s="4"/>
    </row>
    <row r="12" spans="2:37" ht="18" x14ac:dyDescent="0.3">
      <c r="B12" s="3" t="s">
        <v>51</v>
      </c>
      <c r="C12" s="33"/>
      <c r="D12" s="34"/>
      <c r="E12" s="4"/>
      <c r="F12" s="4"/>
      <c r="G12" s="4"/>
      <c r="H12" s="4"/>
      <c r="I12" s="4"/>
      <c r="J12" s="4"/>
      <c r="K12" s="4"/>
      <c r="L12" s="4"/>
      <c r="M12" s="4"/>
      <c r="N12" s="4"/>
      <c r="O12" s="4"/>
      <c r="P12" s="4"/>
      <c r="Q12" s="4"/>
      <c r="R12" s="4"/>
      <c r="S12" s="4"/>
      <c r="T12" s="4"/>
      <c r="U12" s="4"/>
      <c r="V12" s="4"/>
      <c r="W12" s="4"/>
      <c r="X12" s="4"/>
    </row>
    <row r="13" spans="2:37" x14ac:dyDescent="0.3">
      <c r="B13" s="4"/>
      <c r="C13" s="4"/>
      <c r="D13" s="4"/>
      <c r="E13" s="5"/>
      <c r="F13" s="5"/>
      <c r="G13" s="5"/>
      <c r="H13" s="6" t="s">
        <v>2</v>
      </c>
      <c r="I13" s="6"/>
      <c r="J13" s="6"/>
      <c r="K13" s="6"/>
      <c r="L13" s="6"/>
      <c r="M13" s="6"/>
      <c r="N13" s="6" t="s">
        <v>3</v>
      </c>
      <c r="O13" s="6"/>
      <c r="P13" s="6"/>
      <c r="Q13" s="6"/>
      <c r="R13" s="6"/>
      <c r="S13" s="6"/>
      <c r="T13" s="6" t="s">
        <v>4</v>
      </c>
      <c r="U13" s="6"/>
      <c r="V13" s="6"/>
      <c r="W13" s="6"/>
      <c r="X13" s="6"/>
      <c r="Y13" s="6"/>
      <c r="Z13" s="6" t="s">
        <v>5</v>
      </c>
      <c r="AA13" s="6"/>
      <c r="AB13" s="6"/>
      <c r="AC13" s="6"/>
      <c r="AD13" s="6"/>
      <c r="AE13" s="6"/>
      <c r="AF13" s="6" t="s">
        <v>6</v>
      </c>
      <c r="AG13" s="6"/>
      <c r="AH13" s="6"/>
      <c r="AI13" s="6"/>
      <c r="AJ13" s="6"/>
      <c r="AK13" s="6"/>
    </row>
    <row r="14" spans="2:37" x14ac:dyDescent="0.3">
      <c r="B14" s="7" t="s">
        <v>7</v>
      </c>
      <c r="C14" s="8" t="s">
        <v>8</v>
      </c>
      <c r="D14" s="8" t="s">
        <v>9</v>
      </c>
      <c r="E14" s="9" t="s">
        <v>10</v>
      </c>
      <c r="F14" s="10" t="s">
        <v>11</v>
      </c>
      <c r="G14" s="10" t="s">
        <v>12</v>
      </c>
      <c r="H14" s="9" t="s">
        <v>13</v>
      </c>
      <c r="I14" s="9" t="s">
        <v>14</v>
      </c>
      <c r="J14" s="9" t="s">
        <v>15</v>
      </c>
      <c r="K14" s="9" t="s">
        <v>16</v>
      </c>
      <c r="L14" s="11" t="s">
        <v>17</v>
      </c>
      <c r="M14" s="11" t="s">
        <v>18</v>
      </c>
      <c r="N14" s="9" t="s">
        <v>19</v>
      </c>
      <c r="O14" s="9" t="s">
        <v>20</v>
      </c>
      <c r="P14" s="9" t="s">
        <v>21</v>
      </c>
      <c r="Q14" s="9" t="s">
        <v>22</v>
      </c>
      <c r="R14" s="11" t="s">
        <v>23</v>
      </c>
      <c r="S14" s="11" t="s">
        <v>24</v>
      </c>
      <c r="T14" s="9" t="s">
        <v>25</v>
      </c>
      <c r="U14" s="9" t="s">
        <v>26</v>
      </c>
      <c r="V14" s="9" t="s">
        <v>27</v>
      </c>
      <c r="W14" s="9" t="s">
        <v>28</v>
      </c>
      <c r="X14" s="11" t="s">
        <v>29</v>
      </c>
      <c r="Y14" s="11" t="s">
        <v>30</v>
      </c>
      <c r="Z14" s="12" t="s">
        <v>31</v>
      </c>
      <c r="AA14" s="12" t="s">
        <v>32</v>
      </c>
      <c r="AB14" s="12" t="s">
        <v>33</v>
      </c>
      <c r="AC14" s="12" t="s">
        <v>34</v>
      </c>
      <c r="AD14" s="13" t="s">
        <v>35</v>
      </c>
      <c r="AE14" s="13" t="s">
        <v>36</v>
      </c>
      <c r="AF14" s="12" t="s">
        <v>37</v>
      </c>
      <c r="AG14" s="12" t="s">
        <v>38</v>
      </c>
      <c r="AH14" s="12" t="s">
        <v>39</v>
      </c>
      <c r="AI14" s="12" t="s">
        <v>40</v>
      </c>
      <c r="AJ14" s="13" t="s">
        <v>41</v>
      </c>
      <c r="AK14" s="13" t="s">
        <v>42</v>
      </c>
    </row>
    <row r="15" spans="2:37" x14ac:dyDescent="0.3">
      <c r="B15" s="35" t="s">
        <v>43</v>
      </c>
      <c r="C15" s="36" t="s">
        <v>49</v>
      </c>
      <c r="D15" s="37" t="s">
        <v>45</v>
      </c>
      <c r="E15" s="36">
        <v>20</v>
      </c>
      <c r="F15" s="36">
        <v>8007.2</v>
      </c>
      <c r="G15" s="127">
        <v>0.29151533000000002</v>
      </c>
      <c r="H15" s="36">
        <v>1222</v>
      </c>
      <c r="I15" s="36">
        <v>1161</v>
      </c>
      <c r="J15" s="127">
        <v>0.94735510000000001</v>
      </c>
      <c r="K15" s="128">
        <v>1.0078594999999999E-2</v>
      </c>
      <c r="L15" s="127">
        <v>0.92169060000000003</v>
      </c>
      <c r="M15" s="127">
        <v>0.96492849999999997</v>
      </c>
      <c r="N15" s="36">
        <f>1222+406</f>
        <v>1628</v>
      </c>
      <c r="O15" s="36">
        <f>1161+383</f>
        <v>1544</v>
      </c>
      <c r="P15" s="127">
        <v>0.94393419999999995</v>
      </c>
      <c r="Q15" s="128">
        <v>1.0430347E-2</v>
      </c>
      <c r="R15" s="127">
        <v>0.91754619999999998</v>
      </c>
      <c r="S15" s="127">
        <v>0.96222479999999999</v>
      </c>
      <c r="T15" s="36">
        <v>65</v>
      </c>
      <c r="U15" s="36">
        <v>58</v>
      </c>
      <c r="V15" s="127">
        <v>0.89246369999999997</v>
      </c>
      <c r="W15" s="128">
        <v>6.7425609999999997E-2</v>
      </c>
      <c r="X15" s="127">
        <v>0.64528640000000004</v>
      </c>
      <c r="Y15" s="129">
        <v>0.97426749999999995</v>
      </c>
      <c r="Z15" s="41">
        <v>1693</v>
      </c>
      <c r="AA15" s="41">
        <v>1602</v>
      </c>
      <c r="AB15" s="129">
        <v>0.94271899999999997</v>
      </c>
      <c r="AC15" s="130">
        <v>1.0472097E-2</v>
      </c>
      <c r="AD15" s="129">
        <v>0.91632049999999998</v>
      </c>
      <c r="AE15" s="129">
        <v>0.96114270000000002</v>
      </c>
      <c r="AF15" s="41">
        <v>12</v>
      </c>
      <c r="AG15" s="41">
        <v>12</v>
      </c>
      <c r="AH15" s="129">
        <v>1</v>
      </c>
      <c r="AI15" s="130">
        <v>0</v>
      </c>
      <c r="AJ15" s="129">
        <v>1</v>
      </c>
      <c r="AK15" s="129">
        <v>1</v>
      </c>
    </row>
    <row r="16" spans="2:37" hidden="1" x14ac:dyDescent="0.3">
      <c r="B16" s="35" t="s">
        <v>43</v>
      </c>
      <c r="C16" s="36" t="s">
        <v>49</v>
      </c>
      <c r="D16" s="37" t="s">
        <v>52</v>
      </c>
      <c r="E16" s="36"/>
      <c r="F16" s="36"/>
      <c r="G16" s="36"/>
      <c r="H16" s="36"/>
      <c r="I16" s="36"/>
      <c r="J16" s="36"/>
      <c r="K16" s="36"/>
      <c r="L16" s="36"/>
      <c r="M16" s="36"/>
      <c r="N16" s="36">
        <f t="shared" ref="N16:N50" si="2">2354+859</f>
        <v>3213</v>
      </c>
      <c r="O16" s="36">
        <f t="shared" ref="O16:O50" si="3">2239+802</f>
        <v>3041</v>
      </c>
      <c r="P16" s="36"/>
      <c r="Q16" s="36"/>
      <c r="R16" s="36"/>
      <c r="S16" s="36"/>
      <c r="T16" s="36"/>
      <c r="U16" s="36"/>
      <c r="V16" s="36"/>
      <c r="W16" s="36"/>
      <c r="X16" s="36"/>
      <c r="Y16" s="41"/>
      <c r="Z16" s="41"/>
      <c r="AA16" s="41"/>
      <c r="AB16" s="41"/>
      <c r="AC16" s="41"/>
      <c r="AD16" s="41"/>
      <c r="AE16" s="41"/>
      <c r="AF16" s="41"/>
      <c r="AG16" s="41"/>
      <c r="AH16" s="41"/>
      <c r="AI16" s="41"/>
      <c r="AJ16" s="41"/>
      <c r="AK16" s="41"/>
    </row>
    <row r="17" spans="2:37" hidden="1" x14ac:dyDescent="0.3">
      <c r="B17" s="43" t="s">
        <v>43</v>
      </c>
      <c r="C17" s="44" t="s">
        <v>53</v>
      </c>
      <c r="D17" s="15" t="s">
        <v>54</v>
      </c>
      <c r="E17" s="16"/>
      <c r="F17" s="16"/>
      <c r="G17" s="16"/>
      <c r="H17" s="16"/>
      <c r="I17" s="16"/>
      <c r="J17" s="16"/>
      <c r="K17" s="16"/>
      <c r="L17" s="16"/>
      <c r="M17" s="16"/>
      <c r="N17" s="16">
        <f t="shared" si="2"/>
        <v>3213</v>
      </c>
      <c r="O17" s="36">
        <f t="shared" si="3"/>
        <v>3041</v>
      </c>
      <c r="P17" s="16"/>
      <c r="Q17" s="16"/>
      <c r="R17" s="16"/>
      <c r="S17" s="16"/>
      <c r="T17" s="16"/>
      <c r="U17" s="16"/>
      <c r="V17" s="16"/>
      <c r="W17" s="16"/>
      <c r="X17" s="16"/>
      <c r="Y17" s="45"/>
      <c r="Z17" s="45"/>
      <c r="AA17" s="45"/>
      <c r="AB17" s="45"/>
      <c r="AC17" s="45"/>
      <c r="AD17" s="45"/>
      <c r="AE17" s="45"/>
      <c r="AF17" s="45"/>
      <c r="AG17" s="45"/>
      <c r="AH17" s="45"/>
      <c r="AI17" s="45"/>
      <c r="AJ17" s="45"/>
      <c r="AK17" s="45"/>
    </row>
    <row r="18" spans="2:37" x14ac:dyDescent="0.3">
      <c r="B18" s="35" t="s">
        <v>43</v>
      </c>
      <c r="C18" s="47" t="s">
        <v>50</v>
      </c>
      <c r="D18" s="37" t="s">
        <v>45</v>
      </c>
      <c r="E18" s="36">
        <v>20</v>
      </c>
      <c r="F18" s="36">
        <v>5074.8</v>
      </c>
      <c r="G18" s="127">
        <v>8.0622109999999997E-2</v>
      </c>
      <c r="H18" s="36">
        <v>1132</v>
      </c>
      <c r="I18" s="36">
        <v>1078</v>
      </c>
      <c r="J18" s="127">
        <v>0.95709279999999997</v>
      </c>
      <c r="K18" s="128">
        <v>1.0173493E-2</v>
      </c>
      <c r="L18" s="127">
        <v>0.92985019999999996</v>
      </c>
      <c r="M18" s="127">
        <v>0.974051</v>
      </c>
      <c r="N18" s="36">
        <f>1132+451</f>
        <v>1583</v>
      </c>
      <c r="O18" s="36">
        <f>1078+419</f>
        <v>1497</v>
      </c>
      <c r="P18" s="127">
        <v>0.95251940000000002</v>
      </c>
      <c r="Q18" s="128">
        <v>8.2790889999999999E-3</v>
      </c>
      <c r="R18" s="127">
        <v>0.93176959999999998</v>
      </c>
      <c r="S18" s="127">
        <v>0.96718119999999996</v>
      </c>
      <c r="T18" s="36">
        <v>119</v>
      </c>
      <c r="U18" s="36">
        <v>99</v>
      </c>
      <c r="V18" s="127">
        <v>0.86658139999999995</v>
      </c>
      <c r="W18" s="128">
        <v>3.8133920000000002E-2</v>
      </c>
      <c r="X18" s="127">
        <v>0.76279339999999995</v>
      </c>
      <c r="Y18" s="129">
        <v>0.92917430000000001</v>
      </c>
      <c r="Z18" s="41">
        <v>1702</v>
      </c>
      <c r="AA18" s="41">
        <v>1596</v>
      </c>
      <c r="AB18" s="129">
        <v>0.94774020000000003</v>
      </c>
      <c r="AC18" s="130">
        <v>9.4797869999999999E-3</v>
      </c>
      <c r="AD18" s="129">
        <v>0.92384239999999995</v>
      </c>
      <c r="AE18" s="129">
        <v>0.9644277</v>
      </c>
      <c r="AF18" s="41">
        <v>25</v>
      </c>
      <c r="AG18" s="41">
        <v>15</v>
      </c>
      <c r="AH18" s="129">
        <v>0.60411340000000002</v>
      </c>
      <c r="AI18" s="130">
        <v>0.14819070000000001</v>
      </c>
      <c r="AJ18" s="129">
        <v>0.27307749999999997</v>
      </c>
      <c r="AK18" s="129">
        <v>0.86108510000000005</v>
      </c>
    </row>
    <row r="19" spans="2:37" hidden="1" x14ac:dyDescent="0.3">
      <c r="B19" s="35" t="s">
        <v>43</v>
      </c>
      <c r="C19" s="47" t="s">
        <v>50</v>
      </c>
      <c r="D19" s="37" t="s">
        <v>52</v>
      </c>
      <c r="E19" s="36"/>
      <c r="F19" s="36"/>
      <c r="G19" s="36"/>
      <c r="H19" s="36"/>
      <c r="I19" s="36"/>
      <c r="J19" s="36"/>
      <c r="K19" s="36"/>
      <c r="L19" s="36"/>
      <c r="M19" s="36"/>
      <c r="N19" s="36">
        <f t="shared" si="2"/>
        <v>3213</v>
      </c>
      <c r="O19" s="36">
        <f t="shared" si="3"/>
        <v>3041</v>
      </c>
      <c r="P19" s="36"/>
      <c r="Q19" s="36"/>
      <c r="R19" s="36"/>
      <c r="S19" s="36"/>
      <c r="T19" s="36"/>
      <c r="U19" s="36"/>
      <c r="V19" s="36"/>
      <c r="W19" s="36"/>
      <c r="X19" s="36"/>
      <c r="Y19" s="41"/>
      <c r="Z19" s="41"/>
      <c r="AA19" s="41"/>
      <c r="AB19" s="41"/>
      <c r="AC19" s="41"/>
      <c r="AD19" s="41"/>
      <c r="AE19" s="41"/>
      <c r="AF19" s="41"/>
      <c r="AG19" s="41"/>
      <c r="AH19" s="41"/>
      <c r="AI19" s="41"/>
      <c r="AJ19" s="41"/>
      <c r="AK19" s="41"/>
    </row>
    <row r="20" spans="2:37" hidden="1" x14ac:dyDescent="0.3">
      <c r="B20" s="43" t="s">
        <v>43</v>
      </c>
      <c r="C20" s="23" t="s">
        <v>55</v>
      </c>
      <c r="D20" s="15" t="s">
        <v>54</v>
      </c>
      <c r="E20" s="16"/>
      <c r="F20" s="16"/>
      <c r="G20" s="16"/>
      <c r="H20" s="16"/>
      <c r="I20" s="16"/>
      <c r="J20" s="16"/>
      <c r="K20" s="16"/>
      <c r="L20" s="16"/>
      <c r="M20" s="16"/>
      <c r="N20" s="16">
        <f t="shared" si="2"/>
        <v>3213</v>
      </c>
      <c r="O20" s="16">
        <f t="shared" si="3"/>
        <v>3041</v>
      </c>
      <c r="P20" s="16"/>
      <c r="Q20" s="16"/>
      <c r="R20" s="16"/>
      <c r="S20" s="16"/>
      <c r="T20" s="16"/>
      <c r="U20" s="16"/>
      <c r="V20" s="16"/>
      <c r="W20" s="16"/>
      <c r="X20" s="16"/>
      <c r="Y20" s="45"/>
      <c r="Z20" s="45"/>
      <c r="AA20" s="45"/>
      <c r="AB20" s="45"/>
      <c r="AC20" s="45"/>
      <c r="AD20" s="45"/>
      <c r="AE20" s="45"/>
      <c r="AF20" s="45"/>
      <c r="AG20" s="45"/>
      <c r="AH20" s="45"/>
      <c r="AI20" s="45"/>
      <c r="AJ20" s="45"/>
      <c r="AK20" s="45"/>
    </row>
    <row r="21" spans="2:37" x14ac:dyDescent="0.3">
      <c r="B21" s="43" t="s">
        <v>43</v>
      </c>
      <c r="C21" s="15" t="s">
        <v>44</v>
      </c>
      <c r="D21" s="44" t="s">
        <v>45</v>
      </c>
      <c r="E21" s="16">
        <v>20</v>
      </c>
      <c r="F21" s="16">
        <v>13082</v>
      </c>
      <c r="G21" s="117">
        <v>0.37213740000000001</v>
      </c>
      <c r="H21" s="16">
        <v>2354</v>
      </c>
      <c r="I21" s="16">
        <v>2239</v>
      </c>
      <c r="J21" s="117">
        <v>0.94932079999999996</v>
      </c>
      <c r="K21" s="118">
        <v>8.3117079999999992E-3</v>
      </c>
      <c r="L21" s="117">
        <v>0.92955370000000004</v>
      </c>
      <c r="M21" s="117">
        <v>0.96375750000000004</v>
      </c>
      <c r="N21" s="16">
        <f>2354+857</f>
        <v>3211</v>
      </c>
      <c r="O21" s="16">
        <f t="shared" si="3"/>
        <v>3041</v>
      </c>
      <c r="P21" s="117">
        <v>0.94574230000000004</v>
      </c>
      <c r="Q21" s="118">
        <v>8.4219189999999999E-3</v>
      </c>
      <c r="R21" s="117">
        <v>0.92590079999999997</v>
      </c>
      <c r="S21" s="117">
        <v>0.9604975</v>
      </c>
      <c r="T21" s="16">
        <v>184</v>
      </c>
      <c r="U21" s="16">
        <v>157</v>
      </c>
      <c r="V21" s="117">
        <v>0.88227009999999995</v>
      </c>
      <c r="W21" s="118">
        <v>4.401476E-2</v>
      </c>
      <c r="X21" s="117">
        <v>0.75879640000000004</v>
      </c>
      <c r="Y21" s="119">
        <v>0.9469554</v>
      </c>
      <c r="Z21" s="120">
        <v>3395</v>
      </c>
      <c r="AA21" s="120">
        <v>3198</v>
      </c>
      <c r="AB21" s="121">
        <v>0.94380459999999999</v>
      </c>
      <c r="AC21" s="122">
        <v>8.4558870000000005E-3</v>
      </c>
      <c r="AD21" s="121">
        <v>0.92398329999999995</v>
      </c>
      <c r="AE21" s="121">
        <v>0.9586886</v>
      </c>
      <c r="AF21" s="45">
        <v>37</v>
      </c>
      <c r="AG21" s="45">
        <v>27</v>
      </c>
      <c r="AH21" s="21">
        <v>0.7140725</v>
      </c>
      <c r="AI21" s="122">
        <v>0.12503932000000001</v>
      </c>
      <c r="AJ21" s="121">
        <v>0.40173019999999998</v>
      </c>
      <c r="AK21" s="121">
        <v>0.90280199999999999</v>
      </c>
    </row>
    <row r="22" spans="2:37" hidden="1" x14ac:dyDescent="0.3">
      <c r="B22" s="43" t="s">
        <v>43</v>
      </c>
      <c r="C22" s="15" t="s">
        <v>44</v>
      </c>
      <c r="D22" s="44" t="s">
        <v>52</v>
      </c>
      <c r="E22" s="16"/>
      <c r="F22" s="16"/>
      <c r="G22" s="16"/>
      <c r="H22" s="16"/>
      <c r="I22" s="16"/>
      <c r="J22" s="16"/>
      <c r="K22" s="16"/>
      <c r="L22" s="16"/>
      <c r="M22" s="16"/>
      <c r="N22" s="16">
        <f t="shared" si="2"/>
        <v>3213</v>
      </c>
      <c r="O22" s="16">
        <f t="shared" si="3"/>
        <v>3041</v>
      </c>
      <c r="P22" s="16"/>
      <c r="Q22" s="16"/>
      <c r="R22" s="16"/>
      <c r="S22" s="16"/>
      <c r="T22" s="16"/>
      <c r="U22" s="16"/>
      <c r="V22" s="16"/>
      <c r="W22" s="16"/>
      <c r="X22" s="16"/>
      <c r="Y22" s="45"/>
      <c r="Z22" s="45"/>
      <c r="AA22" s="45"/>
      <c r="AB22" s="45"/>
      <c r="AC22" s="45"/>
      <c r="AD22" s="45"/>
      <c r="AE22" s="45"/>
      <c r="AF22" s="45"/>
      <c r="AG22" s="45"/>
      <c r="AH22" s="45"/>
      <c r="AI22" s="45"/>
      <c r="AJ22" s="45"/>
      <c r="AK22" s="45"/>
    </row>
    <row r="23" spans="2:37" hidden="1" x14ac:dyDescent="0.3">
      <c r="B23" s="48" t="s">
        <v>56</v>
      </c>
      <c r="C23" s="49" t="s">
        <v>44</v>
      </c>
      <c r="D23" s="50" t="s">
        <v>54</v>
      </c>
      <c r="E23" s="80"/>
      <c r="F23" s="80"/>
      <c r="G23" s="80"/>
      <c r="H23" s="80"/>
      <c r="I23" s="80"/>
      <c r="J23" s="80"/>
      <c r="K23" s="80"/>
      <c r="L23" s="80"/>
      <c r="M23" s="80"/>
      <c r="N23" s="80">
        <f t="shared" si="2"/>
        <v>3213</v>
      </c>
      <c r="O23" s="80">
        <f t="shared" si="3"/>
        <v>3041</v>
      </c>
      <c r="P23" s="80"/>
      <c r="Q23" s="80"/>
      <c r="R23" s="80"/>
      <c r="S23" s="80"/>
      <c r="T23" s="80"/>
      <c r="U23" s="80"/>
      <c r="V23" s="80"/>
      <c r="W23" s="80"/>
      <c r="X23" s="80"/>
      <c r="Y23" s="54"/>
      <c r="Z23" s="54"/>
      <c r="AA23" s="54"/>
      <c r="AB23" s="54"/>
      <c r="AC23" s="54"/>
      <c r="AD23" s="54"/>
      <c r="AE23" s="54"/>
      <c r="AF23" s="54"/>
      <c r="AG23" s="54"/>
      <c r="AH23" s="54"/>
      <c r="AI23" s="54"/>
      <c r="AJ23" s="54"/>
      <c r="AK23" s="54"/>
    </row>
    <row r="24" spans="2:37" x14ac:dyDescent="0.3">
      <c r="B24" s="35" t="s">
        <v>46</v>
      </c>
      <c r="C24" s="36" t="s">
        <v>49</v>
      </c>
      <c r="D24" s="37" t="s">
        <v>45</v>
      </c>
      <c r="E24" s="36">
        <v>21</v>
      </c>
      <c r="F24" s="36">
        <v>10026.9</v>
      </c>
      <c r="G24" s="127">
        <v>0.2987533</v>
      </c>
      <c r="H24" s="36">
        <v>1517</v>
      </c>
      <c r="I24" s="36">
        <v>1430</v>
      </c>
      <c r="J24" s="127">
        <v>0.94626189999999999</v>
      </c>
      <c r="K24" s="128">
        <v>1.1279684E-2</v>
      </c>
      <c r="L24" s="127">
        <v>0.91714090000000004</v>
      </c>
      <c r="M24" s="127">
        <v>0.96553290000000003</v>
      </c>
      <c r="N24" s="36">
        <f>1517+491</f>
        <v>2008</v>
      </c>
      <c r="O24" s="36">
        <f>1430+448</f>
        <v>1878</v>
      </c>
      <c r="P24" s="127">
        <v>0.94185160000000001</v>
      </c>
      <c r="Q24" s="128">
        <v>1.0640478E-2</v>
      </c>
      <c r="R24" s="127">
        <v>0.91515020000000002</v>
      </c>
      <c r="S24" s="127">
        <v>0.96051299999999995</v>
      </c>
      <c r="T24" s="36">
        <v>80</v>
      </c>
      <c r="U24" s="36">
        <v>68</v>
      </c>
      <c r="V24" s="127">
        <v>0.8621607</v>
      </c>
      <c r="W24" s="128">
        <v>4.4618419999999999E-2</v>
      </c>
      <c r="X24" s="127">
        <v>0.73972899999999997</v>
      </c>
      <c r="Y24" s="129">
        <v>0.93227329999999997</v>
      </c>
      <c r="Z24" s="41">
        <v>2088</v>
      </c>
      <c r="AA24" s="41">
        <v>1946</v>
      </c>
      <c r="AB24" s="129">
        <v>0.9389151</v>
      </c>
      <c r="AC24" s="130">
        <v>1.110995E-2</v>
      </c>
      <c r="AD24" s="129">
        <v>0.91109030000000002</v>
      </c>
      <c r="AE24" s="129">
        <v>0.95842919999999998</v>
      </c>
      <c r="AF24" s="41">
        <v>25</v>
      </c>
      <c r="AG24" s="41">
        <v>22</v>
      </c>
      <c r="AH24" s="129">
        <v>0.87456820000000002</v>
      </c>
      <c r="AI24" s="130">
        <v>8.042726E-2</v>
      </c>
      <c r="AJ24" s="129">
        <v>0.57038759999999999</v>
      </c>
      <c r="AK24" s="129">
        <v>0.97341599999999995</v>
      </c>
    </row>
    <row r="25" spans="2:37" hidden="1" x14ac:dyDescent="0.3">
      <c r="B25" s="35" t="s">
        <v>46</v>
      </c>
      <c r="C25" s="36" t="s">
        <v>49</v>
      </c>
      <c r="D25" s="37" t="s">
        <v>52</v>
      </c>
      <c r="E25" s="36"/>
      <c r="F25" s="36"/>
      <c r="G25" s="36"/>
      <c r="H25" s="36"/>
      <c r="I25" s="36"/>
      <c r="J25" s="36"/>
      <c r="K25" s="36"/>
      <c r="L25" s="36"/>
      <c r="M25" s="36"/>
      <c r="N25" s="36">
        <f t="shared" si="2"/>
        <v>3213</v>
      </c>
      <c r="O25" s="36">
        <f t="shared" si="3"/>
        <v>3041</v>
      </c>
      <c r="P25" s="36"/>
      <c r="Q25" s="36"/>
      <c r="R25" s="36"/>
      <c r="S25" s="36"/>
      <c r="T25" s="36"/>
      <c r="U25" s="36"/>
      <c r="V25" s="36"/>
      <c r="W25" s="36"/>
      <c r="X25" s="36"/>
      <c r="Y25" s="41"/>
      <c r="Z25" s="41"/>
      <c r="AA25" s="41"/>
      <c r="AB25" s="41"/>
      <c r="AC25" s="41"/>
      <c r="AD25" s="41"/>
      <c r="AE25" s="41"/>
      <c r="AF25" s="41"/>
      <c r="AG25" s="41"/>
      <c r="AH25" s="41"/>
      <c r="AI25" s="41"/>
      <c r="AJ25" s="41"/>
      <c r="AK25" s="41"/>
    </row>
    <row r="26" spans="2:37" hidden="1" x14ac:dyDescent="0.3">
      <c r="B26" s="43" t="s">
        <v>46</v>
      </c>
      <c r="C26" s="44" t="s">
        <v>53</v>
      </c>
      <c r="D26" s="15" t="s">
        <v>54</v>
      </c>
      <c r="E26" s="16"/>
      <c r="F26" s="16"/>
      <c r="G26" s="16"/>
      <c r="H26" s="16"/>
      <c r="I26" s="16"/>
      <c r="J26" s="16"/>
      <c r="K26" s="16"/>
      <c r="L26" s="16"/>
      <c r="M26" s="16"/>
      <c r="N26" s="16">
        <f t="shared" si="2"/>
        <v>3213</v>
      </c>
      <c r="O26" s="16">
        <f t="shared" si="3"/>
        <v>3041</v>
      </c>
      <c r="P26" s="16"/>
      <c r="Q26" s="16"/>
      <c r="R26" s="16"/>
      <c r="S26" s="16"/>
      <c r="T26" s="16"/>
      <c r="U26" s="16"/>
      <c r="V26" s="16"/>
      <c r="W26" s="16"/>
      <c r="X26" s="16"/>
      <c r="Y26" s="45"/>
      <c r="Z26" s="45"/>
      <c r="AA26" s="45"/>
      <c r="AB26" s="45"/>
      <c r="AC26" s="45"/>
      <c r="AD26" s="45"/>
      <c r="AE26" s="45"/>
      <c r="AF26" s="45"/>
      <c r="AG26" s="45"/>
      <c r="AH26" s="45"/>
      <c r="AI26" s="45"/>
      <c r="AJ26" s="45"/>
      <c r="AK26" s="45"/>
    </row>
    <row r="27" spans="2:37" x14ac:dyDescent="0.3">
      <c r="B27" s="35" t="s">
        <v>46</v>
      </c>
      <c r="C27" s="47" t="s">
        <v>50</v>
      </c>
      <c r="D27" s="37" t="s">
        <v>45</v>
      </c>
      <c r="E27" s="36">
        <v>21</v>
      </c>
      <c r="F27" s="36">
        <v>7620.8</v>
      </c>
      <c r="G27" s="127">
        <v>0.1085776</v>
      </c>
      <c r="H27" s="36">
        <v>1604</v>
      </c>
      <c r="I27" s="36">
        <v>1515</v>
      </c>
      <c r="J27" s="127">
        <v>0.94963189999999997</v>
      </c>
      <c r="K27" s="128">
        <v>1.1143096999999999E-2</v>
      </c>
      <c r="L27" s="127">
        <v>0.92049639999999999</v>
      </c>
      <c r="M27" s="127">
        <v>0.96845610000000004</v>
      </c>
      <c r="N27" s="36">
        <f>1604+765</f>
        <v>2369</v>
      </c>
      <c r="O27" s="36">
        <f>1515+703</f>
        <v>2218</v>
      </c>
      <c r="P27" s="127">
        <v>0.94305459999999997</v>
      </c>
      <c r="Q27" s="128">
        <v>1.2427293000000001E-2</v>
      </c>
      <c r="R27" s="127">
        <v>0.91073850000000001</v>
      </c>
      <c r="S27" s="127">
        <v>0.96413179999999998</v>
      </c>
      <c r="T27" s="36">
        <v>161</v>
      </c>
      <c r="U27" s="36">
        <v>129</v>
      </c>
      <c r="V27" s="127">
        <v>0.81047270000000005</v>
      </c>
      <c r="W27" s="128">
        <v>4.3767090000000002E-2</v>
      </c>
      <c r="X27" s="127">
        <v>0.70097299999999996</v>
      </c>
      <c r="Y27" s="129">
        <v>0.88637469999999996</v>
      </c>
      <c r="Z27" s="41">
        <v>2530</v>
      </c>
      <c r="AA27" s="41">
        <v>2347</v>
      </c>
      <c r="AB27" s="129">
        <v>0.93460279999999996</v>
      </c>
      <c r="AC27" s="130">
        <v>1.3257438999999999E-2</v>
      </c>
      <c r="AD27" s="129">
        <v>0.9007558</v>
      </c>
      <c r="AE27" s="129">
        <v>0.95745159999999996</v>
      </c>
      <c r="AF27" s="41">
        <v>28</v>
      </c>
      <c r="AG27" s="41">
        <v>20</v>
      </c>
      <c r="AH27" s="129">
        <v>0.71428570000000002</v>
      </c>
      <c r="AI27" s="130">
        <v>0.15652650000000001</v>
      </c>
      <c r="AJ27" s="129">
        <v>0.30603150000000001</v>
      </c>
      <c r="AK27" s="129">
        <v>0.93409229999999999</v>
      </c>
    </row>
    <row r="28" spans="2:37" hidden="1" x14ac:dyDescent="0.3">
      <c r="B28" s="35" t="s">
        <v>46</v>
      </c>
      <c r="C28" s="47" t="s">
        <v>50</v>
      </c>
      <c r="D28" s="37" t="s">
        <v>52</v>
      </c>
      <c r="E28" s="36"/>
      <c r="F28" s="36"/>
      <c r="G28" s="36"/>
      <c r="H28" s="36"/>
      <c r="I28" s="36"/>
      <c r="J28" s="36"/>
      <c r="K28" s="36"/>
      <c r="L28" s="36"/>
      <c r="M28" s="36"/>
      <c r="N28" s="36">
        <f t="shared" si="2"/>
        <v>3213</v>
      </c>
      <c r="O28" s="36">
        <f t="shared" si="3"/>
        <v>3041</v>
      </c>
      <c r="P28" s="36"/>
      <c r="Q28" s="36"/>
      <c r="R28" s="36"/>
      <c r="S28" s="36"/>
      <c r="T28" s="36"/>
      <c r="U28" s="36"/>
      <c r="V28" s="36"/>
      <c r="W28" s="36"/>
      <c r="X28" s="36"/>
      <c r="Y28" s="41"/>
      <c r="Z28" s="41"/>
      <c r="AA28" s="41"/>
      <c r="AB28" s="41"/>
      <c r="AC28" s="41"/>
      <c r="AD28" s="41"/>
      <c r="AE28" s="41"/>
      <c r="AF28" s="41"/>
      <c r="AG28" s="41"/>
      <c r="AH28" s="41"/>
      <c r="AI28" s="41"/>
      <c r="AJ28" s="41"/>
      <c r="AK28" s="41"/>
    </row>
    <row r="29" spans="2:37" hidden="1" x14ac:dyDescent="0.3">
      <c r="B29" s="43" t="s">
        <v>46</v>
      </c>
      <c r="C29" s="23" t="s">
        <v>55</v>
      </c>
      <c r="D29" s="15" t="s">
        <v>54</v>
      </c>
      <c r="E29" s="16"/>
      <c r="F29" s="16"/>
      <c r="G29" s="16"/>
      <c r="H29" s="16"/>
      <c r="I29" s="16"/>
      <c r="J29" s="16"/>
      <c r="K29" s="16"/>
      <c r="L29" s="16"/>
      <c r="M29" s="16"/>
      <c r="N29" s="16">
        <f t="shared" si="2"/>
        <v>3213</v>
      </c>
      <c r="O29" s="16">
        <f t="shared" si="3"/>
        <v>3041</v>
      </c>
      <c r="P29" s="16"/>
      <c r="Q29" s="16"/>
      <c r="R29" s="16"/>
      <c r="S29" s="16"/>
      <c r="T29" s="16"/>
      <c r="U29" s="16"/>
      <c r="V29" s="16"/>
      <c r="W29" s="16"/>
      <c r="X29" s="16"/>
      <c r="Y29" s="45"/>
      <c r="Z29" s="45"/>
      <c r="AA29" s="45"/>
      <c r="AB29" s="45"/>
      <c r="AC29" s="45"/>
      <c r="AD29" s="45"/>
      <c r="AE29" s="45"/>
      <c r="AF29" s="45"/>
      <c r="AG29" s="45"/>
      <c r="AH29" s="45"/>
      <c r="AI29" s="45"/>
      <c r="AJ29" s="45"/>
      <c r="AK29" s="45"/>
    </row>
    <row r="30" spans="2:37" x14ac:dyDescent="0.3">
      <c r="B30" s="43" t="s">
        <v>46</v>
      </c>
      <c r="C30" s="15" t="s">
        <v>44</v>
      </c>
      <c r="D30" s="44" t="s">
        <v>45</v>
      </c>
      <c r="E30" s="16">
        <v>21</v>
      </c>
      <c r="F30" s="16">
        <v>17683.7</v>
      </c>
      <c r="G30" s="117">
        <v>0.40733079999999999</v>
      </c>
      <c r="H30" s="16">
        <v>3121</v>
      </c>
      <c r="I30" s="16">
        <v>2945</v>
      </c>
      <c r="J30" s="117">
        <v>0.94708720000000002</v>
      </c>
      <c r="K30" s="118">
        <v>8.9474240000000007E-3</v>
      </c>
      <c r="L30" s="117">
        <v>0.9257592</v>
      </c>
      <c r="M30" s="117">
        <v>0.96253599999999995</v>
      </c>
      <c r="N30" s="16">
        <f>3121+1256</f>
        <v>4377</v>
      </c>
      <c r="O30" s="16">
        <f>2945+1151</f>
        <v>4096</v>
      </c>
      <c r="P30" s="117">
        <v>0.94216759999999999</v>
      </c>
      <c r="Q30" s="118">
        <v>8.4929849999999998E-3</v>
      </c>
      <c r="R30" s="117">
        <v>0.92237720000000001</v>
      </c>
      <c r="S30" s="117">
        <v>0.95714679999999996</v>
      </c>
      <c r="T30" s="16">
        <v>241</v>
      </c>
      <c r="U30" s="16">
        <v>197</v>
      </c>
      <c r="V30" s="117">
        <v>0.84210490000000005</v>
      </c>
      <c r="W30" s="118">
        <v>3.2815110000000002E-2</v>
      </c>
      <c r="X30" s="117">
        <v>0.76367779999999996</v>
      </c>
      <c r="Y30" s="119">
        <v>0.89798160000000005</v>
      </c>
      <c r="Z30" s="16">
        <v>4618</v>
      </c>
      <c r="AA30" s="16">
        <v>4293</v>
      </c>
      <c r="AB30" s="117">
        <v>0.93775850000000005</v>
      </c>
      <c r="AC30" s="118">
        <v>8.89999E-3</v>
      </c>
      <c r="AD30" s="117">
        <v>0.91711560000000003</v>
      </c>
      <c r="AE30" s="117">
        <v>0.9535207</v>
      </c>
      <c r="AF30" s="45">
        <v>53</v>
      </c>
      <c r="AG30" s="45">
        <v>42</v>
      </c>
      <c r="AH30" s="18">
        <v>0.78603040000000002</v>
      </c>
      <c r="AI30" s="118">
        <v>9.6219650000000004E-2</v>
      </c>
      <c r="AJ30" s="117">
        <v>0.52478539999999996</v>
      </c>
      <c r="AK30" s="117">
        <v>0.92435889999999998</v>
      </c>
    </row>
    <row r="31" spans="2:37" hidden="1" x14ac:dyDescent="0.3">
      <c r="B31" s="43" t="s">
        <v>46</v>
      </c>
      <c r="C31" s="15" t="s">
        <v>44</v>
      </c>
      <c r="D31" s="44" t="s">
        <v>52</v>
      </c>
      <c r="E31" s="16"/>
      <c r="F31" s="16"/>
      <c r="G31" s="16"/>
      <c r="H31" s="16"/>
      <c r="I31" s="16"/>
      <c r="J31" s="16"/>
      <c r="K31" s="16"/>
      <c r="L31" s="16"/>
      <c r="M31" s="16"/>
      <c r="N31" s="16">
        <f t="shared" si="2"/>
        <v>3213</v>
      </c>
      <c r="O31" s="16">
        <f t="shared" si="3"/>
        <v>3041</v>
      </c>
      <c r="P31" s="16"/>
      <c r="Q31" s="16"/>
      <c r="R31" s="16"/>
      <c r="S31" s="16"/>
      <c r="T31" s="16"/>
      <c r="U31" s="16"/>
      <c r="V31" s="16"/>
      <c r="W31" s="16"/>
      <c r="X31" s="16"/>
      <c r="Y31" s="45"/>
      <c r="Z31" s="45"/>
      <c r="AA31" s="45"/>
      <c r="AB31" s="45"/>
      <c r="AC31" s="45"/>
      <c r="AD31" s="45"/>
      <c r="AE31" s="45"/>
      <c r="AF31" s="45"/>
      <c r="AG31" s="45"/>
      <c r="AH31" s="45"/>
      <c r="AI31" s="45"/>
      <c r="AJ31" s="45"/>
      <c r="AK31" s="45"/>
    </row>
    <row r="32" spans="2:37" hidden="1" x14ac:dyDescent="0.3">
      <c r="B32" s="48" t="s">
        <v>57</v>
      </c>
      <c r="C32" s="56" t="s">
        <v>44</v>
      </c>
      <c r="D32" s="50" t="s">
        <v>54</v>
      </c>
      <c r="E32" s="80"/>
      <c r="F32" s="80"/>
      <c r="G32" s="80"/>
      <c r="H32" s="80"/>
      <c r="I32" s="80"/>
      <c r="J32" s="80"/>
      <c r="K32" s="80"/>
      <c r="L32" s="80"/>
      <c r="M32" s="80"/>
      <c r="N32" s="80">
        <f t="shared" si="2"/>
        <v>3213</v>
      </c>
      <c r="O32" s="80">
        <f t="shared" si="3"/>
        <v>3041</v>
      </c>
      <c r="P32" s="80"/>
      <c r="Q32" s="80"/>
      <c r="R32" s="80"/>
      <c r="S32" s="80"/>
      <c r="T32" s="80"/>
      <c r="U32" s="80"/>
      <c r="V32" s="80"/>
      <c r="W32" s="80"/>
      <c r="X32" s="80"/>
      <c r="Y32" s="54"/>
      <c r="Z32" s="54"/>
      <c r="AA32" s="54"/>
      <c r="AB32" s="54"/>
      <c r="AC32" s="54"/>
      <c r="AD32" s="54"/>
      <c r="AE32" s="54"/>
      <c r="AF32" s="54"/>
      <c r="AG32" s="54"/>
      <c r="AH32" s="54"/>
      <c r="AI32" s="54"/>
      <c r="AJ32" s="54"/>
      <c r="AK32" s="54"/>
    </row>
    <row r="33" spans="2:37" x14ac:dyDescent="0.3">
      <c r="B33" s="35" t="s">
        <v>47</v>
      </c>
      <c r="C33" s="36" t="s">
        <v>49</v>
      </c>
      <c r="D33" s="37" t="s">
        <v>45</v>
      </c>
      <c r="E33" s="36">
        <v>84</v>
      </c>
      <c r="F33" s="36">
        <v>27479</v>
      </c>
      <c r="G33" s="127">
        <v>0.16362861000000001</v>
      </c>
      <c r="H33" s="36">
        <v>5660</v>
      </c>
      <c r="I33" s="36">
        <v>5349</v>
      </c>
      <c r="J33" s="127">
        <v>0.92873499999999998</v>
      </c>
      <c r="K33" s="128">
        <v>5.8801169999999998E-3</v>
      </c>
      <c r="L33" s="127">
        <v>0.91611160000000003</v>
      </c>
      <c r="M33" s="127">
        <v>0.93958419999999998</v>
      </c>
      <c r="N33" s="36">
        <f>5660+1803</f>
        <v>7463</v>
      </c>
      <c r="O33" s="36">
        <f>5349+1639</f>
        <v>6988</v>
      </c>
      <c r="P33" s="127">
        <v>0.91723030000000005</v>
      </c>
      <c r="Q33" s="128">
        <v>6.1127999999999998E-3</v>
      </c>
      <c r="R33" s="127">
        <v>0.90422639999999999</v>
      </c>
      <c r="S33" s="127">
        <v>0.92860799999999999</v>
      </c>
      <c r="T33" s="36">
        <v>352</v>
      </c>
      <c r="U33" s="36">
        <v>223</v>
      </c>
      <c r="V33" s="127">
        <v>0.63751190000000002</v>
      </c>
      <c r="W33" s="128">
        <v>5.2100399999999998E-2</v>
      </c>
      <c r="X33" s="127">
        <v>0.52869999999999995</v>
      </c>
      <c r="Y33" s="129">
        <v>0.73384839999999996</v>
      </c>
      <c r="Z33" s="41">
        <v>7815</v>
      </c>
      <c r="AA33" s="41">
        <v>7211</v>
      </c>
      <c r="AB33" s="129">
        <v>0.90373879999999995</v>
      </c>
      <c r="AC33" s="130">
        <v>7.3610819999999997E-3</v>
      </c>
      <c r="AD33" s="129">
        <v>0.88806410000000002</v>
      </c>
      <c r="AE33" s="129">
        <v>0.91742259999999998</v>
      </c>
      <c r="AF33" s="41">
        <v>107</v>
      </c>
      <c r="AG33" s="41">
        <v>79</v>
      </c>
      <c r="AH33" s="129">
        <v>0.75086969999999997</v>
      </c>
      <c r="AI33" s="130">
        <v>5.0133700000000003E-2</v>
      </c>
      <c r="AJ33" s="129">
        <v>0.63733019999999996</v>
      </c>
      <c r="AK33" s="129">
        <v>0.83790419999999999</v>
      </c>
    </row>
    <row r="34" spans="2:37" hidden="1" x14ac:dyDescent="0.3">
      <c r="B34" s="35" t="s">
        <v>47</v>
      </c>
      <c r="C34" s="36" t="s">
        <v>49</v>
      </c>
      <c r="D34" s="37" t="s">
        <v>52</v>
      </c>
      <c r="E34" s="36"/>
      <c r="F34" s="36"/>
      <c r="G34" s="36"/>
      <c r="H34" s="36"/>
      <c r="I34" s="36"/>
      <c r="J34" s="36"/>
      <c r="K34" s="36"/>
      <c r="L34" s="36"/>
      <c r="M34" s="36"/>
      <c r="N34" s="36">
        <f t="shared" si="2"/>
        <v>3213</v>
      </c>
      <c r="O34" s="36">
        <f t="shared" si="3"/>
        <v>3041</v>
      </c>
      <c r="P34" s="36"/>
      <c r="Q34" s="36"/>
      <c r="R34" s="36"/>
      <c r="S34" s="36"/>
      <c r="T34" s="36"/>
      <c r="U34" s="36"/>
      <c r="V34" s="36"/>
      <c r="W34" s="36"/>
      <c r="X34" s="36"/>
      <c r="Y34" s="41"/>
      <c r="Z34" s="41"/>
      <c r="AA34" s="41"/>
      <c r="AB34" s="41"/>
      <c r="AC34" s="41"/>
      <c r="AD34" s="41"/>
      <c r="AE34" s="41"/>
      <c r="AF34" s="41"/>
      <c r="AG34" s="41"/>
      <c r="AH34" s="41"/>
      <c r="AI34" s="41"/>
      <c r="AJ34" s="41"/>
      <c r="AK34" s="41"/>
    </row>
    <row r="35" spans="2:37" hidden="1" x14ac:dyDescent="0.3">
      <c r="B35" s="43" t="s">
        <v>47</v>
      </c>
      <c r="C35" s="44" t="s">
        <v>53</v>
      </c>
      <c r="D35" s="15" t="s">
        <v>54</v>
      </c>
      <c r="E35" s="16"/>
      <c r="F35" s="16"/>
      <c r="G35" s="16"/>
      <c r="H35" s="16"/>
      <c r="I35" s="16"/>
      <c r="J35" s="16"/>
      <c r="K35" s="16"/>
      <c r="L35" s="16"/>
      <c r="M35" s="16"/>
      <c r="N35" s="16">
        <f t="shared" si="2"/>
        <v>3213</v>
      </c>
      <c r="O35" s="16">
        <f t="shared" si="3"/>
        <v>3041</v>
      </c>
      <c r="P35" s="16"/>
      <c r="Q35" s="16"/>
      <c r="R35" s="16"/>
      <c r="S35" s="16"/>
      <c r="T35" s="16"/>
      <c r="U35" s="16"/>
      <c r="V35" s="16"/>
      <c r="W35" s="16"/>
      <c r="X35" s="16"/>
      <c r="Y35" s="45"/>
      <c r="Z35" s="45"/>
      <c r="AA35" s="45"/>
      <c r="AB35" s="45"/>
      <c r="AC35" s="45"/>
      <c r="AD35" s="45"/>
      <c r="AE35" s="45"/>
      <c r="AF35" s="45"/>
      <c r="AG35" s="45"/>
      <c r="AH35" s="45"/>
      <c r="AI35" s="45"/>
      <c r="AJ35" s="45"/>
      <c r="AK35" s="45"/>
    </row>
    <row r="36" spans="2:37" x14ac:dyDescent="0.3">
      <c r="B36" s="35" t="s">
        <v>47</v>
      </c>
      <c r="C36" s="47" t="s">
        <v>50</v>
      </c>
      <c r="D36" s="37" t="s">
        <v>45</v>
      </c>
      <c r="E36" s="36">
        <v>84</v>
      </c>
      <c r="F36" s="36">
        <v>25254.2</v>
      </c>
      <c r="G36" s="127">
        <v>5.6903090000000003E-2</v>
      </c>
      <c r="H36" s="36">
        <v>5354</v>
      </c>
      <c r="I36" s="36">
        <v>5060</v>
      </c>
      <c r="J36" s="127">
        <v>0.93111920000000004</v>
      </c>
      <c r="K36" s="128">
        <v>5.1147040000000003E-3</v>
      </c>
      <c r="L36" s="127">
        <v>0.92021980000000003</v>
      </c>
      <c r="M36" s="127">
        <v>0.94062559999999995</v>
      </c>
      <c r="N36" s="36">
        <f>5354+2168</f>
        <v>7522</v>
      </c>
      <c r="O36" s="36">
        <f>5060+1971</f>
        <v>7031</v>
      </c>
      <c r="P36" s="127">
        <v>0.9138809</v>
      </c>
      <c r="Q36" s="128">
        <v>6.7730220000000001E-3</v>
      </c>
      <c r="R36" s="127">
        <v>0.89941479999999996</v>
      </c>
      <c r="S36" s="127">
        <v>0.92643660000000005</v>
      </c>
      <c r="T36" s="36">
        <v>544</v>
      </c>
      <c r="U36" s="36">
        <v>345</v>
      </c>
      <c r="V36" s="127">
        <v>0.58846019999999999</v>
      </c>
      <c r="W36" s="128">
        <v>5.7461280000000003E-2</v>
      </c>
      <c r="X36" s="127">
        <v>0.47115620000000002</v>
      </c>
      <c r="Y36" s="129">
        <v>0.69650509999999999</v>
      </c>
      <c r="Z36" s="41">
        <v>8066</v>
      </c>
      <c r="AA36" s="41">
        <v>7376</v>
      </c>
      <c r="AB36" s="129">
        <v>0.89140850000000005</v>
      </c>
      <c r="AC36" s="130">
        <v>9.9831929999999996E-3</v>
      </c>
      <c r="AD36" s="129">
        <v>0.86989240000000001</v>
      </c>
      <c r="AE36" s="129">
        <v>0.90973559999999998</v>
      </c>
      <c r="AF36" s="41">
        <v>150</v>
      </c>
      <c r="AG36" s="41">
        <v>99</v>
      </c>
      <c r="AH36" s="129">
        <v>0.69067120000000004</v>
      </c>
      <c r="AI36" s="130">
        <v>6.3575770000000004E-2</v>
      </c>
      <c r="AJ36" s="129">
        <v>0.55080099999999999</v>
      </c>
      <c r="AK36" s="129">
        <v>0.80259780000000003</v>
      </c>
    </row>
    <row r="37" spans="2:37" hidden="1" x14ac:dyDescent="0.3">
      <c r="B37" s="35" t="s">
        <v>47</v>
      </c>
      <c r="C37" s="47" t="s">
        <v>50</v>
      </c>
      <c r="D37" s="37" t="s">
        <v>52</v>
      </c>
      <c r="E37" s="36"/>
      <c r="F37" s="36"/>
      <c r="G37" s="36"/>
      <c r="H37" s="36"/>
      <c r="I37" s="36"/>
      <c r="J37" s="36"/>
      <c r="K37" s="36"/>
      <c r="L37" s="36"/>
      <c r="M37" s="36"/>
      <c r="N37" s="36">
        <f t="shared" si="2"/>
        <v>3213</v>
      </c>
      <c r="O37" s="36">
        <f t="shared" si="3"/>
        <v>3041</v>
      </c>
      <c r="P37" s="36"/>
      <c r="Q37" s="36"/>
      <c r="R37" s="36"/>
      <c r="S37" s="36"/>
      <c r="T37" s="36"/>
      <c r="U37" s="36"/>
      <c r="V37" s="36"/>
      <c r="W37" s="36"/>
      <c r="X37" s="36"/>
      <c r="Y37" s="41"/>
      <c r="Z37" s="41"/>
      <c r="AA37" s="41"/>
      <c r="AB37" s="41"/>
      <c r="AC37" s="41"/>
      <c r="AD37" s="41"/>
      <c r="AE37" s="41"/>
      <c r="AF37" s="41"/>
      <c r="AG37" s="41"/>
      <c r="AH37" s="41"/>
      <c r="AI37" s="41"/>
      <c r="AJ37" s="41"/>
      <c r="AK37" s="41"/>
    </row>
    <row r="38" spans="2:37" hidden="1" x14ac:dyDescent="0.3">
      <c r="B38" s="43" t="s">
        <v>47</v>
      </c>
      <c r="C38" s="23" t="s">
        <v>55</v>
      </c>
      <c r="D38" s="15" t="s">
        <v>54</v>
      </c>
      <c r="E38" s="16"/>
      <c r="F38" s="16"/>
      <c r="G38" s="16"/>
      <c r="H38" s="16"/>
      <c r="I38" s="16"/>
      <c r="J38" s="16"/>
      <c r="K38" s="16"/>
      <c r="L38" s="16"/>
      <c r="M38" s="16"/>
      <c r="N38" s="16">
        <f t="shared" si="2"/>
        <v>3213</v>
      </c>
      <c r="O38" s="16">
        <f t="shared" si="3"/>
        <v>3041</v>
      </c>
      <c r="P38" s="16"/>
      <c r="Q38" s="16"/>
      <c r="R38" s="16"/>
      <c r="S38" s="16"/>
      <c r="T38" s="16"/>
      <c r="U38" s="16"/>
      <c r="V38" s="16"/>
      <c r="W38" s="16"/>
      <c r="X38" s="16"/>
      <c r="Y38" s="45"/>
      <c r="Z38" s="45"/>
      <c r="AA38" s="45"/>
      <c r="AB38" s="45"/>
      <c r="AC38" s="45"/>
      <c r="AD38" s="45"/>
      <c r="AE38" s="45"/>
      <c r="AF38" s="45"/>
      <c r="AG38" s="45"/>
      <c r="AH38" s="45"/>
      <c r="AI38" s="45"/>
      <c r="AJ38" s="45"/>
      <c r="AK38" s="45"/>
    </row>
    <row r="39" spans="2:37" x14ac:dyDescent="0.3">
      <c r="B39" s="43" t="s">
        <v>47</v>
      </c>
      <c r="C39" s="15" t="s">
        <v>44</v>
      </c>
      <c r="D39" s="44" t="s">
        <v>45</v>
      </c>
      <c r="E39" s="16">
        <v>84</v>
      </c>
      <c r="F39" s="16">
        <v>52733.2</v>
      </c>
      <c r="G39" s="117">
        <v>0.2205317</v>
      </c>
      <c r="H39" s="16">
        <v>11014</v>
      </c>
      <c r="I39" s="16">
        <v>10409</v>
      </c>
      <c r="J39" s="117">
        <v>0.92931050000000004</v>
      </c>
      <c r="K39" s="118">
        <v>4.6251069999999998E-3</v>
      </c>
      <c r="L39" s="117">
        <v>0.91961400000000004</v>
      </c>
      <c r="M39" s="117">
        <v>0.93791619999999998</v>
      </c>
      <c r="N39" s="16">
        <f>11014+3971</f>
        <v>14985</v>
      </c>
      <c r="O39" s="16">
        <f>10409+3610</f>
        <v>14019</v>
      </c>
      <c r="P39" s="117">
        <v>0.91638600000000003</v>
      </c>
      <c r="Q39" s="118">
        <v>4.8881970000000004E-3</v>
      </c>
      <c r="R39" s="117">
        <v>0.90621300000000005</v>
      </c>
      <c r="S39" s="117">
        <v>0.92554610000000004</v>
      </c>
      <c r="T39" s="16">
        <v>896</v>
      </c>
      <c r="U39" s="16">
        <v>568</v>
      </c>
      <c r="V39" s="117">
        <v>0.62130609999999997</v>
      </c>
      <c r="W39" s="118">
        <v>3.9822820000000002E-2</v>
      </c>
      <c r="X39" s="117">
        <v>0.54003730000000005</v>
      </c>
      <c r="Y39" s="119">
        <v>0.6962912</v>
      </c>
      <c r="Z39" s="16">
        <v>15881</v>
      </c>
      <c r="AA39" s="16">
        <v>14587</v>
      </c>
      <c r="AB39" s="117">
        <v>0.90057860000000001</v>
      </c>
      <c r="AC39" s="118">
        <v>6.0610519999999999E-3</v>
      </c>
      <c r="AD39" s="117">
        <v>0.88795250000000003</v>
      </c>
      <c r="AE39" s="117">
        <v>0.91192309999999999</v>
      </c>
      <c r="AF39" s="45">
        <v>257</v>
      </c>
      <c r="AG39" s="45">
        <v>178</v>
      </c>
      <c r="AH39" s="18">
        <v>0.71391870000000002</v>
      </c>
      <c r="AI39" s="118">
        <v>4.3381969999999999E-2</v>
      </c>
      <c r="AJ39" s="117">
        <v>0.62071180000000004</v>
      </c>
      <c r="AK39" s="117">
        <v>0.79189989999999999</v>
      </c>
    </row>
    <row r="40" spans="2:37" hidden="1" x14ac:dyDescent="0.3">
      <c r="B40" s="43" t="s">
        <v>47</v>
      </c>
      <c r="C40" s="15" t="s">
        <v>44</v>
      </c>
      <c r="D40" s="44" t="s">
        <v>52</v>
      </c>
      <c r="E40" s="16"/>
      <c r="F40" s="16"/>
      <c r="G40" s="16"/>
      <c r="H40" s="16"/>
      <c r="I40" s="16"/>
      <c r="J40" s="16"/>
      <c r="K40" s="16"/>
      <c r="L40" s="16"/>
      <c r="M40" s="16"/>
      <c r="N40" s="16">
        <f t="shared" si="2"/>
        <v>3213</v>
      </c>
      <c r="O40" s="16">
        <f t="shared" si="3"/>
        <v>3041</v>
      </c>
      <c r="P40" s="16"/>
      <c r="Q40" s="16"/>
      <c r="R40" s="16"/>
      <c r="S40" s="16"/>
      <c r="T40" s="16"/>
      <c r="U40" s="16"/>
      <c r="V40" s="16"/>
      <c r="W40" s="16"/>
      <c r="X40" s="16"/>
      <c r="Y40" s="45"/>
      <c r="Z40" s="45"/>
      <c r="AA40" s="45"/>
      <c r="AB40" s="45"/>
      <c r="AC40" s="45"/>
      <c r="AD40" s="45"/>
      <c r="AE40" s="45"/>
      <c r="AF40" s="45"/>
      <c r="AG40" s="45"/>
      <c r="AH40" s="45"/>
      <c r="AI40" s="45"/>
      <c r="AJ40" s="45"/>
      <c r="AK40" s="45"/>
    </row>
    <row r="41" spans="2:37" hidden="1" x14ac:dyDescent="0.3">
      <c r="B41" s="48" t="s">
        <v>58</v>
      </c>
      <c r="C41" s="49" t="s">
        <v>44</v>
      </c>
      <c r="D41" s="50" t="s">
        <v>54</v>
      </c>
      <c r="E41" s="80"/>
      <c r="F41" s="80"/>
      <c r="G41" s="80"/>
      <c r="H41" s="80"/>
      <c r="I41" s="80"/>
      <c r="J41" s="80"/>
      <c r="K41" s="80"/>
      <c r="L41" s="80"/>
      <c r="M41" s="80"/>
      <c r="N41" s="80">
        <f t="shared" si="2"/>
        <v>3213</v>
      </c>
      <c r="O41" s="80">
        <f t="shared" si="3"/>
        <v>3041</v>
      </c>
      <c r="P41" s="80"/>
      <c r="Q41" s="80"/>
      <c r="R41" s="80"/>
      <c r="S41" s="80"/>
      <c r="T41" s="80"/>
      <c r="U41" s="80"/>
      <c r="V41" s="80"/>
      <c r="W41" s="80"/>
      <c r="X41" s="80"/>
      <c r="Y41" s="54"/>
      <c r="Z41" s="54"/>
      <c r="AA41" s="54"/>
      <c r="AB41" s="54"/>
      <c r="AC41" s="54"/>
      <c r="AD41" s="54"/>
      <c r="AE41" s="54"/>
      <c r="AF41" s="54"/>
      <c r="AG41" s="54"/>
      <c r="AH41" s="54"/>
      <c r="AI41" s="54"/>
      <c r="AJ41" s="54"/>
      <c r="AK41" s="54"/>
    </row>
    <row r="42" spans="2:37" x14ac:dyDescent="0.3">
      <c r="B42" s="22" t="s">
        <v>48</v>
      </c>
      <c r="C42" s="57" t="s">
        <v>49</v>
      </c>
      <c r="D42" s="44" t="s">
        <v>45</v>
      </c>
      <c r="E42" s="16">
        <v>125</v>
      </c>
      <c r="F42" s="16">
        <v>45549.1</v>
      </c>
      <c r="G42" s="117">
        <v>0.75389720000000005</v>
      </c>
      <c r="H42" s="16">
        <v>8399</v>
      </c>
      <c r="I42" s="16">
        <v>7940</v>
      </c>
      <c r="J42" s="117">
        <v>0.94296939999999996</v>
      </c>
      <c r="K42" s="118">
        <v>6.1228869999999996E-3</v>
      </c>
      <c r="L42" s="117">
        <v>0.92956220000000001</v>
      </c>
      <c r="M42" s="117">
        <v>0.9539512</v>
      </c>
      <c r="N42" s="16">
        <f>8399+2700</f>
        <v>11099</v>
      </c>
      <c r="O42" s="16">
        <f>7940+2470</f>
        <v>10410</v>
      </c>
      <c r="P42" s="117">
        <v>0.93739510000000004</v>
      </c>
      <c r="Q42" s="118">
        <v>6.0979659999999998E-3</v>
      </c>
      <c r="R42" s="117">
        <v>0.92417629999999995</v>
      </c>
      <c r="S42" s="117">
        <v>0.94843789999999994</v>
      </c>
      <c r="T42" s="16">
        <v>497</v>
      </c>
      <c r="U42" s="16">
        <v>349</v>
      </c>
      <c r="V42" s="117">
        <v>0.80140420000000001</v>
      </c>
      <c r="W42" s="118">
        <v>3.501539E-2</v>
      </c>
      <c r="X42" s="117">
        <v>0.72285310000000003</v>
      </c>
      <c r="Y42" s="119">
        <v>0.86194380000000004</v>
      </c>
      <c r="Z42" s="16">
        <v>11596</v>
      </c>
      <c r="AA42" s="16">
        <v>10759</v>
      </c>
      <c r="AB42" s="117">
        <v>0.93274539999999995</v>
      </c>
      <c r="AC42" s="118">
        <v>6.3950309999999998E-3</v>
      </c>
      <c r="AD42" s="117">
        <v>0.91892070000000003</v>
      </c>
      <c r="AE42" s="117">
        <v>0.94435570000000002</v>
      </c>
      <c r="AF42" s="45">
        <v>144</v>
      </c>
      <c r="AG42" s="45">
        <v>113</v>
      </c>
      <c r="AH42" s="18">
        <v>0.82834770000000002</v>
      </c>
      <c r="AI42" s="118">
        <v>3.805033E-2</v>
      </c>
      <c r="AJ42" s="117">
        <v>0.73859330000000001</v>
      </c>
      <c r="AK42" s="117">
        <v>0.89179940000000002</v>
      </c>
    </row>
    <row r="43" spans="2:37" hidden="1" x14ac:dyDescent="0.3">
      <c r="B43" s="22" t="s">
        <v>48</v>
      </c>
      <c r="C43" s="57" t="s">
        <v>49</v>
      </c>
      <c r="D43" s="44" t="s">
        <v>52</v>
      </c>
      <c r="E43" s="16"/>
      <c r="F43" s="16">
        <v>37920.800000000003</v>
      </c>
      <c r="G43" s="16"/>
      <c r="H43" s="16"/>
      <c r="I43" s="16"/>
      <c r="J43" s="16"/>
      <c r="K43" s="16"/>
      <c r="L43" s="16"/>
      <c r="M43" s="16"/>
      <c r="N43" s="16">
        <f t="shared" si="2"/>
        <v>3213</v>
      </c>
      <c r="O43" s="16">
        <f t="shared" si="3"/>
        <v>3041</v>
      </c>
      <c r="P43" s="16"/>
      <c r="Q43" s="16"/>
      <c r="R43" s="16"/>
      <c r="S43" s="16"/>
      <c r="T43" s="16"/>
      <c r="U43" s="16"/>
      <c r="V43" s="16"/>
      <c r="W43" s="16"/>
      <c r="X43" s="16"/>
      <c r="Y43" s="45"/>
      <c r="Z43" s="45"/>
      <c r="AA43" s="45"/>
      <c r="AB43" s="45"/>
      <c r="AC43" s="45"/>
      <c r="AD43" s="45"/>
      <c r="AE43" s="45"/>
      <c r="AF43" s="45"/>
      <c r="AG43" s="45"/>
      <c r="AH43" s="45"/>
      <c r="AI43" s="45"/>
      <c r="AJ43" s="45"/>
      <c r="AK43" s="45"/>
    </row>
    <row r="44" spans="2:37" x14ac:dyDescent="0.3">
      <c r="B44" s="22" t="s">
        <v>48</v>
      </c>
      <c r="C44" s="57" t="s">
        <v>50</v>
      </c>
      <c r="D44" s="44" t="s">
        <v>45</v>
      </c>
      <c r="E44" s="16">
        <v>125</v>
      </c>
      <c r="F44" s="16">
        <v>37949.1</v>
      </c>
      <c r="G44" s="117">
        <v>0.24610280000000001</v>
      </c>
      <c r="H44" s="16">
        <v>8090</v>
      </c>
      <c r="I44" s="16">
        <v>7653</v>
      </c>
      <c r="J44" s="117">
        <v>0.9479088</v>
      </c>
      <c r="K44" s="118">
        <v>6.2292930000000003E-3</v>
      </c>
      <c r="L44" s="117">
        <v>0.93409960000000003</v>
      </c>
      <c r="M44" s="117">
        <v>0.95895149999999996</v>
      </c>
      <c r="N44" s="16">
        <f>8090+3384</f>
        <v>11474</v>
      </c>
      <c r="O44" s="16">
        <f>7653+3093</f>
        <v>10746</v>
      </c>
      <c r="P44" s="117">
        <v>0.93953399999999998</v>
      </c>
      <c r="Q44" s="118">
        <v>6.643637E-3</v>
      </c>
      <c r="R44" s="117">
        <v>0.92495930000000004</v>
      </c>
      <c r="S44" s="117">
        <v>0.95142660000000001</v>
      </c>
      <c r="T44" s="16">
        <v>824</v>
      </c>
      <c r="U44" s="16">
        <v>573</v>
      </c>
      <c r="V44" s="117">
        <v>0.77044380000000001</v>
      </c>
      <c r="W44" s="118">
        <v>3.0449609999999998E-2</v>
      </c>
      <c r="X44" s="117">
        <v>0.7046135</v>
      </c>
      <c r="Y44" s="119">
        <v>0.82524180000000003</v>
      </c>
      <c r="Z44" s="16">
        <v>12298</v>
      </c>
      <c r="AA44" s="16">
        <v>11319</v>
      </c>
      <c r="AB44" s="117">
        <v>0.92899929999999997</v>
      </c>
      <c r="AC44" s="118">
        <v>7.4897770000000004E-3</v>
      </c>
      <c r="AD44" s="117">
        <v>0.91266020000000003</v>
      </c>
      <c r="AE44" s="117">
        <v>0.94247449999999999</v>
      </c>
      <c r="AF44" s="45">
        <v>203</v>
      </c>
      <c r="AG44" s="45">
        <v>134</v>
      </c>
      <c r="AH44" s="18">
        <v>0.6752785</v>
      </c>
      <c r="AI44" s="118">
        <v>6.4080269999999995E-2</v>
      </c>
      <c r="AJ44" s="117">
        <v>0.53697609999999996</v>
      </c>
      <c r="AK44" s="117">
        <v>0.78853879999999998</v>
      </c>
    </row>
    <row r="45" spans="2:37" hidden="1" x14ac:dyDescent="0.3">
      <c r="B45" s="22" t="s">
        <v>48</v>
      </c>
      <c r="C45" s="57" t="s">
        <v>50</v>
      </c>
      <c r="D45" s="44" t="s">
        <v>52</v>
      </c>
      <c r="E45" s="16"/>
      <c r="F45" s="16"/>
      <c r="G45" s="16"/>
      <c r="H45" s="16"/>
      <c r="I45" s="16"/>
      <c r="J45" s="16"/>
      <c r="K45" s="16"/>
      <c r="L45" s="16"/>
      <c r="M45" s="16"/>
      <c r="N45" s="16">
        <f t="shared" si="2"/>
        <v>3213</v>
      </c>
      <c r="O45" s="16">
        <f t="shared" si="3"/>
        <v>3041</v>
      </c>
      <c r="P45" s="16"/>
      <c r="Q45" s="16"/>
      <c r="R45" s="16"/>
      <c r="S45" s="16"/>
      <c r="T45" s="16"/>
      <c r="U45" s="16"/>
      <c r="V45" s="16"/>
      <c r="W45" s="16"/>
      <c r="X45" s="16"/>
      <c r="Y45" s="45"/>
      <c r="Z45" s="45"/>
      <c r="AA45" s="45"/>
      <c r="AB45" s="45"/>
      <c r="AC45" s="45"/>
      <c r="AD45" s="45"/>
      <c r="AE45" s="45"/>
      <c r="AF45" s="45"/>
      <c r="AG45" s="45"/>
      <c r="AH45" s="45"/>
      <c r="AI45" s="45"/>
      <c r="AJ45" s="45"/>
      <c r="AK45" s="45"/>
    </row>
    <row r="46" spans="2:37" hidden="1" x14ac:dyDescent="0.3">
      <c r="B46" s="58" t="s">
        <v>48</v>
      </c>
      <c r="C46" s="59" t="s">
        <v>53</v>
      </c>
      <c r="D46" s="50" t="s">
        <v>54</v>
      </c>
      <c r="E46" s="80"/>
      <c r="F46" s="80"/>
      <c r="G46" s="80"/>
      <c r="H46" s="80"/>
      <c r="I46" s="80"/>
      <c r="J46" s="80"/>
      <c r="K46" s="80"/>
      <c r="L46" s="80"/>
      <c r="M46" s="80"/>
      <c r="N46" s="80">
        <f t="shared" si="2"/>
        <v>3213</v>
      </c>
      <c r="O46" s="80">
        <f t="shared" si="3"/>
        <v>3041</v>
      </c>
      <c r="P46" s="80"/>
      <c r="Q46" s="80"/>
      <c r="R46" s="80"/>
      <c r="S46" s="80"/>
      <c r="T46" s="80"/>
      <c r="U46" s="80"/>
      <c r="V46" s="80"/>
      <c r="W46" s="80"/>
      <c r="X46" s="80"/>
      <c r="Y46" s="54"/>
      <c r="Z46" s="54"/>
      <c r="AA46" s="54"/>
      <c r="AB46" s="54"/>
      <c r="AC46" s="54"/>
      <c r="AD46" s="54"/>
      <c r="AE46" s="54"/>
      <c r="AF46" s="54"/>
      <c r="AG46" s="54"/>
      <c r="AH46" s="54"/>
      <c r="AI46" s="54"/>
      <c r="AJ46" s="54"/>
      <c r="AK46" s="54"/>
    </row>
    <row r="47" spans="2:37" hidden="1" x14ac:dyDescent="0.3">
      <c r="B47" s="58" t="s">
        <v>48</v>
      </c>
      <c r="C47" s="59" t="s">
        <v>55</v>
      </c>
      <c r="D47" s="50" t="s">
        <v>54</v>
      </c>
      <c r="E47" s="80"/>
      <c r="F47" s="80"/>
      <c r="G47" s="80"/>
      <c r="H47" s="80"/>
      <c r="I47" s="80"/>
      <c r="J47" s="80"/>
      <c r="K47" s="80"/>
      <c r="L47" s="80"/>
      <c r="M47" s="80"/>
      <c r="N47" s="80">
        <f t="shared" si="2"/>
        <v>3213</v>
      </c>
      <c r="O47" s="80">
        <f t="shared" si="3"/>
        <v>3041</v>
      </c>
      <c r="P47" s="80"/>
      <c r="Q47" s="80"/>
      <c r="R47" s="80"/>
      <c r="S47" s="80"/>
      <c r="T47" s="80"/>
      <c r="U47" s="80"/>
      <c r="V47" s="80"/>
      <c r="W47" s="80"/>
      <c r="X47" s="80"/>
      <c r="Y47" s="54"/>
      <c r="Z47" s="54"/>
      <c r="AA47" s="54"/>
      <c r="AB47" s="54"/>
      <c r="AC47" s="54"/>
      <c r="AD47" s="54"/>
      <c r="AE47" s="54"/>
      <c r="AF47" s="54"/>
      <c r="AG47" s="54"/>
      <c r="AH47" s="54"/>
      <c r="AI47" s="54"/>
      <c r="AJ47" s="54"/>
      <c r="AK47" s="54"/>
    </row>
    <row r="48" spans="2:37" x14ac:dyDescent="0.3">
      <c r="B48" s="58" t="s">
        <v>48</v>
      </c>
      <c r="C48" s="49" t="s">
        <v>44</v>
      </c>
      <c r="D48" s="60" t="s">
        <v>45</v>
      </c>
      <c r="E48" s="80">
        <v>125</v>
      </c>
      <c r="F48" s="29">
        <v>83498.899999999994</v>
      </c>
      <c r="G48" s="123">
        <v>1</v>
      </c>
      <c r="H48" s="29">
        <v>16489</v>
      </c>
      <c r="I48" s="29">
        <v>15593</v>
      </c>
      <c r="J48" s="123">
        <v>0.94409430000000005</v>
      </c>
      <c r="K48" s="124">
        <v>4.9367990000000004E-3</v>
      </c>
      <c r="L48" s="123">
        <v>0.93353419999999998</v>
      </c>
      <c r="M48" s="123">
        <v>0.95306100000000005</v>
      </c>
      <c r="N48" s="29">
        <f>16489+6084</f>
        <v>22573</v>
      </c>
      <c r="O48" s="29">
        <f>15593+5563</f>
        <v>21156</v>
      </c>
      <c r="P48" s="123">
        <v>0.93791000000000002</v>
      </c>
      <c r="Q48" s="124">
        <v>4.8949199999999997E-3</v>
      </c>
      <c r="R48" s="123">
        <v>0.92753830000000004</v>
      </c>
      <c r="S48" s="123">
        <v>0.94688220000000001</v>
      </c>
      <c r="T48" s="29">
        <v>1321</v>
      </c>
      <c r="U48" s="29">
        <v>922</v>
      </c>
      <c r="V48" s="123">
        <v>0.78985329999999998</v>
      </c>
      <c r="W48" s="124">
        <v>2.4845989999999998E-2</v>
      </c>
      <c r="X48" s="123">
        <v>0.73675020000000002</v>
      </c>
      <c r="Y48" s="125">
        <v>0.83464839999999996</v>
      </c>
      <c r="Z48" s="61">
        <v>23894</v>
      </c>
      <c r="AA48" s="61">
        <v>22078</v>
      </c>
      <c r="AB48" s="125">
        <v>0.93182319999999996</v>
      </c>
      <c r="AC48" s="126">
        <v>5.1718789999999999E-3</v>
      </c>
      <c r="AD48" s="125">
        <v>0.92090119999999998</v>
      </c>
      <c r="AE48" s="125">
        <v>0.94133310000000003</v>
      </c>
      <c r="AF48" s="54">
        <v>347</v>
      </c>
      <c r="AG48" s="54">
        <v>247</v>
      </c>
      <c r="AH48" s="30">
        <v>0.73346549999999999</v>
      </c>
      <c r="AI48" s="126">
        <v>4.3814690000000003E-2</v>
      </c>
      <c r="AJ48" s="125">
        <v>0.63844909999999999</v>
      </c>
      <c r="AK48" s="125">
        <v>0.81090709999999999</v>
      </c>
    </row>
    <row r="49" spans="2:37" hidden="1" x14ac:dyDescent="0.3">
      <c r="B49" s="24" t="s">
        <v>48</v>
      </c>
      <c r="C49" s="25" t="s">
        <v>44</v>
      </c>
      <c r="D49" s="26" t="s">
        <v>52</v>
      </c>
      <c r="E49" s="29"/>
      <c r="F49" s="29"/>
      <c r="G49" s="29"/>
      <c r="H49" s="29"/>
      <c r="I49" s="29"/>
      <c r="J49" s="29"/>
      <c r="K49" s="29"/>
      <c r="L49" s="29"/>
      <c r="M49" s="29"/>
      <c r="N49" s="29">
        <f t="shared" si="2"/>
        <v>3213</v>
      </c>
      <c r="O49" s="29">
        <f t="shared" si="3"/>
        <v>3041</v>
      </c>
      <c r="P49" s="29"/>
      <c r="Q49" s="29"/>
      <c r="R49" s="29"/>
      <c r="S49" s="29"/>
      <c r="T49" s="29"/>
      <c r="U49" s="29"/>
      <c r="V49" s="29"/>
      <c r="W49" s="29"/>
      <c r="X49" s="29"/>
      <c r="Y49" s="61"/>
      <c r="Z49" s="61"/>
      <c r="AA49" s="61"/>
      <c r="AB49" s="61"/>
      <c r="AC49" s="61"/>
      <c r="AD49" s="61"/>
      <c r="AE49" s="61"/>
      <c r="AF49" s="61"/>
      <c r="AG49" s="61"/>
      <c r="AH49" s="61"/>
      <c r="AI49" s="61"/>
      <c r="AJ49" s="61"/>
      <c r="AK49" s="61"/>
    </row>
    <row r="50" spans="2:37" hidden="1" x14ac:dyDescent="0.3">
      <c r="B50" s="62" t="s">
        <v>48</v>
      </c>
      <c r="C50" s="62" t="s">
        <v>44</v>
      </c>
      <c r="D50" s="63" t="s">
        <v>54</v>
      </c>
      <c r="E50" s="66"/>
      <c r="F50" s="66"/>
      <c r="G50" s="66"/>
      <c r="H50" s="66"/>
      <c r="I50" s="66"/>
      <c r="J50" s="66"/>
      <c r="K50" s="66"/>
      <c r="L50" s="66"/>
      <c r="M50" s="66"/>
      <c r="N50" s="66">
        <f t="shared" si="2"/>
        <v>3213</v>
      </c>
      <c r="O50" s="66">
        <f t="shared" si="3"/>
        <v>3041</v>
      </c>
      <c r="P50" s="66"/>
      <c r="Q50" s="66"/>
      <c r="R50" s="66"/>
      <c r="S50" s="66"/>
      <c r="T50" s="66"/>
      <c r="U50" s="66"/>
      <c r="V50" s="66"/>
      <c r="W50" s="66"/>
      <c r="X50" s="66"/>
      <c r="Y50" s="66"/>
      <c r="Z50" s="66"/>
      <c r="AA50" s="66"/>
      <c r="AB50" s="66"/>
      <c r="AC50" s="66"/>
      <c r="AD50" s="66"/>
      <c r="AE50" s="66"/>
      <c r="AF50" s="66"/>
      <c r="AG50" s="66"/>
      <c r="AH50" s="66"/>
      <c r="AI50" s="66"/>
      <c r="AJ50" s="66"/>
      <c r="AK50" s="66"/>
    </row>
    <row r="51" spans="2:37" x14ac:dyDescent="0.3">
      <c r="AI51" s="131"/>
    </row>
    <row r="52" spans="2:37" x14ac:dyDescent="0.3">
      <c r="B52" s="67" t="s">
        <v>59</v>
      </c>
      <c r="C52" s="68"/>
      <c r="D52" s="69"/>
      <c r="E52" s="70"/>
      <c r="F52" s="70"/>
    </row>
    <row r="53" spans="2:37" x14ac:dyDescent="0.3">
      <c r="B53" s="71"/>
      <c r="C53" s="68" t="s">
        <v>60</v>
      </c>
      <c r="D53" s="72" t="s">
        <v>61</v>
      </c>
    </row>
    <row r="54" spans="2:37" x14ac:dyDescent="0.3">
      <c r="B54" s="73"/>
      <c r="C54" s="68" t="s">
        <v>62</v>
      </c>
      <c r="D54" s="72" t="s">
        <v>63</v>
      </c>
    </row>
    <row r="55" spans="2:37" x14ac:dyDescent="0.3">
      <c r="B55" s="74"/>
      <c r="C55" s="68" t="s">
        <v>64</v>
      </c>
      <c r="D55" s="72" t="s">
        <v>65</v>
      </c>
    </row>
    <row r="56" spans="2:37" x14ac:dyDescent="0.3">
      <c r="B56" s="75"/>
      <c r="C56" s="68" t="s">
        <v>66</v>
      </c>
      <c r="D56" s="72" t="s">
        <v>67</v>
      </c>
    </row>
    <row r="57" spans="2:37" x14ac:dyDescent="0.3">
      <c r="D57" s="76"/>
      <c r="E57" s="70"/>
      <c r="F57" s="70"/>
    </row>
    <row r="58" spans="2:37" x14ac:dyDescent="0.3">
      <c r="B58" s="68" t="s">
        <v>68</v>
      </c>
      <c r="C58" s="68" t="s">
        <v>69</v>
      </c>
    </row>
    <row r="59" spans="2:37" x14ac:dyDescent="0.3">
      <c r="B59" s="68" t="s">
        <v>70</v>
      </c>
      <c r="C59" s="68" t="s">
        <v>71</v>
      </c>
      <c r="D59" s="76"/>
      <c r="E59" s="70"/>
      <c r="F59" s="70"/>
    </row>
    <row r="60" spans="2:37" x14ac:dyDescent="0.3">
      <c r="B60" s="68" t="s">
        <v>72</v>
      </c>
      <c r="C60" s="68" t="s">
        <v>73</v>
      </c>
      <c r="D60" s="76"/>
      <c r="E60" s="70"/>
      <c r="F60" s="70"/>
    </row>
    <row r="61" spans="2:37" x14ac:dyDescent="0.3">
      <c r="B61" s="68" t="s">
        <v>74</v>
      </c>
      <c r="C61" s="68" t="s">
        <v>75</v>
      </c>
      <c r="E61" s="77"/>
      <c r="F61" s="77"/>
    </row>
    <row r="62" spans="2:37" x14ac:dyDescent="0.3">
      <c r="B62" s="68" t="s">
        <v>76</v>
      </c>
      <c r="C62" s="68" t="s">
        <v>77</v>
      </c>
    </row>
  </sheetData>
  <pageMargins left="0.7" right="0.7" top="0.75" bottom="0.75" header="0.3" footer="0.3"/>
  <pageSetup paperSize="9" orientation="portrait"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98851-FBDC-4B19-9435-83A5920FAE5D}">
  <sheetPr>
    <tabColor theme="9"/>
  </sheetPr>
  <dimension ref="A1"/>
  <sheetViews>
    <sheetView workbookViewId="0">
      <selection activeCell="K26" sqref="K26"/>
    </sheetView>
  </sheetViews>
  <sheetFormatPr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um xmlns="76d2a015-a59f-41b5-9156-2b0ffef9ae2f" xsi:nil="true"/>
    <lcf76f155ced4ddcb4097134ff3c332f xmlns="76d2a015-a59f-41b5-9156-2b0ffef9ae2f">
      <Terms xmlns="http://schemas.microsoft.com/office/infopath/2007/PartnerControls"/>
    </lcf76f155ced4ddcb4097134ff3c332f>
    <TaxCatchAll xmlns="35f5d3e8-2c8a-4c44-ae3c-37ff16a18d8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CA8451BE775B848A22468CE90114048" ma:contentTypeVersion="17" ma:contentTypeDescription="Create a new document." ma:contentTypeScope="" ma:versionID="d469d6533ddad1abb3e8f7311f6e9101">
  <xsd:schema xmlns:xsd="http://www.w3.org/2001/XMLSchema" xmlns:xs="http://www.w3.org/2001/XMLSchema" xmlns:p="http://schemas.microsoft.com/office/2006/metadata/properties" xmlns:ns2="045efc6c-4256-4774-a0cb-0ee95332751b" xmlns:ns3="76d2a015-a59f-41b5-9156-2b0ffef9ae2f" xmlns:ns4="35f5d3e8-2c8a-4c44-ae3c-37ff16a18d85" targetNamespace="http://schemas.microsoft.com/office/2006/metadata/properties" ma:root="true" ma:fieldsID="1f8e8fb37db1d6f3fbf7a00f5a3c0c59" ns2:_="" ns3:_="" ns4:_="">
    <xsd:import namespace="045efc6c-4256-4774-a0cb-0ee95332751b"/>
    <xsd:import namespace="76d2a015-a59f-41b5-9156-2b0ffef9ae2f"/>
    <xsd:import namespace="35f5d3e8-2c8a-4c44-ae3c-37ff16a18d8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OCR" minOccurs="0"/>
                <xsd:element ref="ns3:MediaServiceLocation" minOccurs="0"/>
                <xsd:element ref="ns3:Datum" minOccurs="0"/>
                <xsd:element ref="ns3:MediaLengthInSeconds"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5efc6c-4256-4774-a0cb-0ee95332751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6d2a015-a59f-41b5-9156-2b0ffef9ae2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Datum" ma:index="19" nillable="true" ma:displayName="Datum" ma:format="DateOnly" ma:internalName="Datum">
      <xsd:simpleType>
        <xsd:restriction base="dms:DateTime"/>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8ad29ca-0250-419a-8ce4-f0f09001e46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5f5d3e8-2c8a-4c44-ae3c-37ff16a18d85"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143c2c4e-035a-4db2-8ebe-f7cfea7e4b80}" ma:internalName="TaxCatchAll" ma:showField="CatchAllData" ma:web="045efc6c-4256-4774-a0cb-0ee95332751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A6A062-800E-483E-9E11-827DCEDEE787}">
  <ds:schemaRefs>
    <ds:schemaRef ds:uri="http://schemas.microsoft.com/office/2006/metadata/properties"/>
    <ds:schemaRef ds:uri="http://purl.org/dc/terms/"/>
    <ds:schemaRef ds:uri="76d2a015-a59f-41b5-9156-2b0ffef9ae2f"/>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35f5d3e8-2c8a-4c44-ae3c-37ff16a18d85"/>
    <ds:schemaRef ds:uri="045efc6c-4256-4774-a0cb-0ee95332751b"/>
    <ds:schemaRef ds:uri="http://www.w3.org/XML/1998/namespace"/>
    <ds:schemaRef ds:uri="http://purl.org/dc/dcmitype/"/>
  </ds:schemaRefs>
</ds:datastoreItem>
</file>

<file path=customXml/itemProps2.xml><?xml version="1.0" encoding="utf-8"?>
<ds:datastoreItem xmlns:ds="http://schemas.openxmlformats.org/officeDocument/2006/customXml" ds:itemID="{A2A373D1-71EB-4664-A391-E26DD1948C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5efc6c-4256-4774-a0cb-0ee95332751b"/>
    <ds:schemaRef ds:uri="76d2a015-a59f-41b5-9156-2b0ffef9ae2f"/>
    <ds:schemaRef ds:uri="35f5d3e8-2c8a-4c44-ae3c-37ff16a18d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39310F3-7ADA-4277-856E-EA51CBE4FC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Austria</vt:lpstr>
      <vt:lpstr>AT Metadata</vt:lpstr>
      <vt:lpstr>AT Agg CRS</vt:lpstr>
      <vt:lpstr>AT Semiagg Seatbelt &amp; CRS</vt:lpstr>
      <vt:lpstr>AT Agg Seatbelt &amp; CRS</vt:lpstr>
      <vt:lpstr>Belgium</vt:lpstr>
      <vt:lpstr>BE Metadata</vt:lpstr>
      <vt:lpstr>BE Agg Seat belts &amp; CRS</vt:lpstr>
      <vt:lpstr>Bulgaria</vt:lpstr>
      <vt:lpstr>BG Metadata</vt:lpstr>
      <vt:lpstr>BG Agg Seat belts &amp; CRS</vt:lpstr>
      <vt:lpstr>BG Agg CRS- in-vehicle</vt:lpstr>
      <vt:lpstr>Cyprus</vt:lpstr>
      <vt:lpstr>CY Metadata</vt:lpstr>
      <vt:lpstr>CY SemAgg Seat belts &amp; CRS</vt:lpstr>
      <vt:lpstr>Czech rep</vt:lpstr>
      <vt:lpstr>CZ Metadata</vt:lpstr>
      <vt:lpstr>CZ Agg Seat belts &amp; CRS</vt:lpstr>
      <vt:lpstr>CZ SemAgg Seat belts &amp; CRS</vt:lpstr>
      <vt:lpstr>Germany</vt:lpstr>
      <vt:lpstr>DE Metadata</vt:lpstr>
      <vt:lpstr>DE Agg Seat belts &amp; CRS</vt:lpstr>
      <vt:lpstr>Greece</vt:lpstr>
      <vt:lpstr>GR Metadata</vt:lpstr>
      <vt:lpstr>GR SemAg Seat belts &amp; CRS</vt:lpstr>
      <vt:lpstr>Hungary</vt:lpstr>
      <vt:lpstr>HU Metadata</vt:lpstr>
      <vt:lpstr>HU SemAg Seat belts &amp; CRS</vt:lpstr>
      <vt:lpstr>Ireland</vt:lpstr>
      <vt:lpstr>IE CRS in-vehicle</vt:lpstr>
      <vt:lpstr>Italy</vt:lpstr>
      <vt:lpstr>IT Metadata</vt:lpstr>
      <vt:lpstr>IT Agg Seat belts &amp; CRS</vt:lpstr>
      <vt:lpstr>IT Agg CRS- in-vehicle</vt:lpstr>
      <vt:lpstr>Latvia</vt:lpstr>
      <vt:lpstr>LAT Agg Seat belts &amp; CRS</vt:lpstr>
      <vt:lpstr>LAT Agg CRS- in-vehi</vt:lpstr>
      <vt:lpstr>LAT Metadata</vt:lpstr>
      <vt:lpstr>Lithuania</vt:lpstr>
      <vt:lpstr>LIT Metadata</vt:lpstr>
      <vt:lpstr>LIT Agg Seat belts &amp; CRS</vt:lpstr>
      <vt:lpstr>LIT Agg CRS in-vehicle</vt:lpstr>
      <vt:lpstr>Poland</vt:lpstr>
      <vt:lpstr>POL Metadata</vt:lpstr>
      <vt:lpstr>POL Agg Seat belts &amp; CRS</vt:lpstr>
      <vt:lpstr>Portugal</vt:lpstr>
      <vt:lpstr>PT Metadata</vt:lpstr>
      <vt:lpstr>PT Agg Seat belts &amp; CRS</vt:lpstr>
      <vt:lpstr>PT CRS- in-vehicle</vt:lpstr>
      <vt:lpstr>Spain</vt:lpstr>
      <vt:lpstr>SP Agg Seat belts &amp; CRS</vt:lpstr>
      <vt:lpstr>SP Agg CRS- in-vehic</vt:lpstr>
      <vt:lpstr>SP Metadata</vt:lpstr>
      <vt:lpstr>SP SemAgg Seat belts &amp; CRS</vt:lpstr>
      <vt:lpstr>SP SemAgg CRS</vt:lpstr>
      <vt:lpstr>Sweden</vt:lpstr>
      <vt:lpstr>SE Metadata</vt:lpstr>
      <vt:lpstr>SE Agg Seat belts &amp; CRS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Silverans</dc:creator>
  <cp:lastModifiedBy>Peter Silverans</cp:lastModifiedBy>
  <dcterms:created xsi:type="dcterms:W3CDTF">2023-01-25T10:29:07Z</dcterms:created>
  <dcterms:modified xsi:type="dcterms:W3CDTF">2023-01-27T12:16:41Z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0x010100ECA8451BE775B848A22468CE90114048</vt:lpwstr>
  </property>
  <property fmtid="{D5CDD505-2E9C-101B-9397-08002B2CF9AE}" pid="3" name="MediaServiceImageTags">
    <vt:lpwstr/>
  </property>
</Properties>
</file>